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80ea2c09ee413b9d/デスクトップ/メトロス開発/"/>
    </mc:Choice>
  </mc:AlternateContent>
  <xr:revisionPtr revIDLastSave="39" documentId="13_ncr:1_{4D085793-9723-43E4-A50B-4341933212D5}" xr6:coauthVersionLast="45" xr6:coauthVersionMax="45" xr10:uidLastSave="{FEE51914-2970-4442-9ED9-F33DE09E885A}"/>
  <bookViews>
    <workbookView xWindow="-120" yWindow="-120" windowWidth="20730" windowHeight="11160" tabRatio="868" xr2:uid="{00000000-000D-0000-FFFF-FFFF00000000}"/>
  </bookViews>
  <sheets>
    <sheet name="NOI利回り検討" sheetId="56" r:id="rId1"/>
    <sheet name="表面利回り検討 " sheetId="59" r:id="rId2"/>
    <sheet name="簡易版（利回り）" sheetId="58" r:id="rId3"/>
    <sheet name="簡易版（土地売り）" sheetId="60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60" l="1"/>
  <c r="G26" i="60"/>
  <c r="G25" i="60"/>
  <c r="G24" i="60" s="1"/>
  <c r="G23" i="60"/>
  <c r="G22" i="60"/>
  <c r="G21" i="60"/>
  <c r="G19" i="60"/>
  <c r="G11" i="60"/>
  <c r="G11" i="58"/>
  <c r="G12" i="58"/>
  <c r="G15" i="58"/>
  <c r="G16" i="58"/>
  <c r="H70" i="59"/>
  <c r="H65" i="59"/>
  <c r="H58" i="59"/>
  <c r="H57" i="59"/>
  <c r="H53" i="59"/>
  <c r="H44" i="59"/>
  <c r="H40" i="59"/>
  <c r="H26" i="59"/>
  <c r="G17" i="58" l="1"/>
  <c r="H65" i="56"/>
  <c r="R12" i="56" l="1"/>
  <c r="I36" i="60" l="1"/>
  <c r="I49" i="60"/>
  <c r="H49" i="60"/>
  <c r="G49" i="60"/>
  <c r="E49" i="60"/>
  <c r="I48" i="60"/>
  <c r="H48" i="60"/>
  <c r="G48" i="60"/>
  <c r="E48" i="60"/>
  <c r="I49" i="58"/>
  <c r="I48" i="58"/>
  <c r="H49" i="58"/>
  <c r="H48" i="58"/>
  <c r="G49" i="58"/>
  <c r="G48" i="58"/>
  <c r="E36" i="60"/>
  <c r="L35" i="59" l="1"/>
  <c r="L35" i="56"/>
  <c r="AC13" i="59" l="1"/>
  <c r="X14" i="59" s="1"/>
  <c r="AC13" i="56"/>
  <c r="X14" i="56" s="1"/>
  <c r="B49" i="60" l="1"/>
  <c r="B48" i="60"/>
  <c r="B47" i="60"/>
  <c r="H55" i="58"/>
  <c r="I53" i="58"/>
  <c r="H53" i="58"/>
  <c r="G53" i="58"/>
  <c r="E53" i="58"/>
  <c r="AB12" i="59"/>
  <c r="AB12" i="56"/>
  <c r="E49" i="58"/>
  <c r="E48" i="58"/>
  <c r="B49" i="58"/>
  <c r="B48" i="58"/>
  <c r="B47" i="58"/>
  <c r="E38" i="58"/>
  <c r="E36" i="58"/>
  <c r="I39" i="58"/>
  <c r="I38" i="58"/>
  <c r="I37" i="60"/>
  <c r="G36" i="60" s="1"/>
  <c r="I37" i="58"/>
  <c r="I36" i="58"/>
  <c r="G38" i="60"/>
  <c r="D3" i="60"/>
  <c r="I45" i="60" s="1"/>
  <c r="D2" i="60"/>
  <c r="G1" i="60"/>
  <c r="D3" i="58"/>
  <c r="D2" i="58"/>
  <c r="G1" i="58"/>
  <c r="AB67" i="59"/>
  <c r="H58" i="56"/>
  <c r="H57" i="56"/>
  <c r="Z76" i="59"/>
  <c r="Z76" i="56"/>
  <c r="Z75" i="59"/>
  <c r="Z75" i="56"/>
  <c r="T73" i="59"/>
  <c r="T73" i="56"/>
  <c r="H80" i="59"/>
  <c r="H78" i="59"/>
  <c r="AB67" i="56"/>
  <c r="Z64" i="59"/>
  <c r="AB64" i="59" s="1"/>
  <c r="AB65" i="59" s="1"/>
  <c r="Z64" i="56"/>
  <c r="Z65" i="56" s="1"/>
  <c r="AB59" i="59"/>
  <c r="Y59" i="59" s="1"/>
  <c r="AB60" i="59"/>
  <c r="Y60" i="59" s="1"/>
  <c r="AB61" i="59"/>
  <c r="Y61" i="59" s="1"/>
  <c r="AB59" i="56"/>
  <c r="Y59" i="56" s="1"/>
  <c r="AB60" i="56"/>
  <c r="Y60" i="56" s="1"/>
  <c r="AB61" i="56"/>
  <c r="Y61" i="56" s="1"/>
  <c r="S62" i="59"/>
  <c r="S62" i="56"/>
  <c r="S58" i="59"/>
  <c r="AB58" i="59" s="1"/>
  <c r="S58" i="56"/>
  <c r="AB58" i="56" s="1"/>
  <c r="U44" i="59"/>
  <c r="AB44" i="59" s="1"/>
  <c r="Y44" i="59" s="1"/>
  <c r="U45" i="59"/>
  <c r="AB45" i="59" s="1"/>
  <c r="Y45" i="59" s="1"/>
  <c r="U46" i="59"/>
  <c r="AB46" i="59" s="1"/>
  <c r="Y46" i="59" s="1"/>
  <c r="U47" i="59"/>
  <c r="AB47" i="59" s="1"/>
  <c r="Y47" i="59" s="1"/>
  <c r="U48" i="59"/>
  <c r="AB48" i="59" s="1"/>
  <c r="Y48" i="59" s="1"/>
  <c r="U49" i="59"/>
  <c r="AB49" i="59" s="1"/>
  <c r="Y49" i="59" s="1"/>
  <c r="U50" i="59"/>
  <c r="AB50" i="59" s="1"/>
  <c r="Y50" i="59" s="1"/>
  <c r="U51" i="59"/>
  <c r="AB51" i="59" s="1"/>
  <c r="Y51" i="59" s="1"/>
  <c r="U52" i="59"/>
  <c r="AB52" i="59" s="1"/>
  <c r="Y52" i="59" s="1"/>
  <c r="U53" i="59"/>
  <c r="AB53" i="59" s="1"/>
  <c r="Y53" i="59" s="1"/>
  <c r="U54" i="59"/>
  <c r="AB54" i="59" s="1"/>
  <c r="Y54" i="59" s="1"/>
  <c r="U55" i="59"/>
  <c r="AB55" i="59" s="1"/>
  <c r="Y55" i="59" s="1"/>
  <c r="U56" i="59"/>
  <c r="AB56" i="59" s="1"/>
  <c r="Y56" i="59" s="1"/>
  <c r="U57" i="59"/>
  <c r="AB57" i="59" s="1"/>
  <c r="Y57" i="59" s="1"/>
  <c r="U44" i="56"/>
  <c r="AB44" i="56" s="1"/>
  <c r="Y44" i="56" s="1"/>
  <c r="U45" i="56"/>
  <c r="AB45" i="56" s="1"/>
  <c r="Y45" i="56" s="1"/>
  <c r="U46" i="56"/>
  <c r="AB46" i="56" s="1"/>
  <c r="Y46" i="56" s="1"/>
  <c r="U47" i="56"/>
  <c r="AB47" i="56" s="1"/>
  <c r="Y47" i="56" s="1"/>
  <c r="U48" i="56"/>
  <c r="AB48" i="56" s="1"/>
  <c r="Y48" i="56" s="1"/>
  <c r="U49" i="56"/>
  <c r="AB49" i="56" s="1"/>
  <c r="Y49" i="56" s="1"/>
  <c r="U50" i="56"/>
  <c r="AB50" i="56" s="1"/>
  <c r="Y50" i="56" s="1"/>
  <c r="U51" i="56"/>
  <c r="AB51" i="56" s="1"/>
  <c r="Y51" i="56" s="1"/>
  <c r="U52" i="56"/>
  <c r="AB52" i="56" s="1"/>
  <c r="Y52" i="56" s="1"/>
  <c r="U53" i="56"/>
  <c r="AB53" i="56" s="1"/>
  <c r="Y53" i="56" s="1"/>
  <c r="U54" i="56"/>
  <c r="AB54" i="56" s="1"/>
  <c r="Y54" i="56" s="1"/>
  <c r="U55" i="56"/>
  <c r="AB55" i="56" s="1"/>
  <c r="Y55" i="56" s="1"/>
  <c r="U56" i="56"/>
  <c r="AB56" i="56" s="1"/>
  <c r="Y56" i="56" s="1"/>
  <c r="U57" i="56"/>
  <c r="AB57" i="56" s="1"/>
  <c r="Y57" i="56" s="1"/>
  <c r="U43" i="59"/>
  <c r="AB43" i="59" s="1"/>
  <c r="Y43" i="59" s="1"/>
  <c r="U43" i="56"/>
  <c r="AB43" i="56" s="1"/>
  <c r="Y43" i="56" s="1"/>
  <c r="H80" i="56"/>
  <c r="H78" i="56"/>
  <c r="H70" i="56"/>
  <c r="H44" i="56"/>
  <c r="H40" i="56"/>
  <c r="L34" i="59"/>
  <c r="L34" i="56"/>
  <c r="H26" i="56"/>
  <c r="H82" i="59" l="1"/>
  <c r="G29" i="58"/>
  <c r="H50" i="59"/>
  <c r="I50" i="59" s="1"/>
  <c r="AB64" i="56"/>
  <c r="AB65" i="56" s="1"/>
  <c r="T75" i="56"/>
  <c r="T81" i="56" s="1"/>
  <c r="Z81" i="56" s="1"/>
  <c r="T74" i="56"/>
  <c r="T75" i="59"/>
  <c r="T81" i="59" s="1"/>
  <c r="Z81" i="59" s="1"/>
  <c r="T74" i="59"/>
  <c r="G40" i="60"/>
  <c r="U62" i="56"/>
  <c r="U62" i="59"/>
  <c r="H82" i="56"/>
  <c r="G38" i="58"/>
  <c r="G36" i="58"/>
  <c r="H50" i="56"/>
  <c r="I50" i="56" s="1"/>
  <c r="E45" i="60"/>
  <c r="H45" i="60"/>
  <c r="G45" i="60"/>
  <c r="AB62" i="56"/>
  <c r="AB63" i="56" s="1"/>
  <c r="Y58" i="56"/>
  <c r="Y62" i="56" s="1"/>
  <c r="Y58" i="59"/>
  <c r="Y62" i="59" s="1"/>
  <c r="AB62" i="59"/>
  <c r="AB63" i="59" s="1"/>
  <c r="AB68" i="59" s="1"/>
  <c r="Y19" i="59" s="1"/>
  <c r="Z65" i="59"/>
  <c r="I57" i="56"/>
  <c r="I37" i="59"/>
  <c r="I38" i="59"/>
  <c r="I39" i="59"/>
  <c r="I40" i="59"/>
  <c r="I41" i="59"/>
  <c r="I42" i="59"/>
  <c r="I43" i="59"/>
  <c r="I44" i="59"/>
  <c r="I45" i="59"/>
  <c r="I46" i="59"/>
  <c r="I47" i="59"/>
  <c r="I48" i="59"/>
  <c r="I49" i="59"/>
  <c r="I53" i="59"/>
  <c r="I54" i="59"/>
  <c r="I55" i="59"/>
  <c r="I56" i="59"/>
  <c r="I57" i="59"/>
  <c r="I58" i="59"/>
  <c r="I59" i="59"/>
  <c r="I60" i="59"/>
  <c r="I64" i="59"/>
  <c r="I65" i="59"/>
  <c r="I66" i="59"/>
  <c r="I67" i="59"/>
  <c r="I68" i="59"/>
  <c r="I69" i="59"/>
  <c r="I70" i="59"/>
  <c r="I71" i="59"/>
  <c r="I72" i="59"/>
  <c r="I73" i="59"/>
  <c r="I74" i="59"/>
  <c r="I75" i="59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4" i="56"/>
  <c r="I55" i="56"/>
  <c r="I56" i="56"/>
  <c r="I58" i="56"/>
  <c r="I59" i="56"/>
  <c r="I60" i="56"/>
  <c r="I64" i="56"/>
  <c r="I65" i="56"/>
  <c r="I66" i="56"/>
  <c r="G21" i="58" s="1"/>
  <c r="I67" i="56"/>
  <c r="I68" i="56"/>
  <c r="I69" i="56"/>
  <c r="I70" i="56"/>
  <c r="I71" i="56"/>
  <c r="I72" i="56"/>
  <c r="I73" i="56"/>
  <c r="I74" i="56"/>
  <c r="I75" i="56"/>
  <c r="I36" i="59"/>
  <c r="I36" i="56"/>
  <c r="I27" i="59"/>
  <c r="I28" i="59"/>
  <c r="I29" i="59"/>
  <c r="I30" i="59"/>
  <c r="I31" i="59"/>
  <c r="I33" i="59"/>
  <c r="I27" i="56"/>
  <c r="I28" i="56"/>
  <c r="I29" i="56"/>
  <c r="I30" i="56"/>
  <c r="I31" i="56"/>
  <c r="I33" i="56"/>
  <c r="I26" i="59"/>
  <c r="I26" i="56"/>
  <c r="I24" i="59"/>
  <c r="I24" i="56"/>
  <c r="I23" i="59"/>
  <c r="I23" i="56"/>
  <c r="I22" i="59"/>
  <c r="I22" i="56"/>
  <c r="I20" i="59"/>
  <c r="I20" i="56"/>
  <c r="R14" i="59"/>
  <c r="R14" i="56"/>
  <c r="R13" i="59"/>
  <c r="R13" i="56"/>
  <c r="R12" i="59"/>
  <c r="L9" i="59"/>
  <c r="L10" i="59"/>
  <c r="L11" i="59"/>
  <c r="L12" i="59"/>
  <c r="L13" i="59"/>
  <c r="L14" i="59"/>
  <c r="J27" i="59" s="1"/>
  <c r="L15" i="59"/>
  <c r="L9" i="56"/>
  <c r="L10" i="56"/>
  <c r="L11" i="56"/>
  <c r="L12" i="56"/>
  <c r="L13" i="56"/>
  <c r="L14" i="56"/>
  <c r="L15" i="56"/>
  <c r="L8" i="59"/>
  <c r="L8" i="56"/>
  <c r="T80" i="59" l="1"/>
  <c r="Z80" i="59" s="1"/>
  <c r="Z83" i="59" s="1"/>
  <c r="J52" i="59" s="1"/>
  <c r="H62" i="59"/>
  <c r="H61" i="59" s="1"/>
  <c r="H63" i="59"/>
  <c r="T80" i="56"/>
  <c r="Z80" i="56" s="1"/>
  <c r="Z83" i="56" s="1"/>
  <c r="H62" i="56"/>
  <c r="H63" i="56"/>
  <c r="I63" i="56" s="1"/>
  <c r="G26" i="58" s="1"/>
  <c r="Z73" i="59"/>
  <c r="Z72" i="56"/>
  <c r="G22" i="58"/>
  <c r="H61" i="56"/>
  <c r="Z73" i="56"/>
  <c r="AB68" i="56"/>
  <c r="Y19" i="56" s="1"/>
  <c r="X25" i="56" s="1"/>
  <c r="X29" i="56" s="1"/>
  <c r="G40" i="58"/>
  <c r="G33" i="60"/>
  <c r="G33" i="58"/>
  <c r="J22" i="59"/>
  <c r="J24" i="59"/>
  <c r="J36" i="59"/>
  <c r="J69" i="59"/>
  <c r="J68" i="59"/>
  <c r="J67" i="59"/>
  <c r="J66" i="59"/>
  <c r="J65" i="59"/>
  <c r="J64" i="59"/>
  <c r="J60" i="59"/>
  <c r="J59" i="59"/>
  <c r="J58" i="59"/>
  <c r="J57" i="59"/>
  <c r="J56" i="59"/>
  <c r="J55" i="59"/>
  <c r="J54" i="59"/>
  <c r="J53" i="59"/>
  <c r="J50" i="59"/>
  <c r="J49" i="59"/>
  <c r="J48" i="59"/>
  <c r="J47" i="59"/>
  <c r="J46" i="59"/>
  <c r="J45" i="59"/>
  <c r="J44" i="59"/>
  <c r="J43" i="59"/>
  <c r="J42" i="59"/>
  <c r="J41" i="59"/>
  <c r="J40" i="59"/>
  <c r="J39" i="59"/>
  <c r="J38" i="59"/>
  <c r="J37" i="59"/>
  <c r="E21" i="56"/>
  <c r="L22" i="56"/>
  <c r="E21" i="59"/>
  <c r="L21" i="59" s="1"/>
  <c r="L22" i="59"/>
  <c r="J57" i="56"/>
  <c r="J20" i="56"/>
  <c r="J20" i="59"/>
  <c r="J23" i="59"/>
  <c r="J26" i="59"/>
  <c r="J75" i="59"/>
  <c r="J74" i="59"/>
  <c r="J73" i="59"/>
  <c r="J72" i="59"/>
  <c r="J71" i="59"/>
  <c r="E55" i="58"/>
  <c r="AD23" i="59"/>
  <c r="AA23" i="59"/>
  <c r="J70" i="59"/>
  <c r="G23" i="58"/>
  <c r="J22" i="56"/>
  <c r="J23" i="56"/>
  <c r="J24" i="56"/>
  <c r="J26" i="56"/>
  <c r="J36" i="56"/>
  <c r="J56" i="56"/>
  <c r="J55" i="56"/>
  <c r="J54" i="56"/>
  <c r="J50" i="56"/>
  <c r="J49" i="56"/>
  <c r="J48" i="56"/>
  <c r="J47" i="56"/>
  <c r="J46" i="56"/>
  <c r="J45" i="56"/>
  <c r="J44" i="56"/>
  <c r="J43" i="56"/>
  <c r="J42" i="56"/>
  <c r="J41" i="56"/>
  <c r="J40" i="56"/>
  <c r="J39" i="56"/>
  <c r="J38" i="56"/>
  <c r="J37" i="56"/>
  <c r="J33" i="56"/>
  <c r="J31" i="56"/>
  <c r="J30" i="56"/>
  <c r="J29" i="56"/>
  <c r="J28" i="56"/>
  <c r="J27" i="56"/>
  <c r="J33" i="59"/>
  <c r="J31" i="59"/>
  <c r="J30" i="59"/>
  <c r="J29" i="59"/>
  <c r="J28" i="59"/>
  <c r="J75" i="56"/>
  <c r="J74" i="56"/>
  <c r="J73" i="56"/>
  <c r="J72" i="56"/>
  <c r="J71" i="56"/>
  <c r="J70" i="56"/>
  <c r="J69" i="56"/>
  <c r="J68" i="56"/>
  <c r="J67" i="56"/>
  <c r="J66" i="56"/>
  <c r="J65" i="56"/>
  <c r="J64" i="56"/>
  <c r="J60" i="56"/>
  <c r="J59" i="56"/>
  <c r="J58" i="56"/>
  <c r="Z78" i="56"/>
  <c r="J25" i="56" s="1"/>
  <c r="Z72" i="59"/>
  <c r="AA25" i="56"/>
  <c r="AA29" i="56" s="1"/>
  <c r="T25" i="56"/>
  <c r="T29" i="56" s="1"/>
  <c r="AD25" i="56"/>
  <c r="AD29" i="56" s="1"/>
  <c r="T23" i="59"/>
  <c r="X23" i="59"/>
  <c r="H53" i="56"/>
  <c r="J63" i="56"/>
  <c r="Z78" i="59" l="1"/>
  <c r="H32" i="59" s="1"/>
  <c r="I62" i="56"/>
  <c r="J62" i="56"/>
  <c r="L21" i="56"/>
  <c r="I52" i="59"/>
  <c r="G47" i="60"/>
  <c r="G47" i="58"/>
  <c r="I47" i="60"/>
  <c r="I47" i="58"/>
  <c r="E47" i="60"/>
  <c r="E47" i="58"/>
  <c r="H47" i="60"/>
  <c r="H47" i="58"/>
  <c r="J52" i="56"/>
  <c r="H76" i="56"/>
  <c r="AD33" i="59"/>
  <c r="X33" i="59"/>
  <c r="AA33" i="59"/>
  <c r="T33" i="59"/>
  <c r="H45" i="58"/>
  <c r="G45" i="58"/>
  <c r="E45" i="58"/>
  <c r="I45" i="58"/>
  <c r="H32" i="56"/>
  <c r="H51" i="56" s="1"/>
  <c r="G19" i="58"/>
  <c r="G16" i="60"/>
  <c r="I25" i="56"/>
  <c r="I52" i="56"/>
  <c r="I53" i="56"/>
  <c r="J53" i="56"/>
  <c r="I61" i="56"/>
  <c r="J61" i="56"/>
  <c r="H76" i="59"/>
  <c r="I62" i="59"/>
  <c r="J62" i="59"/>
  <c r="I63" i="59"/>
  <c r="J63" i="59"/>
  <c r="I25" i="59" l="1"/>
  <c r="J25" i="59"/>
  <c r="G25" i="58"/>
  <c r="G24" i="58" s="1"/>
  <c r="G12" i="60"/>
  <c r="G17" i="60" s="1"/>
  <c r="E50" i="58"/>
  <c r="G50" i="58"/>
  <c r="I50" i="58"/>
  <c r="H50" i="58"/>
  <c r="E50" i="60"/>
  <c r="G50" i="60"/>
  <c r="I50" i="60"/>
  <c r="H50" i="60"/>
  <c r="I32" i="56"/>
  <c r="J32" i="56"/>
  <c r="I51" i="56"/>
  <c r="J51" i="56"/>
  <c r="H51" i="59"/>
  <c r="I32" i="59"/>
  <c r="J32" i="59"/>
  <c r="G34" i="60"/>
  <c r="G34" i="58"/>
  <c r="H77" i="56"/>
  <c r="J76" i="56"/>
  <c r="I76" i="56"/>
  <c r="I61" i="59"/>
  <c r="J61" i="59"/>
  <c r="G35" i="60" l="1"/>
  <c r="G41" i="60" s="1"/>
  <c r="E46" i="60" s="1"/>
  <c r="E51" i="60" s="1"/>
  <c r="E52" i="60" s="1"/>
  <c r="G35" i="58"/>
  <c r="G41" i="58" s="1"/>
  <c r="E46" i="58" s="1"/>
  <c r="E51" i="58" s="1"/>
  <c r="E52" i="58" s="1"/>
  <c r="I51" i="59"/>
  <c r="J51" i="59"/>
  <c r="H83" i="56"/>
  <c r="J83" i="56" s="1"/>
  <c r="J77" i="56"/>
  <c r="I77" i="56"/>
  <c r="I83" i="56" s="1"/>
  <c r="J76" i="59"/>
  <c r="H77" i="59"/>
  <c r="I76" i="59"/>
  <c r="H46" i="60" l="1"/>
  <c r="H51" i="60" s="1"/>
  <c r="H52" i="60" s="1"/>
  <c r="G46" i="60"/>
  <c r="G51" i="60" s="1"/>
  <c r="G52" i="60" s="1"/>
  <c r="I46" i="60"/>
  <c r="I51" i="60" s="1"/>
  <c r="I52" i="60" s="1"/>
  <c r="H46" i="58"/>
  <c r="H51" i="58" s="1"/>
  <c r="H52" i="58" s="1"/>
  <c r="I46" i="58"/>
  <c r="I51" i="58" s="1"/>
  <c r="I52" i="58" s="1"/>
  <c r="G46" i="58"/>
  <c r="G51" i="58" s="1"/>
  <c r="G52" i="58" s="1"/>
  <c r="AA31" i="56"/>
  <c r="AA33" i="56" s="1"/>
  <c r="T31" i="56"/>
  <c r="T33" i="56" s="1"/>
  <c r="AD31" i="56"/>
  <c r="AD33" i="56" s="1"/>
  <c r="X31" i="56"/>
  <c r="X33" i="56" s="1"/>
  <c r="AA27" i="56"/>
  <c r="T27" i="56"/>
  <c r="AD27" i="56"/>
  <c r="X27" i="56"/>
  <c r="H83" i="59"/>
  <c r="J83" i="59" s="1"/>
  <c r="I77" i="59"/>
  <c r="I83" i="59" s="1"/>
  <c r="J77" i="59"/>
  <c r="X25" i="59" l="1"/>
  <c r="X35" i="59" s="1"/>
  <c r="X37" i="59" s="1"/>
  <c r="AD25" i="59"/>
  <c r="AD35" i="59" s="1"/>
  <c r="AD37" i="59" s="1"/>
  <c r="AA25" i="59"/>
  <c r="AA35" i="59" s="1"/>
  <c r="AA37" i="59" s="1"/>
  <c r="T25" i="59"/>
  <c r="T35" i="59" s="1"/>
  <c r="T37" i="59" s="1"/>
</calcChain>
</file>

<file path=xl/sharedStrings.xml><?xml version="1.0" encoding="utf-8"?>
<sst xmlns="http://schemas.openxmlformats.org/spreadsheetml/2006/main" count="969" uniqueCount="326">
  <si>
    <t>近隣補償費</t>
    <rPh sb="0" eb="2">
      <t>キンリン</t>
    </rPh>
    <rPh sb="2" eb="4">
      <t>ホショウ</t>
    </rPh>
    <rPh sb="4" eb="5">
      <t>ヒ</t>
    </rPh>
    <phoneticPr fontId="3"/>
  </si>
  <si>
    <t>電波障害</t>
    <rPh sb="0" eb="2">
      <t>デンパ</t>
    </rPh>
    <rPh sb="2" eb="4">
      <t>ショウガイ</t>
    </rPh>
    <phoneticPr fontId="3"/>
  </si>
  <si>
    <t>専有単価/坪</t>
  </si>
  <si>
    <t xml:space="preserve"> 土 地 代</t>
  </si>
  <si>
    <t xml:space="preserve"> 仲 介 料</t>
  </si>
  <si>
    <t xml:space="preserve"> そ の 他</t>
  </si>
  <si>
    <t xml:space="preserve"> 建物関係金利 </t>
  </si>
  <si>
    <t xml:space="preserve"> 合    計</t>
  </si>
  <si>
    <t>項　　　　　目</t>
    <rPh sb="0" eb="7">
      <t>コウモク</t>
    </rPh>
    <phoneticPr fontId="5"/>
  </si>
  <si>
    <t>対建築費</t>
    <rPh sb="0" eb="1">
      <t>タイ</t>
    </rPh>
    <rPh sb="1" eb="4">
      <t>ケンチクヒ</t>
    </rPh>
    <phoneticPr fontId="5"/>
  </si>
  <si>
    <t>管理費</t>
    <rPh sb="0" eb="3">
      <t>カンリヒ</t>
    </rPh>
    <phoneticPr fontId="3"/>
  </si>
  <si>
    <t xml:space="preserve"> 解体費</t>
    <rPh sb="1" eb="3">
      <t>カイタイ</t>
    </rPh>
    <rPh sb="3" eb="4">
      <t>ヒ</t>
    </rPh>
    <phoneticPr fontId="3"/>
  </si>
  <si>
    <t>倍</t>
    <rPh sb="0" eb="1">
      <t>バイ</t>
    </rPh>
    <phoneticPr fontId="3"/>
  </si>
  <si>
    <t>取得税</t>
    <rPh sb="0" eb="2">
      <t>シュトク</t>
    </rPh>
    <rPh sb="2" eb="3">
      <t>ゼイ</t>
    </rPh>
    <phoneticPr fontId="3"/>
  </si>
  <si>
    <t>登録税</t>
    <rPh sb="0" eb="2">
      <t>トウロク</t>
    </rPh>
    <rPh sb="2" eb="3">
      <t>ゼイ</t>
    </rPh>
    <phoneticPr fontId="3"/>
  </si>
  <si>
    <t>戸当り</t>
    <rPh sb="0" eb="1">
      <t>コ</t>
    </rPh>
    <rPh sb="1" eb="2">
      <t>ア</t>
    </rPh>
    <phoneticPr fontId="5"/>
  </si>
  <si>
    <t>法床単価</t>
    <rPh sb="0" eb="1">
      <t>ホウ</t>
    </rPh>
    <rPh sb="1" eb="2">
      <t>ユカ</t>
    </rPh>
    <rPh sb="2" eb="4">
      <t>タンカ</t>
    </rPh>
    <phoneticPr fontId="5"/>
  </si>
  <si>
    <t>対建築費</t>
    <rPh sb="0" eb="1">
      <t>タイ</t>
    </rPh>
    <rPh sb="1" eb="4">
      <t>ケンチクヒ</t>
    </rPh>
    <phoneticPr fontId="3"/>
  </si>
  <si>
    <t>容積単価</t>
    <phoneticPr fontId="3"/>
  </si>
  <si>
    <t xml:space="preserve"> 固都税精算金</t>
    <rPh sb="1" eb="4">
      <t>コトゼイ</t>
    </rPh>
    <rPh sb="4" eb="6">
      <t>セイサン</t>
    </rPh>
    <rPh sb="6" eb="7">
      <t>キン</t>
    </rPh>
    <phoneticPr fontId="3"/>
  </si>
  <si>
    <t>既存建物関係費</t>
    <rPh sb="0" eb="2">
      <t>キゾン</t>
    </rPh>
    <rPh sb="2" eb="4">
      <t>タテモノ</t>
    </rPh>
    <rPh sb="4" eb="7">
      <t>カンケイヒ</t>
    </rPh>
    <phoneticPr fontId="3"/>
  </si>
  <si>
    <t>竣工前地代</t>
    <rPh sb="0" eb="2">
      <t>シュンコウ</t>
    </rPh>
    <rPh sb="2" eb="3">
      <t>マエ</t>
    </rPh>
    <rPh sb="3" eb="5">
      <t>チダイ</t>
    </rPh>
    <phoneticPr fontId="3"/>
  </si>
  <si>
    <t>　計</t>
    <rPh sb="1" eb="2">
      <t>ケイ</t>
    </rPh>
    <phoneticPr fontId="3"/>
  </si>
  <si>
    <t xml:space="preserve"> 土地関係金利 </t>
    <phoneticPr fontId="3"/>
  </si>
  <si>
    <t>保証金（建物解体費用）</t>
    <rPh sb="0" eb="3">
      <t>ホショウキン</t>
    </rPh>
    <rPh sb="4" eb="6">
      <t>タテモノ</t>
    </rPh>
    <rPh sb="6" eb="8">
      <t>カイタイ</t>
    </rPh>
    <rPh sb="8" eb="10">
      <t>ヒヨウ</t>
    </rPh>
    <phoneticPr fontId="3"/>
  </si>
  <si>
    <t>金額（当社分）</t>
    <rPh sb="0" eb="2">
      <t>キンガク</t>
    </rPh>
    <rPh sb="3" eb="5">
      <t>トウシャ</t>
    </rPh>
    <rPh sb="5" eb="6">
      <t>ブン</t>
    </rPh>
    <phoneticPr fontId="3"/>
  </si>
  <si>
    <t xml:space="preserve"> 建 築 費</t>
    <phoneticPr fontId="3"/>
  </si>
  <si>
    <t xml:space="preserve"> 設 計 料</t>
    <phoneticPr fontId="3"/>
  </si>
  <si>
    <t xml:space="preserve"> 建 築 予 備 費</t>
    <rPh sb="1" eb="2">
      <t>ケン</t>
    </rPh>
    <rPh sb="3" eb="4">
      <t>チク</t>
    </rPh>
    <rPh sb="5" eb="6">
      <t>ヨ</t>
    </rPh>
    <rPh sb="7" eb="8">
      <t>ビ</t>
    </rPh>
    <rPh sb="9" eb="10">
      <t>ヒ</t>
    </rPh>
    <phoneticPr fontId="3"/>
  </si>
  <si>
    <t>新築建物　取得時税金</t>
    <rPh sb="0" eb="2">
      <t>シンチク</t>
    </rPh>
    <rPh sb="2" eb="4">
      <t>タテモノ</t>
    </rPh>
    <rPh sb="5" eb="7">
      <t>シュトク</t>
    </rPh>
    <rPh sb="7" eb="8">
      <t>ジ</t>
    </rPh>
    <rPh sb="8" eb="10">
      <t>ゼイキン</t>
    </rPh>
    <phoneticPr fontId="3"/>
  </si>
  <si>
    <t>（所有権移転）</t>
  </si>
  <si>
    <t>前 払 い 地 代</t>
    <rPh sb="0" eb="1">
      <t>マエ</t>
    </rPh>
    <rPh sb="2" eb="3">
      <t>バライ</t>
    </rPh>
    <rPh sb="6" eb="7">
      <t>チ</t>
    </rPh>
    <rPh sb="8" eb="9">
      <t>ダイ</t>
    </rPh>
    <phoneticPr fontId="3"/>
  </si>
  <si>
    <t>土地固都税（取得翌年　年初～竣工時）</t>
    <rPh sb="0" eb="2">
      <t>トチ</t>
    </rPh>
    <rPh sb="2" eb="5">
      <t>コトゼイ</t>
    </rPh>
    <rPh sb="6" eb="8">
      <t>シュトク</t>
    </rPh>
    <rPh sb="8" eb="10">
      <t>ヨクネン</t>
    </rPh>
    <rPh sb="11" eb="13">
      <t>ネンショ</t>
    </rPh>
    <rPh sb="14" eb="16">
      <t>シュンコウ</t>
    </rPh>
    <rPh sb="16" eb="17">
      <t>トキ</t>
    </rPh>
    <phoneticPr fontId="3"/>
  </si>
  <si>
    <t>消化100%あたり</t>
    <rPh sb="0" eb="2">
      <t>ショウカ</t>
    </rPh>
    <phoneticPr fontId="3"/>
  </si>
  <si>
    <t>司法書士費用</t>
    <rPh sb="0" eb="2">
      <t>シホウ</t>
    </rPh>
    <rPh sb="2" eb="4">
      <t>ショシ</t>
    </rPh>
    <rPh sb="4" eb="6">
      <t>ヒヨウ</t>
    </rPh>
    <phoneticPr fontId="3"/>
  </si>
  <si>
    <t>滅失登記</t>
    <rPh sb="0" eb="2">
      <t>メッシツ</t>
    </rPh>
    <rPh sb="2" eb="4">
      <t>トウキ</t>
    </rPh>
    <phoneticPr fontId="3"/>
  </si>
  <si>
    <t>登録免許税</t>
    <rPh sb="0" eb="2">
      <t>トウロク</t>
    </rPh>
    <rPh sb="2" eb="5">
      <t>メンキョゼイ</t>
    </rPh>
    <phoneticPr fontId="3"/>
  </si>
  <si>
    <t>水光熱費</t>
    <rPh sb="0" eb="1">
      <t>スイ</t>
    </rPh>
    <rPh sb="1" eb="4">
      <t>コウネツヒ</t>
    </rPh>
    <phoneticPr fontId="3"/>
  </si>
  <si>
    <t>金額（予算）</t>
    <rPh sb="0" eb="1">
      <t>キン</t>
    </rPh>
    <rPh sb="3" eb="5">
      <t>ヨサン</t>
    </rPh>
    <phoneticPr fontId="5"/>
  </si>
  <si>
    <t>(人件費)</t>
    <rPh sb="1" eb="4">
      <t>ジンケンヒ</t>
    </rPh>
    <phoneticPr fontId="3"/>
  </si>
  <si>
    <t>(公共負担金)</t>
    <rPh sb="1" eb="3">
      <t>コウキョウ</t>
    </rPh>
    <rPh sb="3" eb="6">
      <t>フタンキン</t>
    </rPh>
    <phoneticPr fontId="3"/>
  </si>
  <si>
    <t>(共用部FFE)</t>
    <rPh sb="1" eb="3">
      <t>キョウヨウ</t>
    </rPh>
    <rPh sb="3" eb="4">
      <t>ブ</t>
    </rPh>
    <phoneticPr fontId="3"/>
  </si>
  <si>
    <t>(その他)</t>
    <rPh sb="3" eb="4">
      <t>タ</t>
    </rPh>
    <phoneticPr fontId="3"/>
  </si>
  <si>
    <t>(プロジェクトマネジメントフィー)</t>
    <phoneticPr fontId="6"/>
  </si>
  <si>
    <t>(測量費)</t>
    <rPh sb="1" eb="3">
      <t>ソクリョウ</t>
    </rPh>
    <rPh sb="3" eb="4">
      <t>ヒ</t>
    </rPh>
    <phoneticPr fontId="3"/>
  </si>
  <si>
    <t>(土壌汚染対策費)</t>
    <phoneticPr fontId="6"/>
  </si>
  <si>
    <t>(立退き費用)</t>
    <phoneticPr fontId="6"/>
  </si>
  <si>
    <t>(弁護士費用)</t>
    <phoneticPr fontId="6"/>
  </si>
  <si>
    <t>(その他)</t>
    <rPh sb="3" eb="4">
      <t>タ</t>
    </rPh>
    <phoneticPr fontId="6"/>
  </si>
  <si>
    <t>その他</t>
  </si>
  <si>
    <t>(式典費等)</t>
    <rPh sb="1" eb="3">
      <t>シキテン</t>
    </rPh>
    <rPh sb="3" eb="4">
      <t>ヒ</t>
    </rPh>
    <rPh sb="4" eb="5">
      <t>トウ</t>
    </rPh>
    <phoneticPr fontId="3"/>
  </si>
  <si>
    <t xml:space="preserve"> 近隣補償費等</t>
    <rPh sb="1" eb="3">
      <t>キンリン</t>
    </rPh>
    <rPh sb="3" eb="5">
      <t>ホショウ</t>
    </rPh>
    <rPh sb="5" eb="6">
      <t>ヒ</t>
    </rPh>
    <rPh sb="6" eb="7">
      <t>トウ</t>
    </rPh>
    <phoneticPr fontId="3"/>
  </si>
  <si>
    <t>近隣委託費</t>
    <rPh sb="0" eb="2">
      <t>キンリン</t>
    </rPh>
    <rPh sb="2" eb="4">
      <t>イタク</t>
    </rPh>
    <rPh sb="4" eb="5">
      <t>ヒ</t>
    </rPh>
    <phoneticPr fontId="6"/>
  </si>
  <si>
    <t>融資金額　　　　</t>
    <rPh sb="0" eb="2">
      <t>ユウシ</t>
    </rPh>
    <rPh sb="2" eb="4">
      <t>キンガク</t>
    </rPh>
    <phoneticPr fontId="6"/>
  </si>
  <si>
    <t>固都税</t>
    <rPh sb="0" eb="3">
      <t>コトゼイ</t>
    </rPh>
    <phoneticPr fontId="6"/>
  </si>
  <si>
    <t>住宅用地の率</t>
    <rPh sb="0" eb="2">
      <t>ジュウタク</t>
    </rPh>
    <rPh sb="2" eb="4">
      <t>ヨウチ</t>
    </rPh>
    <rPh sb="5" eb="6">
      <t>リツ</t>
    </rPh>
    <phoneticPr fontId="6"/>
  </si>
  <si>
    <t>％</t>
    <phoneticPr fontId="6"/>
  </si>
  <si>
    <t>土地評価額</t>
    <rPh sb="0" eb="2">
      <t>トチ</t>
    </rPh>
    <rPh sb="2" eb="5">
      <t>ヒョウカガク</t>
    </rPh>
    <phoneticPr fontId="6"/>
  </si>
  <si>
    <t>固定資産税</t>
    <rPh sb="0" eb="2">
      <t>コテイ</t>
    </rPh>
    <rPh sb="2" eb="5">
      <t>シサンゼイ</t>
    </rPh>
    <phoneticPr fontId="6"/>
  </si>
  <si>
    <t>円</t>
    <rPh sb="0" eb="1">
      <t>エン</t>
    </rPh>
    <phoneticPr fontId="6"/>
  </si>
  <si>
    <t>都市計画税</t>
    <rPh sb="0" eb="2">
      <t>トシ</t>
    </rPh>
    <rPh sb="2" eb="4">
      <t>ケイカク</t>
    </rPh>
    <rPh sb="4" eb="5">
      <t>ゼイ</t>
    </rPh>
    <phoneticPr fontId="6"/>
  </si>
  <si>
    <t>（土地）</t>
    <rPh sb="1" eb="3">
      <t>トチ</t>
    </rPh>
    <phoneticPr fontId="6"/>
  </si>
  <si>
    <t>（建物）</t>
    <rPh sb="1" eb="3">
      <t>タテモノ</t>
    </rPh>
    <phoneticPr fontId="6"/>
  </si>
  <si>
    <t>既存建物評価額</t>
    <rPh sb="0" eb="2">
      <t>キゾン</t>
    </rPh>
    <rPh sb="2" eb="4">
      <t>タテモノ</t>
    </rPh>
    <rPh sb="4" eb="7">
      <t>ヒョウカガク</t>
    </rPh>
    <phoneticPr fontId="6"/>
  </si>
  <si>
    <t>（ﾃﾞｻﾞｲﾝ等）</t>
  </si>
  <si>
    <t>（ﾃﾞｭｰﾃﾞﾘ費用）</t>
    <rPh sb="8" eb="10">
      <t>ヒヨウ</t>
    </rPh>
    <phoneticPr fontId="3"/>
  </si>
  <si>
    <t>精算分固都税年額</t>
    <rPh sb="0" eb="2">
      <t>セイサン</t>
    </rPh>
    <rPh sb="2" eb="3">
      <t>ブン</t>
    </rPh>
    <rPh sb="3" eb="6">
      <t>コトゼイ</t>
    </rPh>
    <rPh sb="6" eb="8">
      <t>ネンガク</t>
    </rPh>
    <phoneticPr fontId="6"/>
  </si>
  <si>
    <t>【固定資産税（精算分）】</t>
    <rPh sb="1" eb="3">
      <t>コテイ</t>
    </rPh>
    <rPh sb="3" eb="6">
      <t>シサンゼイ</t>
    </rPh>
    <rPh sb="7" eb="9">
      <t>セイサン</t>
    </rPh>
    <rPh sb="9" eb="10">
      <t>ブン</t>
    </rPh>
    <phoneticPr fontId="6"/>
  </si>
  <si>
    <t>取得後固都税年額</t>
    <rPh sb="0" eb="2">
      <t>シュトク</t>
    </rPh>
    <rPh sb="2" eb="3">
      <t>ゴ</t>
    </rPh>
    <rPh sb="3" eb="6">
      <t>コトゼイ</t>
    </rPh>
    <rPh sb="6" eb="8">
      <t>ネンガク</t>
    </rPh>
    <phoneticPr fontId="6"/>
  </si>
  <si>
    <t>ヶ月分</t>
    <rPh sb="1" eb="2">
      <t>ゲツ</t>
    </rPh>
    <rPh sb="2" eb="3">
      <t>ブン</t>
    </rPh>
    <phoneticPr fontId="6"/>
  </si>
  <si>
    <t>取得税評価額</t>
    <rPh sb="0" eb="2">
      <t>シュトク</t>
    </rPh>
    <rPh sb="2" eb="3">
      <t>ゼイ</t>
    </rPh>
    <rPh sb="3" eb="6">
      <t>ヒョウカガク</t>
    </rPh>
    <phoneticPr fontId="6"/>
  </si>
  <si>
    <t>円/㎡</t>
    <rPh sb="0" eb="1">
      <t>エン</t>
    </rPh>
    <phoneticPr fontId="6"/>
  </si>
  <si>
    <t>取得翌年年初～解体</t>
    <rPh sb="0" eb="2">
      <t>シュトク</t>
    </rPh>
    <rPh sb="2" eb="4">
      <t>ヨクトシ</t>
    </rPh>
    <rPh sb="4" eb="6">
      <t>ネンショ</t>
    </rPh>
    <rPh sb="7" eb="9">
      <t>カイタイ</t>
    </rPh>
    <phoneticPr fontId="6"/>
  </si>
  <si>
    <t>【土地固定資産税（取得後）】</t>
    <rPh sb="1" eb="3">
      <t>トチ</t>
    </rPh>
    <rPh sb="3" eb="5">
      <t>コテイ</t>
    </rPh>
    <rPh sb="5" eb="8">
      <t>シサンゼイ</t>
    </rPh>
    <rPh sb="9" eb="11">
      <t>シュトク</t>
    </rPh>
    <rPh sb="11" eb="12">
      <t>ゴ</t>
    </rPh>
    <phoneticPr fontId="6"/>
  </si>
  <si>
    <t>取得翌年年初～竣工</t>
    <rPh sb="0" eb="2">
      <t>シュトク</t>
    </rPh>
    <rPh sb="2" eb="4">
      <t>ヨクトシ</t>
    </rPh>
    <rPh sb="4" eb="6">
      <t>ネンショ</t>
    </rPh>
    <rPh sb="7" eb="9">
      <t>シュンコウ</t>
    </rPh>
    <phoneticPr fontId="6"/>
  </si>
  <si>
    <t>融資手数料</t>
    <rPh sb="0" eb="2">
      <t>ユウシ</t>
    </rPh>
    <rPh sb="2" eb="5">
      <t>テスウリョウ</t>
    </rPh>
    <phoneticPr fontId="3"/>
  </si>
  <si>
    <t>予備費</t>
    <rPh sb="0" eb="3">
      <t>ヨビヒ</t>
    </rPh>
    <phoneticPr fontId="3"/>
  </si>
  <si>
    <t>抵当権設定費用</t>
    <rPh sb="0" eb="3">
      <t>テイトウケン</t>
    </rPh>
    <rPh sb="3" eb="5">
      <t>セッテイ</t>
    </rPh>
    <rPh sb="5" eb="7">
      <t>ヒヨウ</t>
    </rPh>
    <phoneticPr fontId="3"/>
  </si>
  <si>
    <t>司法書士報酬</t>
    <rPh sb="0" eb="4">
      <t>シホウショシ</t>
    </rPh>
    <rPh sb="4" eb="6">
      <t>ホウシュウ</t>
    </rPh>
    <phoneticPr fontId="3"/>
  </si>
  <si>
    <t>地代</t>
    <rPh sb="0" eb="2">
      <t>チダイ</t>
    </rPh>
    <phoneticPr fontId="6"/>
  </si>
  <si>
    <t>取得～竣工</t>
    <rPh sb="0" eb="2">
      <t>シュトク</t>
    </rPh>
    <rPh sb="3" eb="5">
      <t>シュンコウ</t>
    </rPh>
    <phoneticPr fontId="6"/>
  </si>
  <si>
    <t>円/月</t>
    <rPh sb="0" eb="1">
      <t>エン</t>
    </rPh>
    <rPh sb="2" eb="3">
      <t>ツキ</t>
    </rPh>
    <phoneticPr fontId="6"/>
  </si>
  <si>
    <t>ヶ月分</t>
    <rPh sb="1" eb="2">
      <t>ゲツ</t>
    </rPh>
    <rPh sb="2" eb="3">
      <t>ブン</t>
    </rPh>
    <phoneticPr fontId="6"/>
  </si>
  <si>
    <t>ヶ月</t>
    <rPh sb="1" eb="2">
      <t>ゲツ</t>
    </rPh>
    <phoneticPr fontId="6"/>
  </si>
  <si>
    <t>融資期間</t>
    <rPh sb="0" eb="2">
      <t>ユウシ</t>
    </rPh>
    <rPh sb="2" eb="4">
      <t>キカン</t>
    </rPh>
    <phoneticPr fontId="6"/>
  </si>
  <si>
    <t>メトロス開発</t>
    <rPh sb="4" eb="6">
      <t>カイハツ</t>
    </rPh>
    <phoneticPr fontId="17"/>
  </si>
  <si>
    <t>決算期</t>
  </si>
  <si>
    <t>物件名</t>
  </si>
  <si>
    <t>（上・下）</t>
  </si>
  <si>
    <t>土地所有者</t>
  </si>
  <si>
    <t>権利関係</t>
  </si>
  <si>
    <t>土地仕入契約</t>
    <phoneticPr fontId="17"/>
  </si>
  <si>
    <t>１所在地</t>
  </si>
  <si>
    <t>交通</t>
  </si>
  <si>
    <t>設計事務所</t>
  </si>
  <si>
    <t>２敷地面積　</t>
  </si>
  <si>
    <t>（売買対象）　　　</t>
  </si>
  <si>
    <t>㎡　　　　（</t>
  </si>
  <si>
    <t>７地目</t>
  </si>
  <si>
    <t>13構造規模</t>
  </si>
  <si>
    <t xml:space="preserve"> (確認対象）　　　　　　　　</t>
  </si>
  <si>
    <t>８用途地域</t>
  </si>
  <si>
    <t>地上</t>
  </si>
  <si>
    <t>階</t>
  </si>
  <si>
    <t>施工会社</t>
  </si>
  <si>
    <t>３建築延面積①</t>
  </si>
  <si>
    <t>（容積対象床）  　　　　　　　　　　　　　　</t>
  </si>
  <si>
    <t>９容積率</t>
  </si>
  <si>
    <t>％</t>
  </si>
  <si>
    <t>地下</t>
  </si>
  <si>
    <t>４ｴﾝﾄﾗﾝｽ・内廊下部分②</t>
  </si>
  <si>
    <t>10建蔽率　</t>
  </si>
  <si>
    <t>14総戸数</t>
  </si>
  <si>
    <t>戸</t>
  </si>
  <si>
    <t>（着工)</t>
  </si>
  <si>
    <t xml:space="preserve"> (竣工)　</t>
    <phoneticPr fontId="17"/>
  </si>
  <si>
    <t>　駐車場面積</t>
  </si>
  <si>
    <t>（ﾋﾟﾛﾃｨｰ等)　　　　　　　　　　　　　　</t>
  </si>
  <si>
    <t>11消化容積</t>
  </si>
  <si>
    <t>15販売戸数</t>
  </si>
  <si>
    <t>　地下面積　（</t>
  </si>
  <si>
    <t>）</t>
  </si>
  <si>
    <t>12ﾚﾝﾀﾌﾞﾙ比</t>
  </si>
  <si>
    <t>16駐車台数</t>
  </si>
  <si>
    <t>台(敷地内)</t>
  </si>
  <si>
    <t>台(敷地外)</t>
  </si>
  <si>
    <t>合計</t>
  </si>
  <si>
    <t>台</t>
  </si>
  <si>
    <t>５総専有面積③</t>
  </si>
  <si>
    <t>③／(①+②)</t>
  </si>
  <si>
    <t>17駐車場設置率　</t>
  </si>
  <si>
    <t>(内機械式</t>
  </si>
  <si>
    <t>台）</t>
  </si>
  <si>
    <t>６販売専有面積</t>
  </si>
  <si>
    <t>物　件　効　率　分　析　報　告　書</t>
    <phoneticPr fontId="6"/>
  </si>
  <si>
    <t>●取得原価表</t>
    <rPh sb="1" eb="3">
      <t>シュトク</t>
    </rPh>
    <rPh sb="3" eb="5">
      <t>ゲンカ</t>
    </rPh>
    <rPh sb="5" eb="6">
      <t>ヒョウ</t>
    </rPh>
    <phoneticPr fontId="6"/>
  </si>
  <si>
    <t>坪）</t>
    <rPh sb="0" eb="1">
      <t>ツボ</t>
    </rPh>
    <phoneticPr fontId="6"/>
  </si>
  <si>
    <t>期</t>
    <rPh sb="0" eb="1">
      <t>キ</t>
    </rPh>
    <phoneticPr fontId="6"/>
  </si>
  <si>
    <t>手数料率</t>
    <rPh sb="0" eb="3">
      <t>テスウリョウ</t>
    </rPh>
    <rPh sb="3" eb="4">
      <t>リツ</t>
    </rPh>
    <phoneticPr fontId="6"/>
  </si>
  <si>
    <t>％</t>
    <phoneticPr fontId="6"/>
  </si>
  <si>
    <t>総　　投　　資　　額</t>
    <rPh sb="0" eb="1">
      <t>ソウ</t>
    </rPh>
    <rPh sb="3" eb="4">
      <t>トウ</t>
    </rPh>
    <rPh sb="6" eb="7">
      <t>シ</t>
    </rPh>
    <rPh sb="9" eb="10">
      <t>ガク</t>
    </rPh>
    <phoneticPr fontId="6"/>
  </si>
  <si>
    <t>不　動　産　売　上　原　価</t>
    <rPh sb="0" eb="1">
      <t>フ</t>
    </rPh>
    <rPh sb="2" eb="3">
      <t>ドウ</t>
    </rPh>
    <rPh sb="4" eb="5">
      <t>サン</t>
    </rPh>
    <rPh sb="6" eb="7">
      <t>バイ</t>
    </rPh>
    <rPh sb="8" eb="9">
      <t>ウエ</t>
    </rPh>
    <rPh sb="10" eb="11">
      <t>ハラ</t>
    </rPh>
    <rPh sb="12" eb="13">
      <t>アタイ</t>
    </rPh>
    <phoneticPr fontId="3"/>
  </si>
  <si>
    <t>土　地　原　価</t>
    <rPh sb="0" eb="1">
      <t>ド</t>
    </rPh>
    <rPh sb="2" eb="3">
      <t>チ</t>
    </rPh>
    <rPh sb="4" eb="5">
      <t>ハラ</t>
    </rPh>
    <rPh sb="6" eb="7">
      <t>アタイ</t>
    </rPh>
    <phoneticPr fontId="3"/>
  </si>
  <si>
    <t>建　物　原　価</t>
    <rPh sb="0" eb="1">
      <t>タツル</t>
    </rPh>
    <rPh sb="2" eb="3">
      <t>モノ</t>
    </rPh>
    <rPh sb="4" eb="5">
      <t>ハラ</t>
    </rPh>
    <rPh sb="6" eb="7">
      <t>アタイ</t>
    </rPh>
    <phoneticPr fontId="3"/>
  </si>
  <si>
    <t>そ　の　他　経　費　等</t>
    <rPh sb="4" eb="5">
      <t>タ</t>
    </rPh>
    <rPh sb="6" eb="7">
      <t>ヘ</t>
    </rPh>
    <rPh sb="8" eb="9">
      <t>ヒ</t>
    </rPh>
    <rPh sb="10" eb="11">
      <t>トウ</t>
    </rPh>
    <phoneticPr fontId="3"/>
  </si>
  <si>
    <t>金　利</t>
    <rPh sb="0" eb="1">
      <t>キン</t>
    </rPh>
    <rPh sb="2" eb="3">
      <t>トシ</t>
    </rPh>
    <phoneticPr fontId="3"/>
  </si>
  <si>
    <t xml:space="preserve"> 合  　計</t>
    <rPh sb="1" eb="2">
      <t>ゴウ</t>
    </rPh>
    <rPh sb="5" eb="6">
      <t>ケイ</t>
    </rPh>
    <phoneticPr fontId="6"/>
  </si>
  <si>
    <t>備　　　　　　考</t>
    <rPh sb="0" eb="1">
      <t>ビ</t>
    </rPh>
    <rPh sb="7" eb="8">
      <t>コウ</t>
    </rPh>
    <phoneticPr fontId="5"/>
  </si>
  <si>
    <t>●固定資産税等概算</t>
    <rPh sb="1" eb="3">
      <t>コテイ</t>
    </rPh>
    <rPh sb="3" eb="6">
      <t>シサンゼイ</t>
    </rPh>
    <rPh sb="6" eb="7">
      <t>トウ</t>
    </rPh>
    <rPh sb="7" eb="9">
      <t>ガイサン</t>
    </rPh>
    <phoneticPr fontId="6"/>
  </si>
  <si>
    <t>円／坪</t>
    <rPh sb="2" eb="3">
      <t>ツボ</t>
    </rPh>
    <phoneticPr fontId="5"/>
  </si>
  <si>
    <t>円／坪</t>
    <rPh sb="0" eb="1">
      <t>エン</t>
    </rPh>
    <rPh sb="2" eb="3">
      <t>ツボ</t>
    </rPh>
    <phoneticPr fontId="5"/>
  </si>
  <si>
    <t>円</t>
    <rPh sb="0" eb="1">
      <t>マンエン</t>
    </rPh>
    <phoneticPr fontId="5"/>
  </si>
  <si>
    <t>（金額単位：円）</t>
    <phoneticPr fontId="6"/>
  </si>
  <si>
    <t>円/坪</t>
    <rPh sb="0" eb="1">
      <t>エン</t>
    </rPh>
    <rPh sb="2" eb="3">
      <t>ツボ</t>
    </rPh>
    <phoneticPr fontId="6"/>
  </si>
  <si>
    <t>路線価</t>
    <rPh sb="0" eb="2">
      <t>ロセンカ</t>
    </rPh>
    <phoneticPr fontId="6"/>
  </si>
  <si>
    <t>対路線価</t>
    <rPh sb="0" eb="1">
      <t>タイ</t>
    </rPh>
    <rPh sb="1" eb="4">
      <t>ロセンカ</t>
    </rPh>
    <phoneticPr fontId="3"/>
  </si>
  <si>
    <t>円/坪</t>
    <phoneticPr fontId="6"/>
  </si>
  <si>
    <t>負担日数</t>
    <rPh sb="0" eb="2">
      <t>フタン</t>
    </rPh>
    <rPh sb="2" eb="4">
      <t>ニッスウ</t>
    </rPh>
    <phoneticPr fontId="6"/>
  </si>
  <si>
    <t>日</t>
    <rPh sb="0" eb="1">
      <t>ニチ</t>
    </rPh>
    <phoneticPr fontId="6"/>
  </si>
  <si>
    <t>作成者</t>
    <rPh sb="0" eb="3">
      <t>サクセイシャ</t>
    </rPh>
    <phoneticPr fontId="6"/>
  </si>
  <si>
    <t>土地　取得時税金等</t>
    <rPh sb="0" eb="2">
      <t>トチ</t>
    </rPh>
    <rPh sb="3" eb="5">
      <t>シュトク</t>
    </rPh>
    <rPh sb="5" eb="6">
      <t>ジ</t>
    </rPh>
    <rPh sb="6" eb="8">
      <t>ゼイキン</t>
    </rPh>
    <rPh sb="8" eb="9">
      <t>トウ</t>
    </rPh>
    <phoneticPr fontId="3"/>
  </si>
  <si>
    <t>●販売計画</t>
    <rPh sb="1" eb="3">
      <t>ハンバイ</t>
    </rPh>
    <rPh sb="3" eb="5">
      <t>ケイカク</t>
    </rPh>
    <phoneticPr fontId="6"/>
  </si>
  <si>
    <t>（上棟)</t>
    <rPh sb="1" eb="3">
      <t>ジョウトウ</t>
    </rPh>
    <phoneticPr fontId="6"/>
  </si>
  <si>
    <t xml:space="preserve">  工期　</t>
    <rPh sb="2" eb="4">
      <t>コウキ</t>
    </rPh>
    <phoneticPr fontId="17"/>
  </si>
  <si>
    <t>ヶ月</t>
    <rPh sb="1" eb="2">
      <t>ゲツ</t>
    </rPh>
    <phoneticPr fontId="6"/>
  </si>
  <si>
    <t>当社JV比率</t>
    <rPh sb="0" eb="2">
      <t>トウシャ</t>
    </rPh>
    <rPh sb="4" eb="6">
      <t>ヒリツ</t>
    </rPh>
    <phoneticPr fontId="6"/>
  </si>
  <si>
    <t>賃料単価</t>
    <rPh sb="0" eb="2">
      <t>チンリョウ</t>
    </rPh>
    <rPh sb="2" eb="4">
      <t>タンカ</t>
    </rPh>
    <phoneticPr fontId="6"/>
  </si>
  <si>
    <t>面積（坪）</t>
    <rPh sb="0" eb="2">
      <t>メンセキ</t>
    </rPh>
    <rPh sb="3" eb="4">
      <t>ツボ</t>
    </rPh>
    <phoneticPr fontId="6"/>
  </si>
  <si>
    <t>面積（㎡）</t>
    <rPh sb="0" eb="2">
      <t>メンセキ</t>
    </rPh>
    <phoneticPr fontId="6"/>
  </si>
  <si>
    <t>想定レントロール</t>
    <rPh sb="0" eb="2">
      <t>ソウテイ</t>
    </rPh>
    <phoneticPr fontId="6"/>
  </si>
  <si>
    <t>対象</t>
    <rPh sb="0" eb="2">
      <t>タイショウ</t>
    </rPh>
    <phoneticPr fontId="6"/>
  </si>
  <si>
    <t>㎡</t>
    <phoneticPr fontId="6"/>
  </si>
  <si>
    <t>坪</t>
    <rPh sb="0" eb="1">
      <t>ツボ</t>
    </rPh>
    <phoneticPr fontId="6"/>
  </si>
  <si>
    <t>駐車場</t>
    <rPh sb="0" eb="3">
      <t>チュウシャジョウ</t>
    </rPh>
    <phoneticPr fontId="6"/>
  </si>
  <si>
    <t>共益費</t>
    <rPh sb="0" eb="3">
      <t>キョウエキヒ</t>
    </rPh>
    <phoneticPr fontId="6"/>
  </si>
  <si>
    <t>@</t>
    <phoneticPr fontId="6"/>
  </si>
  <si>
    <t>台</t>
    <rPh sb="0" eb="1">
      <t>ダイ</t>
    </rPh>
    <phoneticPr fontId="6"/>
  </si>
  <si>
    <t>計</t>
    <rPh sb="0" eb="1">
      <t>ケイ</t>
    </rPh>
    <phoneticPr fontId="6"/>
  </si>
  <si>
    <t>備　　考</t>
    <rPh sb="0" eb="1">
      <t>ビ</t>
    </rPh>
    <rPh sb="3" eb="4">
      <t>コウ</t>
    </rPh>
    <phoneticPr fontId="6"/>
  </si>
  <si>
    <t>敷　　金</t>
    <rPh sb="0" eb="1">
      <t>シキ</t>
    </rPh>
    <rPh sb="3" eb="4">
      <t>キン</t>
    </rPh>
    <phoneticPr fontId="6"/>
  </si>
  <si>
    <t>年　間　賃　料</t>
    <rPh sb="0" eb="1">
      <t>ネン</t>
    </rPh>
    <rPh sb="2" eb="3">
      <t>アイダ</t>
    </rPh>
    <rPh sb="4" eb="5">
      <t>チン</t>
    </rPh>
    <rPh sb="6" eb="7">
      <t>リョウ</t>
    </rPh>
    <phoneticPr fontId="6"/>
  </si>
  <si>
    <t>賃　　料（月額）</t>
    <rPh sb="0" eb="1">
      <t>チン</t>
    </rPh>
    <rPh sb="3" eb="4">
      <t>リョウ</t>
    </rPh>
    <rPh sb="5" eb="7">
      <t>ゲツガク</t>
    </rPh>
    <phoneticPr fontId="6"/>
  </si>
  <si>
    <t>共益費（月額）</t>
    <rPh sb="0" eb="3">
      <t>キョウエキヒ</t>
    </rPh>
    <rPh sb="4" eb="6">
      <t>ゲツガク</t>
    </rPh>
    <phoneticPr fontId="6"/>
  </si>
  <si>
    <t>共益費（年間）</t>
    <rPh sb="0" eb="3">
      <t>キョウエキヒ</t>
    </rPh>
    <rPh sb="4" eb="6">
      <t>ネンカン</t>
    </rPh>
    <phoneticPr fontId="6"/>
  </si>
  <si>
    <t>戸</t>
    <rPh sb="0" eb="1">
      <t>コ</t>
    </rPh>
    <phoneticPr fontId="6"/>
  </si>
  <si>
    <t>賃 料 ・ 共 益 費 （年 間）</t>
    <rPh sb="0" eb="1">
      <t>チン</t>
    </rPh>
    <rPh sb="2" eb="3">
      <t>リョウ</t>
    </rPh>
    <rPh sb="6" eb="7">
      <t>トモ</t>
    </rPh>
    <rPh sb="8" eb="9">
      <t>エキ</t>
    </rPh>
    <rPh sb="10" eb="11">
      <t>ヒ</t>
    </rPh>
    <rPh sb="13" eb="14">
      <t>トシ</t>
    </rPh>
    <rPh sb="15" eb="16">
      <t>アイダ</t>
    </rPh>
    <phoneticPr fontId="6"/>
  </si>
  <si>
    <t>売却計画</t>
    <rPh sb="0" eb="2">
      <t>バイキャク</t>
    </rPh>
    <rPh sb="2" eb="4">
      <t>ケイカク</t>
    </rPh>
    <phoneticPr fontId="6"/>
  </si>
  <si>
    <t>その他収入（月額）</t>
    <rPh sb="2" eb="3">
      <t>タ</t>
    </rPh>
    <rPh sb="3" eb="5">
      <t>シュウニュウ</t>
    </rPh>
    <rPh sb="6" eb="8">
      <t>ゲツガク</t>
    </rPh>
    <phoneticPr fontId="6"/>
  </si>
  <si>
    <t>その他収入（年間）</t>
    <rPh sb="2" eb="3">
      <t>タ</t>
    </rPh>
    <rPh sb="3" eb="5">
      <t>シュウニュウ</t>
    </rPh>
    <rPh sb="6" eb="8">
      <t>ネンカン</t>
    </rPh>
    <phoneticPr fontId="6"/>
  </si>
  <si>
    <t>稼働率（％）</t>
    <rPh sb="0" eb="2">
      <t>カドウ</t>
    </rPh>
    <rPh sb="2" eb="3">
      <t>リツ</t>
    </rPh>
    <phoneticPr fontId="6"/>
  </si>
  <si>
    <t>年間収入（B）</t>
    <rPh sb="0" eb="2">
      <t>ネンカン</t>
    </rPh>
    <rPh sb="2" eb="4">
      <t>シュウニュウ</t>
    </rPh>
    <phoneticPr fontId="6"/>
  </si>
  <si>
    <t>　　プロジェクト原価（A）</t>
    <rPh sb="8" eb="10">
      <t>ゲンカ</t>
    </rPh>
    <phoneticPr fontId="5"/>
  </si>
  <si>
    <t>Ａ</t>
    <phoneticPr fontId="6"/>
  </si>
  <si>
    <t>Ｂ</t>
    <phoneticPr fontId="6"/>
  </si>
  <si>
    <t>Ｃ</t>
    <phoneticPr fontId="6"/>
  </si>
  <si>
    <t>Ｄ</t>
    <phoneticPr fontId="6"/>
  </si>
  <si>
    <t>経費率（％）</t>
    <rPh sb="0" eb="2">
      <t>ケイヒ</t>
    </rPh>
    <rPh sb="2" eb="3">
      <t>リツ</t>
    </rPh>
    <phoneticPr fontId="6"/>
  </si>
  <si>
    <t>ＮＯＩ
※(B)*(1-経費率）</t>
    <rPh sb="12" eb="14">
      <t>ケイヒ</t>
    </rPh>
    <rPh sb="14" eb="15">
      <t>リツ</t>
    </rPh>
    <phoneticPr fontId="6"/>
  </si>
  <si>
    <t>ＮＯＩ利回り
※NOI/(A)</t>
    <rPh sb="3" eb="5">
      <t>リマワ</t>
    </rPh>
    <phoneticPr fontId="6"/>
  </si>
  <si>
    <t>売却時想定利回り（％）（C)</t>
    <rPh sb="0" eb="2">
      <t>バイキャク</t>
    </rPh>
    <rPh sb="2" eb="3">
      <t>ジ</t>
    </rPh>
    <rPh sb="3" eb="5">
      <t>ソウテイ</t>
    </rPh>
    <rPh sb="5" eb="7">
      <t>リマワ</t>
    </rPh>
    <phoneticPr fontId="6"/>
  </si>
  <si>
    <t>売却金額(D)
※NOI/(C)</t>
    <rPh sb="0" eb="2">
      <t>バイキャク</t>
    </rPh>
    <rPh sb="2" eb="4">
      <t>キンガク</t>
    </rPh>
    <phoneticPr fontId="6"/>
  </si>
  <si>
    <r>
      <t>売却時利益(E)</t>
    </r>
    <r>
      <rPr>
        <sz val="10"/>
        <rFont val="ＭＳ Ｐゴシック"/>
        <family val="3"/>
        <charset val="128"/>
      </rPr>
      <t xml:space="preserve">
</t>
    </r>
    <r>
      <rPr>
        <sz val="10"/>
        <rFont val="HGｺﾞｼｯｸM"/>
        <family val="3"/>
        <charset val="128"/>
      </rPr>
      <t>※(D)-(A)</t>
    </r>
    <rPh sb="0" eb="2">
      <t>バイキャク</t>
    </rPh>
    <rPh sb="2" eb="3">
      <t>ジ</t>
    </rPh>
    <rPh sb="3" eb="5">
      <t>リエキ</t>
    </rPh>
    <phoneticPr fontId="6"/>
  </si>
  <si>
    <t>利益率
※(E)/(D)</t>
    <rPh sb="0" eb="2">
      <t>リエキ</t>
    </rPh>
    <rPh sb="2" eb="3">
      <t>リツ</t>
    </rPh>
    <phoneticPr fontId="6"/>
  </si>
  <si>
    <t>売却金額</t>
    <rPh sb="0" eb="2">
      <t>バイキャク</t>
    </rPh>
    <rPh sb="2" eb="4">
      <t>キンガク</t>
    </rPh>
    <phoneticPr fontId="6"/>
  </si>
  <si>
    <t>取得原価</t>
    <rPh sb="0" eb="2">
      <t>シュトク</t>
    </rPh>
    <rPh sb="2" eb="4">
      <t>ゲンカ</t>
    </rPh>
    <phoneticPr fontId="6"/>
  </si>
  <si>
    <t>販売経費等</t>
    <rPh sb="0" eb="2">
      <t>ハンバイ</t>
    </rPh>
    <rPh sb="2" eb="4">
      <t>ケイヒ</t>
    </rPh>
    <rPh sb="4" eb="5">
      <t>トウ</t>
    </rPh>
    <phoneticPr fontId="6"/>
  </si>
  <si>
    <t>販売経費小計</t>
    <rPh sb="0" eb="2">
      <t>ハンバイ</t>
    </rPh>
    <rPh sb="2" eb="4">
      <t>ケイヒ</t>
    </rPh>
    <rPh sb="4" eb="6">
      <t>ショウケイ</t>
    </rPh>
    <phoneticPr fontId="6"/>
  </si>
  <si>
    <t>利益</t>
    <rPh sb="0" eb="2">
      <t>リエキ</t>
    </rPh>
    <phoneticPr fontId="6"/>
  </si>
  <si>
    <t>利益率</t>
    <rPh sb="0" eb="2">
      <t>リエキ</t>
    </rPh>
    <rPh sb="2" eb="3">
      <t>リツ</t>
    </rPh>
    <phoneticPr fontId="6"/>
  </si>
  <si>
    <t>利回り</t>
    <rPh sb="0" eb="2">
      <t>リマワ</t>
    </rPh>
    <phoneticPr fontId="6"/>
  </si>
  <si>
    <t>備考</t>
    <rPh sb="0" eb="2">
      <t>ビコウ</t>
    </rPh>
    <phoneticPr fontId="6"/>
  </si>
  <si>
    <t>建物原価</t>
    <rPh sb="0" eb="1">
      <t>タツル</t>
    </rPh>
    <rPh sb="1" eb="2">
      <t>モノ</t>
    </rPh>
    <rPh sb="2" eb="3">
      <t>ハラ</t>
    </rPh>
    <rPh sb="3" eb="4">
      <t>アタイ</t>
    </rPh>
    <phoneticPr fontId="3"/>
  </si>
  <si>
    <t>土地原価</t>
    <rPh sb="0" eb="1">
      <t>ド</t>
    </rPh>
    <rPh sb="1" eb="2">
      <t>チ</t>
    </rPh>
    <rPh sb="2" eb="3">
      <t>ハラ</t>
    </rPh>
    <rPh sb="3" eb="4">
      <t>アタイ</t>
    </rPh>
    <phoneticPr fontId="3"/>
  </si>
  <si>
    <t>金　　額</t>
    <rPh sb="0" eb="1">
      <t>キン</t>
    </rPh>
    <phoneticPr fontId="5"/>
  </si>
  <si>
    <t>事業収支表</t>
    <rPh sb="0" eb="2">
      <t>ジギョウ</t>
    </rPh>
    <rPh sb="2" eb="4">
      <t>シュウシ</t>
    </rPh>
    <rPh sb="4" eb="5">
      <t>ヒョウ</t>
    </rPh>
    <phoneticPr fontId="6"/>
  </si>
  <si>
    <t>【物件名：</t>
    <rPh sb="1" eb="3">
      <t>ブッケン</t>
    </rPh>
    <rPh sb="3" eb="4">
      <t>メイ</t>
    </rPh>
    <phoneticPr fontId="6"/>
  </si>
  <si>
    <t>】</t>
    <phoneticPr fontId="6"/>
  </si>
  <si>
    <t>所在地：</t>
    <rPh sb="0" eb="3">
      <t>ショザイチ</t>
    </rPh>
    <phoneticPr fontId="6"/>
  </si>
  <si>
    <t>地　積：</t>
    <rPh sb="0" eb="1">
      <t>チ</t>
    </rPh>
    <rPh sb="2" eb="3">
      <t>セキ</t>
    </rPh>
    <phoneticPr fontId="6"/>
  </si>
  <si>
    <t>㎡</t>
    <phoneticPr fontId="6"/>
  </si>
  <si>
    <t>　　プロジェクト原価</t>
    <rPh sb="8" eb="10">
      <t>ゲンカ</t>
    </rPh>
    <phoneticPr fontId="5"/>
  </si>
  <si>
    <t>販売経費</t>
    <rPh sb="0" eb="2">
      <t>ハンバイ</t>
    </rPh>
    <rPh sb="2" eb="4">
      <t>ケイヒ</t>
    </rPh>
    <phoneticPr fontId="6"/>
  </si>
  <si>
    <t>売却金額</t>
    <rPh sb="0" eb="2">
      <t>バイキャク</t>
    </rPh>
    <rPh sb="2" eb="4">
      <t>キンガク</t>
    </rPh>
    <phoneticPr fontId="6"/>
  </si>
  <si>
    <t>原価</t>
    <rPh sb="0" eb="2">
      <t>ゲンカ</t>
    </rPh>
    <phoneticPr fontId="6"/>
  </si>
  <si>
    <t>販売経費小計</t>
    <rPh sb="0" eb="2">
      <t>ハンバイ</t>
    </rPh>
    <rPh sb="2" eb="4">
      <t>ケイヒ</t>
    </rPh>
    <rPh sb="4" eb="6">
      <t>ショウケイ</t>
    </rPh>
    <phoneticPr fontId="6"/>
  </si>
  <si>
    <t>利益</t>
    <rPh sb="0" eb="2">
      <t>リエキ</t>
    </rPh>
    <phoneticPr fontId="6"/>
  </si>
  <si>
    <t>利益率</t>
    <rPh sb="0" eb="2">
      <t>リエキ</t>
    </rPh>
    <rPh sb="2" eb="3">
      <t>リツ</t>
    </rPh>
    <phoneticPr fontId="6"/>
  </si>
  <si>
    <t>利回り</t>
    <rPh sb="0" eb="2">
      <t>リマワ</t>
    </rPh>
    <phoneticPr fontId="6"/>
  </si>
  <si>
    <t>稼働率（想定）</t>
    <rPh sb="0" eb="2">
      <t>カドウ</t>
    </rPh>
    <rPh sb="2" eb="3">
      <t>リツ</t>
    </rPh>
    <rPh sb="4" eb="6">
      <t>ソウテイ</t>
    </rPh>
    <phoneticPr fontId="6"/>
  </si>
  <si>
    <t>年間賃料収入</t>
    <rPh sb="0" eb="2">
      <t>ネンカン</t>
    </rPh>
    <rPh sb="2" eb="4">
      <t>チンリョウ</t>
    </rPh>
    <rPh sb="4" eb="6">
      <t>シュウニュウ</t>
    </rPh>
    <phoneticPr fontId="6"/>
  </si>
  <si>
    <t>Ａ</t>
    <phoneticPr fontId="6"/>
  </si>
  <si>
    <t>Ｂ</t>
    <phoneticPr fontId="6"/>
  </si>
  <si>
    <t>Ｃ</t>
    <phoneticPr fontId="6"/>
  </si>
  <si>
    <t>Ｄ</t>
    <phoneticPr fontId="6"/>
  </si>
  <si>
    <t>その他(水光熱費等)</t>
    <rPh sb="2" eb="3">
      <t>タ</t>
    </rPh>
    <rPh sb="4" eb="8">
      <t>スイコウネツヒ</t>
    </rPh>
    <rPh sb="8" eb="9">
      <t>トウ</t>
    </rPh>
    <phoneticPr fontId="3"/>
  </si>
  <si>
    <t>坪単価</t>
    <rPh sb="0" eb="1">
      <t>ツボ</t>
    </rPh>
    <rPh sb="1" eb="3">
      <t>タンカ</t>
    </rPh>
    <phoneticPr fontId="6"/>
  </si>
  <si>
    <t>駐輪場</t>
    <rPh sb="0" eb="3">
      <t>チュウリンジョウ</t>
    </rPh>
    <phoneticPr fontId="6"/>
  </si>
  <si>
    <t>自販機</t>
    <rPh sb="0" eb="3">
      <t>ジハンキ</t>
    </rPh>
    <phoneticPr fontId="6"/>
  </si>
  <si>
    <t>ﾊﾞｲｸ置き場</t>
    <rPh sb="4" eb="5">
      <t>オ</t>
    </rPh>
    <rPh sb="6" eb="7">
      <t>バ</t>
    </rPh>
    <phoneticPr fontId="6"/>
  </si>
  <si>
    <t>課税標準額（固定資産税）</t>
    <rPh sb="0" eb="2">
      <t>カゼイ</t>
    </rPh>
    <rPh sb="2" eb="4">
      <t>ヒョウジュン</t>
    </rPh>
    <rPh sb="4" eb="5">
      <t>ガク</t>
    </rPh>
    <rPh sb="6" eb="8">
      <t>コテイ</t>
    </rPh>
    <rPh sb="8" eb="11">
      <t>シサンゼイ</t>
    </rPh>
    <phoneticPr fontId="6"/>
  </si>
  <si>
    <t>課税標準額（都市計画税）</t>
    <rPh sb="0" eb="2">
      <t>カゼイ</t>
    </rPh>
    <rPh sb="2" eb="4">
      <t>ヒョウジュン</t>
    </rPh>
    <rPh sb="4" eb="5">
      <t>ガク</t>
    </rPh>
    <rPh sb="6" eb="8">
      <t>トシ</t>
    </rPh>
    <rPh sb="8" eb="10">
      <t>ケイカク</t>
    </rPh>
    <rPh sb="10" eb="11">
      <t>ゼイ</t>
    </rPh>
    <phoneticPr fontId="6"/>
  </si>
  <si>
    <t>建物関係費（既存建物・新規建物）</t>
    <rPh sb="0" eb="2">
      <t>タテモノ</t>
    </rPh>
    <rPh sb="2" eb="5">
      <t>カンケイヒ</t>
    </rPh>
    <rPh sb="6" eb="8">
      <t>キゾン</t>
    </rPh>
    <rPh sb="8" eb="10">
      <t>タテモノ</t>
    </rPh>
    <rPh sb="11" eb="13">
      <t>シンキ</t>
    </rPh>
    <rPh sb="13" eb="15">
      <t>タテモノ</t>
    </rPh>
    <phoneticPr fontId="3"/>
  </si>
  <si>
    <t>予備費</t>
    <rPh sb="0" eb="3">
      <t>ヨビヒ</t>
    </rPh>
    <phoneticPr fontId="6"/>
  </si>
  <si>
    <t>建物関係費（既存建物）</t>
    <rPh sb="0" eb="2">
      <t>タテモノ</t>
    </rPh>
    <rPh sb="2" eb="5">
      <t>カンケイヒ</t>
    </rPh>
    <rPh sb="6" eb="8">
      <t>キゾン</t>
    </rPh>
    <rPh sb="8" eb="10">
      <t>タテモノ</t>
    </rPh>
    <phoneticPr fontId="3"/>
  </si>
  <si>
    <t>$siteAreaBuy$</t>
    <phoneticPr fontId="6"/>
  </si>
  <si>
    <t>$siteAreaCheck$</t>
    <phoneticPr fontId="6"/>
  </si>
  <si>
    <t>$buildArea$</t>
    <phoneticPr fontId="6"/>
  </si>
  <si>
    <t>$entrance$</t>
  </si>
  <si>
    <t>$parking$</t>
  </si>
  <si>
    <t>$underArea$</t>
  </si>
  <si>
    <t>$totalArea$</t>
  </si>
  <si>
    <t>$salesArea$</t>
  </si>
  <si>
    <t>$traffic$</t>
    <phoneticPr fontId="6"/>
  </si>
  <si>
    <t>$groundType$</t>
    <phoneticPr fontId="6"/>
  </si>
  <si>
    <t>$restrictedArea$</t>
    <phoneticPr fontId="6"/>
  </si>
  <si>
    <t>$floorAreaRate$</t>
    <phoneticPr fontId="6"/>
  </si>
  <si>
    <t>$coverageRate$</t>
  </si>
  <si>
    <t>$structureScale$</t>
  </si>
  <si>
    <t>$ground$</t>
  </si>
  <si>
    <t>$underground$</t>
  </si>
  <si>
    <t>$totalUnits$</t>
  </si>
  <si>
    <t>$buysellUnits$</t>
  </si>
  <si>
    <t>$parkingIndoor$</t>
  </si>
  <si>
    <t>$parkingOutdoor$</t>
  </si>
  <si>
    <t>$mechanical$</t>
  </si>
  <si>
    <t>$landOwner$</t>
    <phoneticPr fontId="6"/>
  </si>
  <si>
    <t>$rightsRelationship$</t>
    <phoneticPr fontId="6"/>
  </si>
  <si>
    <t>$settlement$</t>
    <phoneticPr fontId="6"/>
  </si>
  <si>
    <t>$period$</t>
    <phoneticPr fontId="6"/>
  </si>
  <si>
    <t>$landContract$</t>
    <phoneticPr fontId="6"/>
  </si>
  <si>
    <t>$designOffice$</t>
    <phoneticPr fontId="6"/>
  </si>
  <si>
    <t>$construction$</t>
    <phoneticPr fontId="6"/>
  </si>
  <si>
    <t>$startDay$</t>
    <phoneticPr fontId="6"/>
  </si>
  <si>
    <t>$upperWingDay$</t>
    <phoneticPr fontId="6"/>
  </si>
  <si>
    <t>$completionDay$</t>
    <phoneticPr fontId="6"/>
  </si>
  <si>
    <t>$jvRatio$</t>
    <phoneticPr fontId="6"/>
  </si>
  <si>
    <t>$price_1$</t>
    <phoneticPr fontId="6"/>
  </si>
  <si>
    <t>$address$</t>
    <phoneticPr fontId="6"/>
  </si>
  <si>
    <t>$bukkenName$</t>
    <phoneticPr fontId="6"/>
  </si>
  <si>
    <t>$price_2$</t>
    <phoneticPr fontId="6"/>
  </si>
  <si>
    <t>$price_3$</t>
    <phoneticPr fontId="6"/>
  </si>
  <si>
    <t>$price_4$</t>
    <phoneticPr fontId="6"/>
  </si>
  <si>
    <t>$price_5$</t>
    <phoneticPr fontId="6"/>
  </si>
  <si>
    <t>$price_6$</t>
    <phoneticPr fontId="6"/>
  </si>
  <si>
    <t>$price_7$</t>
  </si>
  <si>
    <t>$price_8$</t>
  </si>
  <si>
    <t>$price_9$</t>
  </si>
  <si>
    <t>$price_10$</t>
    <phoneticPr fontId="6"/>
  </si>
  <si>
    <t>$price_11$</t>
    <phoneticPr fontId="6"/>
  </si>
  <si>
    <t>$price_12$</t>
    <phoneticPr fontId="6"/>
  </si>
  <si>
    <t>$price_13$</t>
    <phoneticPr fontId="6"/>
  </si>
  <si>
    <t>$price_14$</t>
    <phoneticPr fontId="6"/>
  </si>
  <si>
    <t>$price_15$</t>
    <phoneticPr fontId="6"/>
  </si>
  <si>
    <t>$price_16$</t>
    <phoneticPr fontId="6"/>
  </si>
  <si>
    <t>$price_17$</t>
  </si>
  <si>
    <t>$price_18$</t>
  </si>
  <si>
    <t>$price_19$</t>
    <phoneticPr fontId="6"/>
  </si>
  <si>
    <t>$price_20$</t>
  </si>
  <si>
    <t>$price_21$</t>
  </si>
  <si>
    <t>$price_22$</t>
  </si>
  <si>
    <t>$price_23$</t>
  </si>
  <si>
    <t>$price_24$</t>
    <phoneticPr fontId="6"/>
  </si>
  <si>
    <t>$price_25$</t>
    <phoneticPr fontId="6"/>
  </si>
  <si>
    <t>$price_26$</t>
    <phoneticPr fontId="6"/>
  </si>
  <si>
    <t>$price_27$</t>
  </si>
  <si>
    <t>$price_28$</t>
    <phoneticPr fontId="6"/>
  </si>
  <si>
    <t>$price_29$</t>
    <phoneticPr fontId="6"/>
  </si>
  <si>
    <t>$price_30$</t>
    <phoneticPr fontId="6"/>
  </si>
  <si>
    <t>$price_31$</t>
    <phoneticPr fontId="6"/>
  </si>
  <si>
    <t>$price_32$</t>
    <phoneticPr fontId="6"/>
  </si>
  <si>
    <t>$price_33$</t>
    <phoneticPr fontId="6"/>
  </si>
  <si>
    <t>$price_34$</t>
    <phoneticPr fontId="6"/>
  </si>
  <si>
    <t>$price_35$</t>
    <phoneticPr fontId="6"/>
  </si>
  <si>
    <t>$price_36$</t>
  </si>
  <si>
    <t>$price_38$</t>
  </si>
  <si>
    <t>$price_39$</t>
  </si>
  <si>
    <t>$routePrice_1$</t>
    <phoneticPr fontId="6"/>
  </si>
  <si>
    <t>$burdenDays_5$</t>
    <phoneticPr fontId="6"/>
  </si>
  <si>
    <t>$unitPrice_11$</t>
    <phoneticPr fontId="6"/>
  </si>
  <si>
    <t>$complePriceMonth_24$</t>
    <phoneticPr fontId="6"/>
  </si>
  <si>
    <t>$dismantlingMonth_25$</t>
    <phoneticPr fontId="6"/>
  </si>
  <si>
    <t>$valuation_31$</t>
    <phoneticPr fontId="6"/>
  </si>
  <si>
    <t>$rent_33$</t>
    <phoneticPr fontId="6"/>
  </si>
  <si>
    <t>$totalMonths_34$</t>
    <phoneticPr fontId="6"/>
  </si>
  <si>
    <t>$price_37$</t>
    <phoneticPr fontId="6"/>
  </si>
  <si>
    <t>$commissionRate_37$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</si>
</sst>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¥&quot;#,##0;[Red]&quot;¥&quot;\-#,##0"/>
    <numFmt numFmtId="176" formatCode="0.0%"/>
    <numFmt numFmtId="177" formatCode="0.00_ "/>
    <numFmt numFmtId="178" formatCode="#,##0_ "/>
    <numFmt numFmtId="179" formatCode="#,##0_);[Red]\(#,##0\)"/>
    <numFmt numFmtId="180" formatCode="0&quot;Ｆ&quot;"/>
    <numFmt numFmtId="181" formatCode="[$-411]ge\.m\.d;@"/>
    <numFmt numFmtId="182" formatCode="\(\ #,##0.00"/>
    <numFmt numFmtId="183" formatCode="&quot;(&quot;#,###,###,###&quot;千円)&quot;"/>
    <numFmt numFmtId="185" formatCode="0&quot;ヶ月&quot;"/>
    <numFmt numFmtId="186" formatCode="0_);[Red]\(0\)"/>
    <numFmt numFmtId="187" formatCode="0.0"/>
    <numFmt numFmtId="188" formatCode="0&quot;か月&quot;"/>
  </numFmts>
  <fonts count="33">
    <font>
      <sz val="12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7"/>
      <name val="ＭＳ Ｐ明朝"/>
      <family val="1"/>
      <charset val="128"/>
    </font>
    <font>
      <sz val="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HGｺﾞｼｯｸM"/>
      <family val="3"/>
      <charset val="128"/>
    </font>
    <font>
      <sz val="12"/>
      <name val="HGｺﾞｼｯｸM"/>
      <family val="3"/>
      <charset val="128"/>
    </font>
    <font>
      <b/>
      <sz val="11"/>
      <name val="HGｺﾞｼｯｸM"/>
      <family val="3"/>
      <charset val="128"/>
    </font>
    <font>
      <sz val="11"/>
      <name val="HGｺﾞｼｯｸM"/>
      <family val="3"/>
      <charset val="128"/>
    </font>
    <font>
      <b/>
      <sz val="10"/>
      <name val="HGｺﾞｼｯｸM"/>
      <family val="3"/>
      <charset val="128"/>
    </font>
    <font>
      <sz val="9"/>
      <name val="HGｺﾞｼｯｸM"/>
      <family val="3"/>
      <charset val="128"/>
    </font>
    <font>
      <sz val="10"/>
      <color rgb="FFFF0000"/>
      <name val="HGｺﾞｼｯｸM"/>
      <family val="3"/>
      <charset val="128"/>
    </font>
    <font>
      <sz val="8"/>
      <name val="HGｺﾞｼｯｸM"/>
      <family val="3"/>
      <charset val="128"/>
    </font>
    <font>
      <sz val="8"/>
      <color rgb="FFFF0000"/>
      <name val="HGｺﾞｼｯｸM"/>
      <family val="3"/>
      <charset val="128"/>
    </font>
    <font>
      <sz val="8"/>
      <name val="Century Schoolbook"/>
      <family val="1"/>
    </font>
    <font>
      <sz val="18"/>
      <name val="HGｺﾞｼｯｸM"/>
      <family val="3"/>
      <charset val="128"/>
    </font>
    <font>
      <sz val="11"/>
      <color indexed="8"/>
      <name val="HGｺﾞｼｯｸM"/>
      <family val="3"/>
      <charset val="128"/>
    </font>
    <font>
      <b/>
      <sz val="16"/>
      <color indexed="8"/>
      <name val="HGｺﾞｼｯｸM"/>
      <family val="3"/>
      <charset val="128"/>
    </font>
    <font>
      <sz val="11"/>
      <color indexed="12"/>
      <name val="HGｺﾞｼｯｸM"/>
      <family val="3"/>
      <charset val="128"/>
    </font>
    <font>
      <sz val="12"/>
      <color indexed="12"/>
      <name val="HGｺﾞｼｯｸM"/>
      <family val="3"/>
      <charset val="128"/>
    </font>
    <font>
      <sz val="12"/>
      <color indexed="8"/>
      <name val="HGｺﾞｼｯｸM"/>
      <family val="3"/>
      <charset val="128"/>
    </font>
    <font>
      <sz val="10"/>
      <color indexed="8"/>
      <name val="HGｺﾞｼｯｸM"/>
      <family val="3"/>
      <charset val="128"/>
    </font>
    <font>
      <sz val="10"/>
      <color rgb="FF0000FF"/>
      <name val="HGｺﾞｼｯｸM"/>
      <family val="3"/>
      <charset val="128"/>
    </font>
    <font>
      <sz val="9"/>
      <color indexed="8"/>
      <name val="HGｺﾞｼｯｸM"/>
      <family val="3"/>
      <charset val="128"/>
    </font>
    <font>
      <sz val="10"/>
      <name val="ＭＳ Ｐゴシック"/>
      <family val="3"/>
      <charset val="128"/>
    </font>
    <font>
      <b/>
      <sz val="14"/>
      <color theme="0"/>
      <name val="ＭＳ ゴシック"/>
      <family val="3"/>
      <charset val="128"/>
    </font>
    <font>
      <sz val="10"/>
      <color indexed="12"/>
      <name val="HGｺﾞｼｯｸM"/>
      <family val="3"/>
      <charset val="128"/>
    </font>
    <font>
      <b/>
      <sz val="12"/>
      <color theme="0"/>
      <name val="ＭＳ ゴシック"/>
      <family val="3"/>
      <charset val="128"/>
    </font>
    <font>
      <sz val="11"/>
      <color rgb="FFFF0000"/>
      <name val="HGｺﾞｼｯｸM"/>
      <family val="3"/>
      <charset val="128"/>
    </font>
    <font>
      <sz val="9"/>
      <color rgb="FFFF0000"/>
      <name val="HGｺﾞｼｯｸM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243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8"/>
      </top>
      <bottom style="hair">
        <color indexed="64"/>
      </bottom>
      <diagonal/>
    </border>
    <border>
      <left/>
      <right/>
      <top style="thin">
        <color indexed="8"/>
      </top>
      <bottom style="hair">
        <color indexed="64"/>
      </bottom>
      <diagonal/>
    </border>
    <border>
      <left style="medium">
        <color indexed="64"/>
      </left>
      <right/>
      <top style="thin">
        <color indexed="8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medium">
        <color indexed="64"/>
      </right>
      <top style="thin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/>
      <bottom style="double">
        <color indexed="8"/>
      </bottom>
      <diagonal/>
    </border>
    <border>
      <left style="medium">
        <color indexed="64"/>
      </left>
      <right/>
      <top/>
      <bottom style="double">
        <color indexed="8"/>
      </bottom>
      <diagonal/>
    </border>
    <border>
      <left/>
      <right style="medium">
        <color indexed="64"/>
      </right>
      <top/>
      <bottom style="double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 style="medium">
        <color indexed="64"/>
      </left>
      <right/>
      <top style="hair">
        <color indexed="64"/>
      </top>
      <bottom style="thin">
        <color indexed="8"/>
      </bottom>
      <diagonal/>
    </border>
    <border>
      <left/>
      <right style="medium">
        <color auto="1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64"/>
      </left>
      <right/>
      <top style="hair">
        <color indexed="8"/>
      </top>
      <bottom style="thin">
        <color indexed="8"/>
      </bottom>
      <diagonal/>
    </border>
    <border>
      <left/>
      <right style="medium">
        <color indexed="64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hair">
        <color indexed="64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medium">
        <color indexed="64"/>
      </right>
      <top style="hair">
        <color indexed="8"/>
      </top>
      <bottom style="double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8"/>
      </top>
      <bottom/>
      <diagonal/>
    </border>
    <border>
      <left style="medium">
        <color indexed="64"/>
      </left>
      <right/>
      <top style="hair">
        <color indexed="8"/>
      </top>
      <bottom/>
      <diagonal/>
    </border>
    <border>
      <left/>
      <right style="medium">
        <color auto="1"/>
      </right>
      <top style="hair">
        <color indexed="8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8"/>
      </top>
      <bottom style="hair">
        <color indexed="64"/>
      </bottom>
      <diagonal/>
    </border>
    <border>
      <left/>
      <right/>
      <top style="thin">
        <color indexed="8"/>
      </top>
      <bottom style="hair">
        <color indexed="64"/>
      </bottom>
      <diagonal/>
    </border>
    <border>
      <left/>
      <right style="medium">
        <color indexed="64"/>
      </right>
      <top style="thin">
        <color indexed="8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8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double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thin">
        <color indexed="8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medium">
        <color indexed="64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indexed="64"/>
      </top>
      <bottom style="hair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thin">
        <color indexed="64"/>
      </top>
      <bottom/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double">
        <color indexed="64"/>
      </bottom>
      <diagonal/>
    </border>
  </borders>
  <cellStyleXfs count="17">
    <xf numFmtId="0" fontId="0" fillId="0" borderId="0"/>
    <xf numFmtId="9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7" fillId="0" borderId="0"/>
    <xf numFmtId="0" fontId="4" fillId="0" borderId="0"/>
    <xf numFmtId="6" fontId="4" fillId="0" borderId="0" applyFont="0" applyFill="0" applyBorder="0" applyAlignment="0" applyProtection="0"/>
    <xf numFmtId="0" fontId="7" fillId="0" borderId="0"/>
    <xf numFmtId="0" fontId="4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941">
    <xf numFmtId="0" fontId="0" fillId="0" borderId="0" xfId="0" applyNumberFormat="1" applyFont="1" applyAlignment="1" applyProtection="1">
      <protection locked="0"/>
    </xf>
    <xf numFmtId="0" fontId="8" fillId="0" borderId="0" xfId="0" applyFont="1"/>
    <xf numFmtId="0" fontId="8" fillId="3" borderId="9" xfId="0" applyFont="1" applyFill="1" applyBorder="1" applyAlignment="1">
      <alignment horizontal="center" shrinkToFit="1"/>
    </xf>
    <xf numFmtId="0" fontId="8" fillId="3" borderId="6" xfId="0" applyFont="1" applyFill="1" applyBorder="1" applyAlignment="1">
      <alignment horizontal="center" shrinkToFit="1"/>
    </xf>
    <xf numFmtId="0" fontId="9" fillId="0" borderId="0" xfId="0" applyFont="1" applyProtection="1">
      <protection locked="0"/>
    </xf>
    <xf numFmtId="0" fontId="8" fillId="0" borderId="30" xfId="0" applyFont="1" applyBorder="1"/>
    <xf numFmtId="0" fontId="8" fillId="0" borderId="0" xfId="0" applyFont="1" applyProtection="1">
      <protection locked="0"/>
    </xf>
    <xf numFmtId="37" fontId="8" fillId="0" borderId="30" xfId="0" applyNumberFormat="1" applyFont="1" applyBorder="1"/>
    <xf numFmtId="0" fontId="8" fillId="0" borderId="30" xfId="0" applyFont="1" applyBorder="1" applyAlignment="1">
      <alignment horizontal="right" shrinkToFit="1"/>
    </xf>
    <xf numFmtId="0" fontId="10" fillId="0" borderId="30" xfId="0" applyFont="1" applyBorder="1"/>
    <xf numFmtId="0" fontId="12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/>
    <xf numFmtId="177" fontId="8" fillId="0" borderId="34" xfId="0" applyNumberFormat="1" applyFont="1" applyFill="1" applyBorder="1" applyAlignment="1">
      <alignment horizontal="left" vertical="center"/>
    </xf>
    <xf numFmtId="10" fontId="8" fillId="0" borderId="44" xfId="0" applyNumberFormat="1" applyFont="1" applyFill="1" applyBorder="1"/>
    <xf numFmtId="183" fontId="8" fillId="0" borderId="44" xfId="2" applyNumberFormat="1" applyFont="1" applyFill="1" applyBorder="1" applyAlignment="1">
      <alignment horizontal="left" shrinkToFit="1"/>
    </xf>
    <xf numFmtId="0" fontId="8" fillId="0" borderId="40" xfId="0" applyFont="1" applyFill="1" applyBorder="1" applyAlignment="1" applyProtection="1">
      <alignment horizontal="right"/>
      <protection locked="0"/>
    </xf>
    <xf numFmtId="177" fontId="8" fillId="0" borderId="31" xfId="0" applyNumberFormat="1" applyFont="1" applyFill="1" applyBorder="1" applyAlignment="1">
      <alignment horizontal="left" vertical="center"/>
    </xf>
    <xf numFmtId="10" fontId="8" fillId="0" borderId="42" xfId="0" applyNumberFormat="1" applyFont="1" applyFill="1" applyBorder="1"/>
    <xf numFmtId="183" fontId="8" fillId="0" borderId="42" xfId="2" applyNumberFormat="1" applyFont="1" applyFill="1" applyBorder="1" applyAlignment="1">
      <alignment horizontal="left" shrinkToFit="1"/>
    </xf>
    <xf numFmtId="0" fontId="8" fillId="0" borderId="43" xfId="0" applyFont="1" applyFill="1" applyBorder="1" applyAlignment="1" applyProtection="1">
      <alignment horizontal="right"/>
      <protection locked="0"/>
    </xf>
    <xf numFmtId="0" fontId="8" fillId="0" borderId="0" xfId="0" applyFont="1" applyFill="1" applyBorder="1" applyAlignment="1">
      <alignment horizontal="left"/>
    </xf>
    <xf numFmtId="0" fontId="8" fillId="0" borderId="86" xfId="0" applyFont="1" applyFill="1" applyBorder="1" applyAlignment="1">
      <alignment horizontal="left"/>
    </xf>
    <xf numFmtId="0" fontId="8" fillId="0" borderId="98" xfId="0" applyFont="1" applyFill="1" applyBorder="1" applyAlignment="1">
      <alignment horizontal="left"/>
    </xf>
    <xf numFmtId="0" fontId="8" fillId="0" borderId="5" xfId="0" applyFont="1" applyFill="1" applyBorder="1"/>
    <xf numFmtId="0" fontId="8" fillId="0" borderId="21" xfId="0" applyFont="1" applyFill="1" applyBorder="1"/>
    <xf numFmtId="0" fontId="8" fillId="0" borderId="6" xfId="0" applyFont="1" applyFill="1" applyBorder="1"/>
    <xf numFmtId="0" fontId="8" fillId="0" borderId="39" xfId="0" applyFont="1" applyFill="1" applyBorder="1"/>
    <xf numFmtId="0" fontId="8" fillId="0" borderId="4" xfId="0" applyFont="1" applyFill="1" applyBorder="1"/>
    <xf numFmtId="0" fontId="8" fillId="0" borderId="0" xfId="0" applyFont="1" applyFill="1" applyBorder="1"/>
    <xf numFmtId="0" fontId="8" fillId="0" borderId="44" xfId="0" applyFont="1" applyFill="1" applyBorder="1"/>
    <xf numFmtId="9" fontId="8" fillId="0" borderId="40" xfId="0" applyNumberFormat="1" applyFont="1" applyFill="1" applyBorder="1" applyAlignment="1">
      <alignment shrinkToFit="1"/>
    </xf>
    <xf numFmtId="0" fontId="9" fillId="0" borderId="0" xfId="0" applyFont="1" applyFill="1" applyBorder="1" applyProtection="1">
      <protection locked="0"/>
    </xf>
    <xf numFmtId="0" fontId="8" fillId="0" borderId="42" xfId="0" applyFont="1" applyFill="1" applyBorder="1" applyAlignment="1">
      <alignment horizontal="right"/>
    </xf>
    <xf numFmtId="0" fontId="8" fillId="0" borderId="42" xfId="0" applyFont="1" applyFill="1" applyBorder="1"/>
    <xf numFmtId="0" fontId="8" fillId="0" borderId="43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8" fillId="0" borderId="32" xfId="0" applyFont="1" applyFill="1" applyBorder="1"/>
    <xf numFmtId="176" fontId="8" fillId="0" borderId="31" xfId="1" applyNumberFormat="1" applyFont="1" applyFill="1" applyBorder="1"/>
    <xf numFmtId="0" fontId="8" fillId="0" borderId="43" xfId="0" applyFont="1" applyFill="1" applyBorder="1"/>
    <xf numFmtId="0" fontId="8" fillId="0" borderId="1" xfId="0" applyFont="1" applyFill="1" applyBorder="1"/>
    <xf numFmtId="0" fontId="8" fillId="0" borderId="4" xfId="0" applyFont="1" applyFill="1" applyBorder="1" applyAlignment="1">
      <alignment horizontal="left"/>
    </xf>
    <xf numFmtId="180" fontId="9" fillId="0" borderId="0" xfId="0" applyNumberFormat="1" applyFont="1" applyFill="1" applyBorder="1" applyProtection="1">
      <protection locked="0"/>
    </xf>
    <xf numFmtId="182" fontId="8" fillId="0" borderId="0" xfId="0" applyNumberFormat="1" applyFont="1" applyFill="1" applyBorder="1" applyAlignment="1">
      <alignment horizontal="right"/>
    </xf>
    <xf numFmtId="0" fontId="8" fillId="0" borderId="47" xfId="0" applyFont="1" applyFill="1" applyBorder="1" applyAlignment="1">
      <alignment horizontal="left"/>
    </xf>
    <xf numFmtId="0" fontId="8" fillId="0" borderId="57" xfId="0" applyFont="1" applyFill="1" applyBorder="1"/>
    <xf numFmtId="0" fontId="8" fillId="0" borderId="51" xfId="0" applyFont="1" applyFill="1" applyBorder="1"/>
    <xf numFmtId="0" fontId="8" fillId="0" borderId="93" xfId="0" applyFont="1" applyFill="1" applyBorder="1"/>
    <xf numFmtId="0" fontId="8" fillId="0" borderId="49" xfId="0" applyFont="1" applyFill="1" applyBorder="1" applyAlignment="1">
      <alignment horizontal="right"/>
    </xf>
    <xf numFmtId="181" fontId="8" fillId="0" borderId="47" xfId="2" applyNumberFormat="1" applyFont="1" applyFill="1" applyBorder="1" applyAlignment="1">
      <alignment horizontal="center"/>
    </xf>
    <xf numFmtId="0" fontId="8" fillId="0" borderId="49" xfId="0" applyFont="1" applyFill="1" applyBorder="1"/>
    <xf numFmtId="0" fontId="9" fillId="0" borderId="86" xfId="0" applyFont="1" applyFill="1" applyBorder="1" applyProtection="1">
      <protection locked="0"/>
    </xf>
    <xf numFmtId="0" fontId="8" fillId="0" borderId="88" xfId="0" applyFont="1" applyFill="1" applyBorder="1"/>
    <xf numFmtId="0" fontId="8" fillId="0" borderId="69" xfId="0" applyFont="1" applyFill="1" applyBorder="1" applyAlignment="1">
      <alignment horizontal="left"/>
    </xf>
    <xf numFmtId="0" fontId="8" fillId="0" borderId="38" xfId="0" applyFont="1" applyFill="1" applyBorder="1"/>
    <xf numFmtId="0" fontId="8" fillId="0" borderId="30" xfId="0" applyFont="1" applyFill="1" applyBorder="1"/>
    <xf numFmtId="0" fontId="8" fillId="0" borderId="71" xfId="0" applyFont="1" applyFill="1" applyBorder="1"/>
    <xf numFmtId="0" fontId="8" fillId="0" borderId="4" xfId="0" applyFont="1" applyFill="1" applyBorder="1" applyAlignment="1">
      <alignment vertical="center"/>
    </xf>
    <xf numFmtId="0" fontId="8" fillId="0" borderId="0" xfId="0" applyFont="1" applyFill="1" applyBorder="1" applyAlignment="1"/>
    <xf numFmtId="0" fontId="9" fillId="0" borderId="8" xfId="0" applyFont="1" applyFill="1" applyBorder="1" applyProtection="1">
      <protection locked="0"/>
    </xf>
    <xf numFmtId="0" fontId="8" fillId="0" borderId="34" xfId="0" applyFont="1" applyFill="1" applyBorder="1" applyAlignment="1">
      <alignment vertical="center" shrinkToFit="1"/>
    </xf>
    <xf numFmtId="0" fontId="8" fillId="0" borderId="44" xfId="0" applyFont="1" applyFill="1" applyBorder="1" applyAlignment="1"/>
    <xf numFmtId="0" fontId="9" fillId="0" borderId="40" xfId="0" applyFont="1" applyFill="1" applyBorder="1" applyProtection="1">
      <protection locked="0"/>
    </xf>
    <xf numFmtId="0" fontId="8" fillId="0" borderId="51" xfId="0" applyFont="1" applyFill="1" applyBorder="1" applyAlignment="1" applyProtection="1">
      <alignment horizontal="right"/>
      <protection locked="0"/>
    </xf>
    <xf numFmtId="0" fontId="8" fillId="0" borderId="86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97" xfId="0" applyFont="1" applyFill="1" applyBorder="1"/>
    <xf numFmtId="178" fontId="8" fillId="0" borderId="0" xfId="0" applyNumberFormat="1" applyFont="1" applyFill="1" applyBorder="1"/>
    <xf numFmtId="0" fontId="8" fillId="0" borderId="73" xfId="0" applyFont="1" applyFill="1" applyBorder="1" applyAlignment="1">
      <alignment horizontal="right"/>
    </xf>
    <xf numFmtId="178" fontId="8" fillId="0" borderId="2" xfId="0" applyNumberFormat="1" applyFont="1" applyFill="1" applyBorder="1"/>
    <xf numFmtId="0" fontId="8" fillId="0" borderId="2" xfId="0" applyFont="1" applyFill="1" applyBorder="1"/>
    <xf numFmtId="0" fontId="8" fillId="0" borderId="74" xfId="0" applyFont="1" applyFill="1" applyBorder="1" applyAlignment="1">
      <alignment horizontal="right"/>
    </xf>
    <xf numFmtId="0" fontId="8" fillId="0" borderId="36" xfId="0" applyFont="1" applyFill="1" applyBorder="1" applyAlignment="1">
      <alignment horizontal="left" vertical="center"/>
    </xf>
    <xf numFmtId="0" fontId="8" fillId="0" borderId="35" xfId="0" applyFont="1" applyFill="1" applyBorder="1" applyAlignment="1">
      <alignment horizontal="left" vertical="center"/>
    </xf>
    <xf numFmtId="0" fontId="8" fillId="0" borderId="69" xfId="0" applyFont="1" applyFill="1" applyBorder="1" applyAlignment="1">
      <alignment horizontal="left" vertical="center"/>
    </xf>
    <xf numFmtId="0" fontId="8" fillId="0" borderId="59" xfId="0" applyFont="1" applyFill="1" applyBorder="1" applyAlignment="1">
      <alignment horizontal="left" vertical="center"/>
    </xf>
    <xf numFmtId="0" fontId="8" fillId="0" borderId="48" xfId="0" applyFont="1" applyFill="1" applyBorder="1"/>
    <xf numFmtId="0" fontId="8" fillId="0" borderId="94" xfId="0" applyFont="1" applyFill="1" applyBorder="1" applyAlignment="1">
      <alignment horizontal="right"/>
    </xf>
    <xf numFmtId="0" fontId="8" fillId="0" borderId="62" xfId="0" applyFont="1" applyFill="1" applyBorder="1" applyAlignment="1">
      <alignment horizontal="right"/>
    </xf>
    <xf numFmtId="0" fontId="8" fillId="0" borderId="61" xfId="0" applyFont="1" applyFill="1" applyBorder="1"/>
    <xf numFmtId="0" fontId="8" fillId="0" borderId="60" xfId="0" applyFont="1" applyFill="1" applyBorder="1"/>
    <xf numFmtId="0" fontId="8" fillId="0" borderId="4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68" xfId="0" applyFont="1" applyFill="1" applyBorder="1" applyAlignment="1">
      <alignment horizontal="right"/>
    </xf>
    <xf numFmtId="0" fontId="8" fillId="0" borderId="55" xfId="0" applyFont="1" applyFill="1" applyBorder="1" applyAlignment="1">
      <alignment horizontal="right"/>
    </xf>
    <xf numFmtId="0" fontId="8" fillId="0" borderId="99" xfId="0" applyFont="1" applyFill="1" applyBorder="1"/>
    <xf numFmtId="0" fontId="8" fillId="0" borderId="54" xfId="0" applyFont="1" applyFill="1" applyBorder="1"/>
    <xf numFmtId="0" fontId="8" fillId="0" borderId="68" xfId="0" applyFont="1" applyFill="1" applyBorder="1"/>
    <xf numFmtId="0" fontId="8" fillId="0" borderId="22" xfId="0" applyFont="1" applyFill="1" applyBorder="1" applyAlignment="1">
      <alignment horizontal="right"/>
    </xf>
    <xf numFmtId="0" fontId="8" fillId="0" borderId="16" xfId="0" applyFont="1" applyFill="1" applyBorder="1" applyAlignment="1">
      <alignment horizontal="right"/>
    </xf>
    <xf numFmtId="0" fontId="8" fillId="0" borderId="22" xfId="0" applyFont="1" applyFill="1" applyBorder="1"/>
    <xf numFmtId="0" fontId="8" fillId="0" borderId="10" xfId="0" applyFont="1" applyFill="1" applyBorder="1"/>
    <xf numFmtId="0" fontId="8" fillId="0" borderId="4" xfId="0" applyFont="1" applyFill="1" applyBorder="1" applyAlignment="1">
      <alignment horizontal="center" vertical="center"/>
    </xf>
    <xf numFmtId="0" fontId="8" fillId="0" borderId="76" xfId="0" applyFont="1" applyFill="1" applyBorder="1" applyAlignment="1">
      <alignment horizontal="right"/>
    </xf>
    <xf numFmtId="0" fontId="8" fillId="0" borderId="77" xfId="0" applyFont="1" applyFill="1" applyBorder="1" applyAlignment="1">
      <alignment horizontal="right"/>
    </xf>
    <xf numFmtId="0" fontId="8" fillId="0" borderId="76" xfId="0" applyFont="1" applyFill="1" applyBorder="1"/>
    <xf numFmtId="0" fontId="8" fillId="0" borderId="75" xfId="0" applyFont="1" applyFill="1" applyBorder="1"/>
    <xf numFmtId="0" fontId="8" fillId="0" borderId="59" xfId="0" applyFont="1" applyFill="1" applyBorder="1" applyAlignment="1">
      <alignment horizontal="left"/>
    </xf>
    <xf numFmtId="0" fontId="13" fillId="0" borderId="0" xfId="0" applyFont="1" applyFill="1" applyBorder="1"/>
    <xf numFmtId="0" fontId="13" fillId="0" borderId="64" xfId="0" applyFont="1" applyFill="1" applyBorder="1" applyAlignment="1">
      <alignment horizontal="right" vertical="center"/>
    </xf>
    <xf numFmtId="0" fontId="8" fillId="0" borderId="65" xfId="0" applyFont="1" applyFill="1" applyBorder="1" applyAlignment="1">
      <alignment horizontal="right"/>
    </xf>
    <xf numFmtId="176" fontId="8" fillId="0" borderId="66" xfId="1" applyNumberFormat="1" applyFont="1" applyFill="1" applyBorder="1"/>
    <xf numFmtId="0" fontId="8" fillId="0" borderId="66" xfId="0" applyFont="1" applyFill="1" applyBorder="1"/>
    <xf numFmtId="0" fontId="8" fillId="0" borderId="67" xfId="0" applyFont="1" applyFill="1" applyBorder="1" applyAlignment="1">
      <alignment horizontal="right"/>
    </xf>
    <xf numFmtId="176" fontId="8" fillId="0" borderId="80" xfId="1" applyNumberFormat="1" applyFont="1" applyFill="1" applyBorder="1"/>
    <xf numFmtId="0" fontId="8" fillId="0" borderId="80" xfId="0" applyFont="1" applyFill="1" applyBorder="1"/>
    <xf numFmtId="0" fontId="8" fillId="0" borderId="78" xfId="0" applyFont="1" applyFill="1" applyBorder="1" applyAlignment="1">
      <alignment horizontal="right"/>
    </xf>
    <xf numFmtId="0" fontId="13" fillId="0" borderId="80" xfId="0" applyFont="1" applyFill="1" applyBorder="1" applyAlignment="1">
      <alignment horizontal="right" vertical="center"/>
    </xf>
    <xf numFmtId="0" fontId="8" fillId="0" borderId="101" xfId="0" applyFont="1" applyFill="1" applyBorder="1" applyAlignment="1">
      <alignment horizontal="right"/>
    </xf>
    <xf numFmtId="176" fontId="8" fillId="0" borderId="100" xfId="1" applyNumberFormat="1" applyFont="1" applyFill="1" applyBorder="1"/>
    <xf numFmtId="0" fontId="8" fillId="0" borderId="100" xfId="0" applyFont="1" applyFill="1" applyBorder="1"/>
    <xf numFmtId="0" fontId="8" fillId="0" borderId="102" xfId="0" applyFont="1" applyFill="1" applyBorder="1" applyAlignment="1">
      <alignment horizontal="right"/>
    </xf>
    <xf numFmtId="0" fontId="13" fillId="0" borderId="42" xfId="0" applyFont="1" applyFill="1" applyBorder="1" applyAlignment="1">
      <alignment horizontal="center"/>
    </xf>
    <xf numFmtId="0" fontId="8" fillId="0" borderId="83" xfId="0" applyFont="1" applyFill="1" applyBorder="1" applyAlignment="1">
      <alignment shrinkToFit="1"/>
    </xf>
    <xf numFmtId="179" fontId="8" fillId="0" borderId="82" xfId="0" applyNumberFormat="1" applyFont="1" applyFill="1" applyBorder="1"/>
    <xf numFmtId="0" fontId="8" fillId="0" borderId="82" xfId="0" applyFont="1" applyFill="1" applyBorder="1"/>
    <xf numFmtId="0" fontId="8" fillId="0" borderId="95" xfId="0" applyFont="1" applyFill="1" applyBorder="1" applyAlignment="1">
      <alignment horizontal="right"/>
    </xf>
    <xf numFmtId="0" fontId="8" fillId="0" borderId="4" xfId="0" applyFont="1" applyFill="1" applyBorder="1" applyAlignment="1">
      <alignment horizontal="right" vertical="center"/>
    </xf>
    <xf numFmtId="0" fontId="8" fillId="0" borderId="64" xfId="0" applyFont="1" applyFill="1" applyBorder="1" applyAlignment="1">
      <alignment horizontal="right"/>
    </xf>
    <xf numFmtId="0" fontId="8" fillId="0" borderId="29" xfId="0" applyFont="1" applyFill="1" applyBorder="1" applyAlignment="1">
      <alignment horizontal="center"/>
    </xf>
    <xf numFmtId="0" fontId="8" fillId="0" borderId="44" xfId="0" applyFont="1" applyFill="1" applyBorder="1" applyAlignment="1">
      <alignment horizontal="left" vertical="center"/>
    </xf>
    <xf numFmtId="0" fontId="8" fillId="0" borderId="82" xfId="0" applyFont="1" applyFill="1" applyBorder="1" applyAlignment="1">
      <alignment horizontal="right"/>
    </xf>
    <xf numFmtId="0" fontId="8" fillId="0" borderId="77" xfId="0" applyFont="1" applyFill="1" applyBorder="1" applyAlignment="1">
      <alignment horizontal="right" vertical="center"/>
    </xf>
    <xf numFmtId="10" fontId="8" fillId="0" borderId="76" xfId="1" applyNumberFormat="1" applyFont="1" applyFill="1" applyBorder="1"/>
    <xf numFmtId="0" fontId="8" fillId="0" borderId="75" xfId="0" applyFont="1" applyFill="1" applyBorder="1" applyAlignment="1">
      <alignment horizontal="right"/>
    </xf>
    <xf numFmtId="0" fontId="8" fillId="0" borderId="53" xfId="0" applyFont="1" applyFill="1" applyBorder="1" applyAlignment="1">
      <alignment horizontal="left" vertical="center"/>
    </xf>
    <xf numFmtId="0" fontId="8" fillId="0" borderId="52" xfId="0" applyFont="1" applyFill="1" applyBorder="1" applyAlignment="1">
      <alignment horizontal="left" vertical="center"/>
    </xf>
    <xf numFmtId="0" fontId="8" fillId="0" borderId="85" xfId="0" applyFont="1" applyFill="1" applyBorder="1" applyAlignment="1">
      <alignment horizontal="right"/>
    </xf>
    <xf numFmtId="0" fontId="8" fillId="0" borderId="50" xfId="0" applyFont="1" applyFill="1" applyBorder="1" applyAlignment="1">
      <alignment horizontal="right"/>
    </xf>
    <xf numFmtId="0" fontId="8" fillId="0" borderId="41" xfId="0" applyFont="1" applyFill="1" applyBorder="1" applyAlignment="1">
      <alignment horizontal="left" vertical="center"/>
    </xf>
    <xf numFmtId="0" fontId="8" fillId="0" borderId="88" xfId="0" applyFont="1" applyFill="1" applyBorder="1" applyAlignment="1">
      <alignment horizontal="right"/>
    </xf>
    <xf numFmtId="0" fontId="8" fillId="0" borderId="46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right"/>
    </xf>
    <xf numFmtId="0" fontId="8" fillId="0" borderId="3" xfId="0" applyFont="1" applyFill="1" applyBorder="1"/>
    <xf numFmtId="0" fontId="8" fillId="0" borderId="46" xfId="0" applyFont="1" applyFill="1" applyBorder="1" applyAlignment="1">
      <alignment horizontal="right"/>
    </xf>
    <xf numFmtId="38" fontId="8" fillId="0" borderId="3" xfId="2" applyFont="1" applyFill="1" applyBorder="1"/>
    <xf numFmtId="0" fontId="8" fillId="0" borderId="45" xfId="0" applyFont="1" applyFill="1" applyBorder="1" applyAlignment="1">
      <alignment horizontal="right"/>
    </xf>
    <xf numFmtId="0" fontId="8" fillId="0" borderId="16" xfId="0" applyFont="1" applyFill="1" applyBorder="1" applyAlignment="1">
      <alignment horizontal="left" vertical="center"/>
    </xf>
    <xf numFmtId="0" fontId="8" fillId="0" borderId="22" xfId="0" applyFont="1" applyFill="1" applyBorder="1" applyAlignment="1">
      <alignment horizontal="left" vertical="center"/>
    </xf>
    <xf numFmtId="38" fontId="8" fillId="0" borderId="22" xfId="2" applyFont="1" applyFill="1" applyBorder="1"/>
    <xf numFmtId="0" fontId="8" fillId="0" borderId="10" xfId="0" applyFont="1" applyFill="1" applyBorder="1" applyAlignment="1">
      <alignment horizontal="right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0" fontId="8" fillId="0" borderId="25" xfId="0" applyFont="1" applyFill="1" applyBorder="1"/>
    <xf numFmtId="0" fontId="8" fillId="0" borderId="24" xfId="0" applyFont="1" applyFill="1" applyBorder="1" applyAlignment="1">
      <alignment horizontal="right"/>
    </xf>
    <xf numFmtId="38" fontId="8" fillId="0" borderId="25" xfId="0" applyNumberFormat="1" applyFont="1" applyFill="1" applyBorder="1"/>
    <xf numFmtId="0" fontId="8" fillId="0" borderId="25" xfId="0" applyFont="1" applyFill="1" applyBorder="1" applyAlignment="1">
      <alignment horizontal="left"/>
    </xf>
    <xf numFmtId="10" fontId="8" fillId="0" borderId="26" xfId="0" applyNumberFormat="1" applyFont="1" applyFill="1" applyBorder="1" applyAlignment="1">
      <alignment horizontal="left"/>
    </xf>
    <xf numFmtId="0" fontId="8" fillId="0" borderId="81" xfId="0" applyFont="1" applyFill="1" applyBorder="1" applyAlignment="1">
      <alignment horizontal="left"/>
    </xf>
    <xf numFmtId="0" fontId="8" fillId="0" borderId="55" xfId="0" applyFont="1" applyFill="1" applyBorder="1" applyAlignment="1">
      <alignment horizontal="right" vertical="center"/>
    </xf>
    <xf numFmtId="178" fontId="8" fillId="0" borderId="103" xfId="0" applyNumberFormat="1" applyFont="1" applyFill="1" applyBorder="1"/>
    <xf numFmtId="0" fontId="8" fillId="0" borderId="103" xfId="0" applyFont="1" applyFill="1" applyBorder="1"/>
    <xf numFmtId="0" fontId="8" fillId="0" borderId="54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77" fontId="8" fillId="0" borderId="108" xfId="0" applyNumberFormat="1" applyFont="1" applyFill="1" applyBorder="1" applyAlignment="1">
      <alignment horizontal="left" vertical="center"/>
    </xf>
    <xf numFmtId="10" fontId="8" fillId="0" borderId="109" xfId="0" applyNumberFormat="1" applyFont="1" applyFill="1" applyBorder="1"/>
    <xf numFmtId="183" fontId="8" fillId="0" borderId="109" xfId="2" applyNumberFormat="1" applyFont="1" applyFill="1" applyBorder="1" applyAlignment="1">
      <alignment horizontal="left" shrinkToFit="1"/>
    </xf>
    <xf numFmtId="0" fontId="8" fillId="0" borderId="110" xfId="0" applyFont="1" applyFill="1" applyBorder="1" applyAlignment="1" applyProtection="1">
      <alignment horizontal="right"/>
      <protection locked="0"/>
    </xf>
    <xf numFmtId="0" fontId="19" fillId="0" borderId="0" xfId="0" applyFont="1"/>
    <xf numFmtId="0" fontId="19" fillId="0" borderId="112" xfId="0" applyFont="1" applyBorder="1" applyAlignment="1">
      <alignment horizontal="centerContinuous"/>
    </xf>
    <xf numFmtId="0" fontId="19" fillId="0" borderId="0" xfId="0" applyFont="1" applyBorder="1" applyAlignment="1">
      <alignment horizontal="centerContinuous"/>
    </xf>
    <xf numFmtId="0" fontId="20" fillId="0" borderId="0" xfId="0" applyFont="1"/>
    <xf numFmtId="0" fontId="19" fillId="0" borderId="113" xfId="0" applyFont="1" applyBorder="1"/>
    <xf numFmtId="0" fontId="19" fillId="0" borderId="0" xfId="0" applyFont="1" applyBorder="1"/>
    <xf numFmtId="0" fontId="19" fillId="0" borderId="114" xfId="0" applyFont="1" applyBorder="1"/>
    <xf numFmtId="0" fontId="22" fillId="0" borderId="0" xfId="0" applyFont="1" applyAlignment="1" applyProtection="1">
      <alignment horizontal="center"/>
      <protection locked="0"/>
    </xf>
    <xf numFmtId="0" fontId="22" fillId="0" borderId="0" xfId="0" applyFont="1" applyAlignment="1" applyProtection="1">
      <alignment horizontal="centerContinuous"/>
      <protection locked="0"/>
    </xf>
    <xf numFmtId="0" fontId="22" fillId="0" borderId="0" xfId="0" applyFont="1" applyProtection="1">
      <protection locked="0"/>
    </xf>
    <xf numFmtId="0" fontId="19" fillId="0" borderId="44" xfId="0" applyFont="1" applyBorder="1" applyProtection="1">
      <protection locked="0"/>
    </xf>
    <xf numFmtId="0" fontId="23" fillId="0" borderId="0" xfId="0" applyFont="1"/>
    <xf numFmtId="0" fontId="23" fillId="0" borderId="115" xfId="0" applyFont="1" applyBorder="1"/>
    <xf numFmtId="0" fontId="23" fillId="0" borderId="0" xfId="0" applyFont="1" applyBorder="1"/>
    <xf numFmtId="0" fontId="23" fillId="0" borderId="0" xfId="0" applyFont="1" applyAlignment="1">
      <alignment vertical="center"/>
    </xf>
    <xf numFmtId="0" fontId="19" fillId="0" borderId="0" xfId="0" applyFont="1" applyProtection="1">
      <protection locked="0"/>
    </xf>
    <xf numFmtId="0" fontId="21" fillId="0" borderId="0" xfId="0" applyFont="1" applyAlignment="1" applyProtection="1">
      <alignment horizontal="right"/>
      <protection locked="0"/>
    </xf>
    <xf numFmtId="0" fontId="21" fillId="0" borderId="0" xfId="0" applyFont="1" applyAlignment="1" applyProtection="1">
      <alignment horizontal="center"/>
      <protection locked="0"/>
    </xf>
    <xf numFmtId="0" fontId="21" fillId="0" borderId="0" xfId="0" applyFont="1" applyProtection="1">
      <protection locked="0"/>
    </xf>
    <xf numFmtId="0" fontId="23" fillId="0" borderId="0" xfId="0" applyFont="1" applyProtection="1">
      <protection locked="0"/>
    </xf>
    <xf numFmtId="0" fontId="24" fillId="0" borderId="44" xfId="0" applyFont="1" applyBorder="1"/>
    <xf numFmtId="0" fontId="9" fillId="0" borderId="0" xfId="0" applyFont="1"/>
    <xf numFmtId="39" fontId="8" fillId="0" borderId="0" xfId="0" applyNumberFormat="1" applyFont="1" applyBorder="1"/>
    <xf numFmtId="9" fontId="8" fillId="0" borderId="0" xfId="0" applyNumberFormat="1" applyFont="1" applyFill="1" applyBorder="1" applyAlignment="1">
      <alignment shrinkToFit="1"/>
    </xf>
    <xf numFmtId="181" fontId="8" fillId="0" borderId="0" xfId="2" applyNumberFormat="1" applyFont="1" applyFill="1" applyBorder="1" applyAlignment="1">
      <alignment horizontal="center"/>
    </xf>
    <xf numFmtId="38" fontId="8" fillId="0" borderId="0" xfId="2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alignment horizontal="right"/>
      <protection locked="0"/>
    </xf>
    <xf numFmtId="10" fontId="8" fillId="0" borderId="0" xfId="0" applyNumberFormat="1" applyFont="1" applyFill="1" applyBorder="1" applyAlignment="1">
      <alignment horizontal="left"/>
    </xf>
    <xf numFmtId="0" fontId="19" fillId="0" borderId="109" xfId="0" applyFont="1" applyBorder="1"/>
    <xf numFmtId="0" fontId="22" fillId="0" borderId="0" xfId="0" applyFont="1" applyBorder="1" applyAlignment="1" applyProtection="1">
      <alignment horizontal="centerContinuous"/>
      <protection locked="0"/>
    </xf>
    <xf numFmtId="0" fontId="22" fillId="0" borderId="0" xfId="0" applyFont="1" applyBorder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8" fillId="4" borderId="44" xfId="0" applyFont="1" applyFill="1" applyBorder="1"/>
    <xf numFmtId="0" fontId="8" fillId="5" borderId="91" xfId="0" applyFont="1" applyFill="1" applyBorder="1"/>
    <xf numFmtId="0" fontId="8" fillId="5" borderId="17" xfId="0" applyFont="1" applyFill="1" applyBorder="1"/>
    <xf numFmtId="0" fontId="8" fillId="5" borderId="92" xfId="0" applyFont="1" applyFill="1" applyBorder="1"/>
    <xf numFmtId="0" fontId="8" fillId="6" borderId="17" xfId="0" applyFont="1" applyFill="1" applyBorder="1" applyAlignment="1">
      <alignment horizontal="left"/>
    </xf>
    <xf numFmtId="0" fontId="8" fillId="6" borderId="17" xfId="0" applyFont="1" applyFill="1" applyBorder="1"/>
    <xf numFmtId="37" fontId="8" fillId="6" borderId="23" xfId="0" applyNumberFormat="1" applyFont="1" applyFill="1" applyBorder="1"/>
    <xf numFmtId="38" fontId="8" fillId="6" borderId="104" xfId="2" applyFont="1" applyFill="1" applyBorder="1" applyAlignment="1">
      <alignment horizontal="right"/>
    </xf>
    <xf numFmtId="37" fontId="8" fillId="6" borderId="105" xfId="0" applyNumberFormat="1" applyFont="1" applyFill="1" applyBorder="1" applyAlignment="1">
      <alignment horizontal="right"/>
    </xf>
    <xf numFmtId="0" fontId="9" fillId="6" borderId="105" xfId="0" applyFont="1" applyFill="1" applyBorder="1" applyProtection="1">
      <protection locked="0"/>
    </xf>
    <xf numFmtId="0" fontId="9" fillId="6" borderId="71" xfId="0" applyFont="1" applyFill="1" applyBorder="1" applyProtection="1">
      <protection locked="0"/>
    </xf>
    <xf numFmtId="37" fontId="8" fillId="7" borderId="38" xfId="0" applyNumberFormat="1" applyFont="1" applyFill="1" applyBorder="1"/>
    <xf numFmtId="0" fontId="8" fillId="7" borderId="30" xfId="0" applyFont="1" applyFill="1" applyBorder="1" applyAlignment="1">
      <alignment horizontal="right"/>
    </xf>
    <xf numFmtId="10" fontId="8" fillId="7" borderId="30" xfId="1" applyNumberFormat="1" applyFont="1" applyFill="1" applyBorder="1" applyAlignment="1">
      <alignment horizontal="left"/>
    </xf>
    <xf numFmtId="0" fontId="9" fillId="7" borderId="71" xfId="0" applyFont="1" applyFill="1" applyBorder="1" applyProtection="1">
      <protection locked="0"/>
    </xf>
    <xf numFmtId="0" fontId="8" fillId="8" borderId="30" xfId="0" applyFont="1" applyFill="1" applyBorder="1" applyAlignment="1">
      <alignment horizontal="center"/>
    </xf>
    <xf numFmtId="0" fontId="8" fillId="8" borderId="30" xfId="0" applyFont="1" applyFill="1" applyBorder="1"/>
    <xf numFmtId="0" fontId="8" fillId="8" borderId="38" xfId="0" applyFont="1" applyFill="1" applyBorder="1"/>
    <xf numFmtId="0" fontId="8" fillId="8" borderId="71" xfId="0" applyFont="1" applyFill="1" applyBorder="1"/>
    <xf numFmtId="0" fontId="8" fillId="9" borderId="30" xfId="0" applyFont="1" applyFill="1" applyBorder="1" applyAlignment="1">
      <alignment horizontal="left" vertical="center"/>
    </xf>
    <xf numFmtId="0" fontId="8" fillId="9" borderId="30" xfId="0" applyFont="1" applyFill="1" applyBorder="1"/>
    <xf numFmtId="0" fontId="8" fillId="9" borderId="11" xfId="0" applyFont="1" applyFill="1" applyBorder="1" applyAlignment="1">
      <alignment horizontal="right"/>
    </xf>
    <xf numFmtId="0" fontId="8" fillId="9" borderId="13" xfId="0" applyFont="1" applyFill="1" applyBorder="1"/>
    <xf numFmtId="0" fontId="8" fillId="9" borderId="12" xfId="0" applyFont="1" applyFill="1" applyBorder="1" applyAlignment="1">
      <alignment horizontal="right"/>
    </xf>
    <xf numFmtId="0" fontId="8" fillId="5" borderId="91" xfId="0" applyFont="1" applyFill="1" applyBorder="1" applyAlignment="1">
      <alignment horizontal="left"/>
    </xf>
    <xf numFmtId="0" fontId="19" fillId="0" borderId="118" xfId="0" applyFont="1" applyBorder="1"/>
    <xf numFmtId="0" fontId="19" fillId="0" borderId="119" xfId="0" applyFont="1" applyBorder="1"/>
    <xf numFmtId="0" fontId="19" fillId="0" borderId="118" xfId="0" applyFont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0" xfId="0" quotePrefix="1" applyFont="1" applyBorder="1" applyProtection="1">
      <protection locked="0"/>
    </xf>
    <xf numFmtId="178" fontId="8" fillId="0" borderId="120" xfId="0" applyNumberFormat="1" applyFont="1" applyFill="1" applyBorder="1"/>
    <xf numFmtId="0" fontId="8" fillId="0" borderId="120" xfId="0" applyFont="1" applyFill="1" applyBorder="1"/>
    <xf numFmtId="0" fontId="8" fillId="0" borderId="54" xfId="0" applyFont="1" applyFill="1" applyBorder="1" applyAlignment="1">
      <alignment horizontal="right"/>
    </xf>
    <xf numFmtId="177" fontId="8" fillId="0" borderId="121" xfId="0" applyNumberFormat="1" applyFont="1" applyFill="1" applyBorder="1" applyAlignment="1">
      <alignment horizontal="right" vertical="center"/>
    </xf>
    <xf numFmtId="10" fontId="8" fillId="0" borderId="122" xfId="0" applyNumberFormat="1" applyFont="1" applyFill="1" applyBorder="1"/>
    <xf numFmtId="183" fontId="8" fillId="0" borderId="122" xfId="2" applyNumberFormat="1" applyFont="1" applyFill="1" applyBorder="1" applyAlignment="1">
      <alignment horizontal="left" shrinkToFit="1"/>
    </xf>
    <xf numFmtId="0" fontId="8" fillId="0" borderId="123" xfId="0" applyFont="1" applyFill="1" applyBorder="1" applyAlignment="1" applyProtection="1">
      <alignment horizontal="right"/>
      <protection locked="0"/>
    </xf>
    <xf numFmtId="177" fontId="8" fillId="0" borderId="16" xfId="0" applyNumberFormat="1" applyFont="1" applyFill="1" applyBorder="1" applyAlignment="1">
      <alignment horizontal="right" vertical="center"/>
    </xf>
    <xf numFmtId="10" fontId="8" fillId="0" borderId="22" xfId="0" applyNumberFormat="1" applyFont="1" applyFill="1" applyBorder="1"/>
    <xf numFmtId="183" fontId="8" fillId="0" borderId="22" xfId="2" applyNumberFormat="1" applyFont="1" applyFill="1" applyBorder="1" applyAlignment="1">
      <alignment horizontal="left" shrinkToFit="1"/>
    </xf>
    <xf numFmtId="0" fontId="8" fillId="0" borderId="10" xfId="0" applyFont="1" applyFill="1" applyBorder="1" applyAlignment="1" applyProtection="1">
      <alignment horizontal="right"/>
      <protection locked="0"/>
    </xf>
    <xf numFmtId="0" fontId="8" fillId="0" borderId="124" xfId="0" applyFont="1" applyFill="1" applyBorder="1" applyAlignment="1">
      <alignment horizontal="right"/>
    </xf>
    <xf numFmtId="178" fontId="8" fillId="0" borderId="125" xfId="0" applyNumberFormat="1" applyFont="1" applyFill="1" applyBorder="1"/>
    <xf numFmtId="0" fontId="8" fillId="0" borderId="125" xfId="0" applyFont="1" applyFill="1" applyBorder="1" applyAlignment="1">
      <alignment horizontal="right"/>
    </xf>
    <xf numFmtId="178" fontId="8" fillId="0" borderId="126" xfId="0" applyNumberFormat="1" applyFont="1" applyFill="1" applyBorder="1"/>
    <xf numFmtId="0" fontId="8" fillId="4" borderId="105" xfId="0" applyFont="1" applyFill="1" applyBorder="1"/>
    <xf numFmtId="0" fontId="9" fillId="0" borderId="111" xfId="0" applyFont="1" applyFill="1" applyBorder="1" applyProtection="1">
      <protection locked="0"/>
    </xf>
    <xf numFmtId="0" fontId="8" fillId="0" borderId="46" xfId="0" applyFont="1" applyFill="1" applyBorder="1" applyAlignment="1">
      <alignment horizontal="left"/>
    </xf>
    <xf numFmtId="38" fontId="8" fillId="0" borderId="3" xfId="2" applyFont="1" applyFill="1" applyBorder="1" applyAlignment="1" applyProtection="1">
      <protection locked="0"/>
    </xf>
    <xf numFmtId="182" fontId="13" fillId="0" borderId="3" xfId="0" applyNumberFormat="1" applyFont="1" applyFill="1" applyBorder="1" applyAlignment="1">
      <alignment horizontal="left"/>
    </xf>
    <xf numFmtId="38" fontId="8" fillId="0" borderId="45" xfId="2" applyFont="1" applyFill="1" applyBorder="1" applyAlignment="1">
      <alignment horizontal="left"/>
    </xf>
    <xf numFmtId="0" fontId="8" fillId="0" borderId="16" xfId="0" applyFont="1" applyFill="1" applyBorder="1" applyAlignment="1">
      <alignment horizontal="left"/>
    </xf>
    <xf numFmtId="38" fontId="8" fillId="0" borderId="22" xfId="2" applyFont="1" applyFill="1" applyBorder="1" applyAlignment="1" applyProtection="1">
      <protection locked="0"/>
    </xf>
    <xf numFmtId="182" fontId="13" fillId="0" borderId="22" xfId="0" applyNumberFormat="1" applyFont="1" applyFill="1" applyBorder="1" applyAlignment="1">
      <alignment horizontal="left"/>
    </xf>
    <xf numFmtId="38" fontId="8" fillId="0" borderId="10" xfId="2" applyFont="1" applyFill="1" applyBorder="1" applyAlignment="1">
      <alignment horizontal="left"/>
    </xf>
    <xf numFmtId="0" fontId="8" fillId="0" borderId="24" xfId="0" applyFont="1" applyFill="1" applyBorder="1" applyAlignment="1">
      <alignment horizontal="left"/>
    </xf>
    <xf numFmtId="38" fontId="8" fillId="0" borderId="25" xfId="2" applyFont="1" applyFill="1" applyBorder="1" applyAlignment="1" applyProtection="1">
      <protection locked="0"/>
    </xf>
    <xf numFmtId="182" fontId="13" fillId="0" borderId="25" xfId="0" applyNumberFormat="1" applyFont="1" applyFill="1" applyBorder="1" applyAlignment="1">
      <alignment horizontal="left"/>
    </xf>
    <xf numFmtId="38" fontId="8" fillId="0" borderId="26" xfId="2" applyFont="1" applyFill="1" applyBorder="1" applyAlignment="1">
      <alignment horizontal="left"/>
    </xf>
    <xf numFmtId="9" fontId="8" fillId="0" borderId="7" xfId="0" applyNumberFormat="1" applyFont="1" applyFill="1" applyBorder="1" applyAlignment="1">
      <alignment shrinkToFit="1"/>
    </xf>
    <xf numFmtId="9" fontId="8" fillId="0" borderId="29" xfId="0" applyNumberFormat="1" applyFont="1" applyFill="1" applyBorder="1" applyAlignment="1">
      <alignment shrinkToFit="1"/>
    </xf>
    <xf numFmtId="37" fontId="8" fillId="0" borderId="34" xfId="0" applyNumberFormat="1" applyFont="1" applyFill="1" applyBorder="1" applyAlignment="1">
      <alignment horizontal="left"/>
    </xf>
    <xf numFmtId="37" fontId="8" fillId="0" borderId="5" xfId="0" quotePrefix="1" applyNumberFormat="1" applyFont="1" applyFill="1" applyBorder="1" applyAlignment="1">
      <alignment horizontal="left"/>
    </xf>
    <xf numFmtId="0" fontId="8" fillId="0" borderId="49" xfId="0" applyFont="1" applyFill="1" applyBorder="1" applyAlignment="1">
      <alignment horizontal="left"/>
    </xf>
    <xf numFmtId="182" fontId="13" fillId="0" borderId="48" xfId="0" applyNumberFormat="1" applyFont="1" applyFill="1" applyBorder="1" applyAlignment="1">
      <alignment horizontal="left"/>
    </xf>
    <xf numFmtId="0" fontId="19" fillId="0" borderId="112" xfId="0" applyFont="1" applyBorder="1" applyAlignment="1">
      <alignment horizontal="center" vertical="center"/>
    </xf>
    <xf numFmtId="0" fontId="8" fillId="0" borderId="82" xfId="0" applyFont="1" applyFill="1" applyBorder="1" applyAlignment="1" applyProtection="1">
      <alignment horizontal="right"/>
      <protection locked="0"/>
    </xf>
    <xf numFmtId="0" fontId="8" fillId="0" borderId="10" xfId="0" applyFont="1" applyFill="1" applyBorder="1" applyAlignment="1">
      <alignment horizontal="right" vertical="center"/>
    </xf>
    <xf numFmtId="0" fontId="8" fillId="0" borderId="6" xfId="0" applyFont="1" applyFill="1" applyBorder="1" applyAlignment="1">
      <alignment horizontal="right"/>
    </xf>
    <xf numFmtId="0" fontId="8" fillId="0" borderId="93" xfId="0" applyFont="1" applyFill="1" applyBorder="1" applyAlignment="1">
      <alignment horizontal="right"/>
    </xf>
    <xf numFmtId="0" fontId="8" fillId="0" borderId="84" xfId="0" applyFont="1" applyFill="1" applyBorder="1" applyAlignment="1">
      <alignment horizontal="right"/>
    </xf>
    <xf numFmtId="0" fontId="8" fillId="0" borderId="96" xfId="0" applyFont="1" applyFill="1" applyBorder="1" applyAlignment="1">
      <alignment horizontal="right"/>
    </xf>
    <xf numFmtId="0" fontId="8" fillId="0" borderId="26" xfId="0" applyFont="1" applyFill="1" applyBorder="1" applyAlignment="1">
      <alignment horizontal="right" vertical="center"/>
    </xf>
    <xf numFmtId="0" fontId="8" fillId="0" borderId="69" xfId="0" applyFont="1" applyFill="1" applyBorder="1"/>
    <xf numFmtId="0" fontId="8" fillId="0" borderId="104" xfId="0" applyFont="1" applyFill="1" applyBorder="1"/>
    <xf numFmtId="0" fontId="11" fillId="0" borderId="0" xfId="0" applyFont="1" applyFill="1" applyBorder="1" applyProtection="1">
      <protection locked="0"/>
    </xf>
    <xf numFmtId="0" fontId="19" fillId="0" borderId="0" xfId="0" applyFont="1" applyFill="1" applyBorder="1"/>
    <xf numFmtId="0" fontId="19" fillId="0" borderId="0" xfId="0" applyFont="1" applyBorder="1" applyAlignment="1">
      <alignment horizontal="center" vertical="center" wrapText="1"/>
    </xf>
    <xf numFmtId="39" fontId="11" fillId="0" borderId="0" xfId="0" applyNumberFormat="1" applyFont="1" applyBorder="1"/>
    <xf numFmtId="0" fontId="11" fillId="0" borderId="30" xfId="0" applyFont="1" applyBorder="1"/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8" fillId="0" borderId="4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8" fillId="0" borderId="0" xfId="0" applyFont="1" applyFill="1" applyBorder="1" applyAlignment="1" applyProtection="1">
      <alignment horizontal="left"/>
      <protection locked="0"/>
    </xf>
    <xf numFmtId="0" fontId="8" fillId="0" borderId="29" xfId="0" applyFont="1" applyBorder="1" applyProtection="1">
      <protection locked="0"/>
    </xf>
    <xf numFmtId="0" fontId="8" fillId="0" borderId="4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8" fillId="0" borderId="104" xfId="0" applyFont="1" applyBorder="1" applyProtection="1">
      <protection locked="0"/>
    </xf>
    <xf numFmtId="0" fontId="8" fillId="0" borderId="30" xfId="0" applyFont="1" applyBorder="1" applyProtection="1">
      <protection locked="0"/>
    </xf>
    <xf numFmtId="0" fontId="8" fillId="0" borderId="71" xfId="0" applyFont="1" applyBorder="1" applyProtection="1">
      <protection locked="0"/>
    </xf>
    <xf numFmtId="0" fontId="19" fillId="0" borderId="0" xfId="0" applyFont="1" applyBorder="1" applyAlignment="1">
      <alignment horizontal="left"/>
    </xf>
    <xf numFmtId="40" fontId="19" fillId="0" borderId="0" xfId="2" applyNumberFormat="1" applyFont="1" applyFill="1" applyBorder="1"/>
    <xf numFmtId="4" fontId="11" fillId="0" borderId="0" xfId="0" applyNumberFormat="1" applyFont="1" applyFill="1" applyBorder="1" applyProtection="1">
      <protection locked="0"/>
    </xf>
    <xf numFmtId="4" fontId="26" fillId="0" borderId="128" xfId="0" applyNumberFormat="1" applyFont="1" applyBorder="1" applyAlignment="1">
      <alignment horizontal="center"/>
    </xf>
    <xf numFmtId="0" fontId="8" fillId="0" borderId="105" xfId="0" applyFont="1" applyBorder="1" applyProtection="1">
      <protection locked="0"/>
    </xf>
    <xf numFmtId="0" fontId="8" fillId="0" borderId="111" xfId="0" applyFont="1" applyBorder="1" applyProtection="1">
      <protection locked="0"/>
    </xf>
    <xf numFmtId="0" fontId="8" fillId="0" borderId="109" xfId="0" applyFont="1" applyBorder="1" applyProtection="1">
      <protection locked="0"/>
    </xf>
    <xf numFmtId="0" fontId="19" fillId="0" borderId="113" xfId="0" applyFont="1" applyBorder="1" applyAlignment="1">
      <alignment horizontal="left"/>
    </xf>
    <xf numFmtId="0" fontId="19" fillId="0" borderId="112" xfId="0" applyFont="1" applyBorder="1" applyAlignment="1">
      <alignment horizontal="left"/>
    </xf>
    <xf numFmtId="0" fontId="19" fillId="0" borderId="44" xfId="0" applyFont="1" applyFill="1" applyBorder="1" applyAlignment="1">
      <alignment horizontal="left"/>
    </xf>
    <xf numFmtId="0" fontId="8" fillId="0" borderId="127" xfId="0" applyFont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29" xfId="0" applyFont="1" applyBorder="1" applyAlignment="1" applyProtection="1">
      <alignment vertical="center"/>
      <protection locked="0"/>
    </xf>
    <xf numFmtId="0" fontId="8" fillId="0" borderId="105" xfId="0" applyFont="1" applyBorder="1" applyAlignment="1" applyProtection="1">
      <alignment vertical="center"/>
      <protection locked="0"/>
    </xf>
    <xf numFmtId="0" fontId="8" fillId="0" borderId="111" xfId="0" applyFont="1" applyBorder="1" applyAlignment="1" applyProtection="1">
      <alignment vertical="center"/>
      <protection locked="0"/>
    </xf>
    <xf numFmtId="0" fontId="8" fillId="4" borderId="29" xfId="0" applyFont="1" applyFill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horizontal="right" vertical="center"/>
      <protection locked="0"/>
    </xf>
    <xf numFmtId="0" fontId="8" fillId="0" borderId="134" xfId="0" applyFont="1" applyBorder="1" applyProtection="1">
      <protection locked="0"/>
    </xf>
    <xf numFmtId="0" fontId="8" fillId="0" borderId="118" xfId="0" applyFont="1" applyBorder="1" applyProtection="1">
      <protection locked="0"/>
    </xf>
    <xf numFmtId="0" fontId="8" fillId="4" borderId="109" xfId="0" applyFont="1" applyFill="1" applyBorder="1" applyProtection="1">
      <protection locked="0"/>
    </xf>
    <xf numFmtId="0" fontId="8" fillId="0" borderId="142" xfId="0" applyFont="1" applyBorder="1" applyAlignment="1" applyProtection="1">
      <alignment vertical="center"/>
      <protection locked="0"/>
    </xf>
    <xf numFmtId="185" fontId="8" fillId="0" borderId="70" xfId="0" applyNumberFormat="1" applyFont="1" applyFill="1" applyBorder="1" applyAlignment="1" applyProtection="1">
      <alignment vertical="center"/>
      <protection locked="0"/>
    </xf>
    <xf numFmtId="185" fontId="8" fillId="0" borderId="29" xfId="0" applyNumberFormat="1" applyFont="1" applyFill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center"/>
      <protection locked="0"/>
    </xf>
    <xf numFmtId="0" fontId="8" fillId="0" borderId="104" xfId="0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/>
      <protection locked="0"/>
    </xf>
    <xf numFmtId="0" fontId="8" fillId="0" borderId="151" xfId="0" applyFont="1" applyBorder="1" applyAlignment="1" applyProtection="1">
      <alignment vertical="center"/>
      <protection locked="0"/>
    </xf>
    <xf numFmtId="0" fontId="8" fillId="0" borderId="0" xfId="1" applyNumberFormat="1" applyFont="1" applyBorder="1" applyProtection="1">
      <protection locked="0"/>
    </xf>
    <xf numFmtId="0" fontId="8" fillId="0" borderId="6" xfId="0" applyFont="1" applyFill="1" applyBorder="1" applyAlignment="1" applyProtection="1">
      <alignment vertical="center"/>
      <protection locked="0"/>
    </xf>
    <xf numFmtId="0" fontId="8" fillId="0" borderId="105" xfId="0" applyFont="1" applyFill="1" applyBorder="1" applyAlignment="1" applyProtection="1">
      <alignment vertical="center"/>
      <protection locked="0"/>
    </xf>
    <xf numFmtId="0" fontId="8" fillId="0" borderId="195" xfId="0" applyFont="1" applyFill="1" applyBorder="1"/>
    <xf numFmtId="0" fontId="9" fillId="0" borderId="196" xfId="0" applyFont="1" applyFill="1" applyBorder="1" applyProtection="1">
      <protection locked="0"/>
    </xf>
    <xf numFmtId="0" fontId="8" fillId="0" borderId="197" xfId="0" applyFont="1" applyFill="1" applyBorder="1"/>
    <xf numFmtId="0" fontId="8" fillId="0" borderId="198" xfId="0" applyFont="1" applyFill="1" applyBorder="1"/>
    <xf numFmtId="0" fontId="8" fillId="0" borderId="196" xfId="0" applyFont="1" applyFill="1" applyBorder="1" applyAlignment="1">
      <alignment horizontal="left"/>
    </xf>
    <xf numFmtId="0" fontId="8" fillId="0" borderId="196" xfId="0" applyFont="1" applyFill="1" applyBorder="1" applyAlignment="1">
      <alignment horizontal="right"/>
    </xf>
    <xf numFmtId="0" fontId="8" fillId="0" borderId="147" xfId="0" applyFont="1" applyFill="1" applyBorder="1" applyAlignment="1">
      <alignment horizontal="left"/>
    </xf>
    <xf numFmtId="38" fontId="8" fillId="0" borderId="146" xfId="2" applyFont="1" applyFill="1" applyBorder="1" applyAlignment="1" applyProtection="1">
      <protection locked="0"/>
    </xf>
    <xf numFmtId="0" fontId="8" fillId="0" borderId="104" xfId="0" applyFont="1" applyFill="1" applyBorder="1" applyAlignment="1">
      <alignment horizontal="right"/>
    </xf>
    <xf numFmtId="178" fontId="8" fillId="0" borderId="105" xfId="0" applyNumberFormat="1" applyFont="1" applyFill="1" applyBorder="1"/>
    <xf numFmtId="0" fontId="8" fillId="0" borderId="105" xfId="0" applyFont="1" applyFill="1" applyBorder="1"/>
    <xf numFmtId="0" fontId="8" fillId="0" borderId="34" xfId="0" applyFont="1" applyFill="1" applyBorder="1" applyAlignment="1">
      <alignment horizontal="left"/>
    </xf>
    <xf numFmtId="0" fontId="8" fillId="0" borderId="29" xfId="0" applyFont="1" applyFill="1" applyBorder="1" applyAlignment="1"/>
    <xf numFmtId="0" fontId="8" fillId="0" borderId="40" xfId="0" applyFont="1" applyFill="1" applyBorder="1"/>
    <xf numFmtId="182" fontId="8" fillId="0" borderId="29" xfId="0" applyNumberFormat="1" applyFont="1" applyFill="1" applyBorder="1" applyAlignment="1">
      <alignment horizontal="right"/>
    </xf>
    <xf numFmtId="182" fontId="13" fillId="0" borderId="88" xfId="0" applyNumberFormat="1" applyFont="1" applyFill="1" applyBorder="1" applyAlignment="1">
      <alignment horizontal="left"/>
    </xf>
    <xf numFmtId="182" fontId="13" fillId="0" borderId="200" xfId="0" applyNumberFormat="1" applyFont="1" applyFill="1" applyBorder="1" applyAlignment="1">
      <alignment horizontal="left"/>
    </xf>
    <xf numFmtId="0" fontId="8" fillId="0" borderId="111" xfId="0" applyFont="1" applyFill="1" applyBorder="1"/>
    <xf numFmtId="183" fontId="8" fillId="0" borderId="110" xfId="2" applyNumberFormat="1" applyFont="1" applyFill="1" applyBorder="1" applyAlignment="1">
      <alignment horizontal="left" shrinkToFit="1"/>
    </xf>
    <xf numFmtId="0" fontId="8" fillId="8" borderId="104" xfId="0" applyFont="1" applyFill="1" applyBorder="1"/>
    <xf numFmtId="0" fontId="8" fillId="8" borderId="105" xfId="0" applyFont="1" applyFill="1" applyBorder="1"/>
    <xf numFmtId="0" fontId="8" fillId="8" borderId="111" xfId="0" applyFont="1" applyFill="1" applyBorder="1"/>
    <xf numFmtId="0" fontId="8" fillId="0" borderId="121" xfId="0" applyFont="1" applyFill="1" applyBorder="1" applyAlignment="1">
      <alignment horizontal="right"/>
    </xf>
    <xf numFmtId="0" fontId="8" fillId="0" borderId="122" xfId="0" applyFont="1" applyFill="1" applyBorder="1"/>
    <xf numFmtId="0" fontId="8" fillId="0" borderId="123" xfId="0" applyFont="1" applyFill="1" applyBorder="1"/>
    <xf numFmtId="0" fontId="8" fillId="0" borderId="203" xfId="0" applyFont="1" applyFill="1" applyBorder="1"/>
    <xf numFmtId="0" fontId="8" fillId="0" borderId="204" xfId="0" applyFont="1" applyFill="1" applyBorder="1"/>
    <xf numFmtId="0" fontId="8" fillId="0" borderId="205" xfId="0" applyFont="1" applyFill="1" applyBorder="1" applyAlignment="1">
      <alignment horizontal="right"/>
    </xf>
    <xf numFmtId="0" fontId="8" fillId="0" borderId="206" xfId="0" applyFont="1" applyFill="1" applyBorder="1"/>
    <xf numFmtId="0" fontId="8" fillId="0" borderId="207" xfId="0" applyFont="1" applyFill="1" applyBorder="1" applyAlignment="1">
      <alignment horizontal="right"/>
    </xf>
    <xf numFmtId="176" fontId="8" fillId="0" borderId="95" xfId="1" applyNumberFormat="1" applyFont="1" applyFill="1" applyBorder="1"/>
    <xf numFmtId="0" fontId="8" fillId="0" borderId="67" xfId="0" applyFont="1" applyFill="1" applyBorder="1"/>
    <xf numFmtId="0" fontId="8" fillId="0" borderId="208" xfId="0" applyFont="1" applyFill="1" applyBorder="1" applyAlignment="1">
      <alignment horizontal="left"/>
    </xf>
    <xf numFmtId="176" fontId="8" fillId="0" borderId="209" xfId="1" applyNumberFormat="1" applyFont="1" applyFill="1" applyBorder="1"/>
    <xf numFmtId="0" fontId="8" fillId="0" borderId="210" xfId="0" applyFont="1" applyFill="1" applyBorder="1"/>
    <xf numFmtId="0" fontId="8" fillId="0" borderId="211" xfId="0" applyFont="1" applyFill="1" applyBorder="1" applyAlignment="1">
      <alignment horizontal="right"/>
    </xf>
    <xf numFmtId="176" fontId="8" fillId="0" borderId="212" xfId="1" applyNumberFormat="1" applyFont="1" applyFill="1" applyBorder="1"/>
    <xf numFmtId="0" fontId="8" fillId="0" borderId="213" xfId="0" applyFont="1" applyFill="1" applyBorder="1"/>
    <xf numFmtId="0" fontId="8" fillId="0" borderId="214" xfId="0" applyFont="1" applyFill="1" applyBorder="1" applyAlignment="1">
      <alignment shrinkToFit="1"/>
    </xf>
    <xf numFmtId="179" fontId="8" fillId="0" borderId="215" xfId="0" applyNumberFormat="1" applyFont="1" applyFill="1" applyBorder="1"/>
    <xf numFmtId="0" fontId="8" fillId="0" borderId="216" xfId="0" applyFont="1" applyFill="1" applyBorder="1"/>
    <xf numFmtId="0" fontId="8" fillId="0" borderId="50" xfId="0" applyFont="1" applyFill="1" applyBorder="1"/>
    <xf numFmtId="0" fontId="8" fillId="0" borderId="45" xfId="0" applyFont="1" applyFill="1" applyBorder="1"/>
    <xf numFmtId="38" fontId="8" fillId="0" borderId="203" xfId="2" applyFont="1" applyFill="1" applyBorder="1"/>
    <xf numFmtId="0" fontId="9" fillId="6" borderId="111" xfId="0" applyFont="1" applyFill="1" applyBorder="1" applyProtection="1">
      <protection locked="0"/>
    </xf>
    <xf numFmtId="37" fontId="8" fillId="7" borderId="104" xfId="0" applyNumberFormat="1" applyFont="1" applyFill="1" applyBorder="1"/>
    <xf numFmtId="0" fontId="8" fillId="7" borderId="105" xfId="0" applyFont="1" applyFill="1" applyBorder="1" applyAlignment="1">
      <alignment horizontal="right"/>
    </xf>
    <xf numFmtId="10" fontId="8" fillId="7" borderId="111" xfId="1" applyNumberFormat="1" applyFont="1" applyFill="1" applyBorder="1" applyAlignment="1">
      <alignment horizontal="left"/>
    </xf>
    <xf numFmtId="0" fontId="8" fillId="0" borderId="64" xfId="0" applyFont="1" applyFill="1" applyBorder="1" applyAlignment="1">
      <alignment horizontal="right" vertical="center"/>
    </xf>
    <xf numFmtId="0" fontId="8" fillId="0" borderId="80" xfId="0" applyFont="1" applyFill="1" applyBorder="1" applyAlignment="1">
      <alignment horizontal="right" vertical="center"/>
    </xf>
    <xf numFmtId="0" fontId="8" fillId="0" borderId="218" xfId="0" applyFont="1" applyFill="1" applyBorder="1" applyAlignment="1">
      <alignment horizontal="left" vertical="center"/>
    </xf>
    <xf numFmtId="0" fontId="8" fillId="0" borderId="219" xfId="0" applyFont="1" applyFill="1" applyBorder="1" applyAlignment="1">
      <alignment horizontal="left" vertical="center"/>
    </xf>
    <xf numFmtId="0" fontId="13" fillId="0" borderId="203" xfId="0" applyFont="1" applyFill="1" applyBorder="1"/>
    <xf numFmtId="0" fontId="8" fillId="0" borderId="220" xfId="0" applyFont="1" applyFill="1" applyBorder="1"/>
    <xf numFmtId="0" fontId="8" fillId="0" borderId="221" xfId="0" applyFont="1" applyFill="1" applyBorder="1"/>
    <xf numFmtId="37" fontId="8" fillId="0" borderId="220" xfId="0" quotePrefix="1" applyNumberFormat="1" applyFont="1" applyFill="1" applyBorder="1" applyAlignment="1">
      <alignment horizontal="left"/>
    </xf>
    <xf numFmtId="0" fontId="8" fillId="0" borderId="222" xfId="0" applyFont="1" applyFill="1" applyBorder="1" applyAlignment="1"/>
    <xf numFmtId="0" fontId="8" fillId="0" borderId="223" xfId="0" applyFont="1" applyFill="1" applyBorder="1"/>
    <xf numFmtId="0" fontId="8" fillId="0" borderId="188" xfId="0" applyFont="1" applyFill="1" applyBorder="1"/>
    <xf numFmtId="0" fontId="8" fillId="0" borderId="130" xfId="0" applyFont="1" applyFill="1" applyBorder="1" applyAlignment="1">
      <alignment horizontal="right"/>
    </xf>
    <xf numFmtId="0" fontId="28" fillId="12" borderId="0" xfId="0" applyNumberFormat="1" applyFont="1" applyFill="1" applyAlignment="1" applyProtection="1">
      <alignment vertical="center"/>
      <protection locked="0"/>
    </xf>
    <xf numFmtId="0" fontId="8" fillId="0" borderId="0" xfId="0" applyFont="1" applyAlignment="1">
      <alignment horizontal="left" vertical="center"/>
    </xf>
    <xf numFmtId="0" fontId="11" fillId="0" borderId="0" xfId="0" applyFont="1" applyBorder="1"/>
    <xf numFmtId="0" fontId="8" fillId="0" borderId="104" xfId="0" applyFont="1" applyBorder="1" applyAlignment="1" applyProtection="1">
      <alignment horizontal="left"/>
      <protection locked="0"/>
    </xf>
    <xf numFmtId="0" fontId="8" fillId="0" borderId="105" xfId="0" applyFont="1" applyBorder="1" applyAlignment="1" applyProtection="1">
      <alignment horizontal="left"/>
      <protection locked="0"/>
    </xf>
    <xf numFmtId="0" fontId="8" fillId="0" borderId="105" xfId="0" applyFont="1" applyBorder="1" applyAlignment="1" applyProtection="1">
      <alignment horizontal="right"/>
      <protection locked="0"/>
    </xf>
    <xf numFmtId="0" fontId="8" fillId="0" borderId="145" xfId="0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horizontal="right"/>
      <protection locked="0"/>
    </xf>
    <xf numFmtId="0" fontId="8" fillId="13" borderId="202" xfId="0" applyFont="1" applyFill="1" applyBorder="1" applyAlignment="1" applyProtection="1">
      <alignment horizontal="center"/>
      <protection locked="0"/>
    </xf>
    <xf numFmtId="0" fontId="8" fillId="3" borderId="9" xfId="0" applyFont="1" applyFill="1" applyBorder="1" applyAlignment="1">
      <alignment horizontal="center" vertical="center"/>
    </xf>
    <xf numFmtId="0" fontId="8" fillId="0" borderId="127" xfId="0" applyFont="1" applyFill="1" applyBorder="1" applyAlignment="1">
      <alignment horizontal="center"/>
    </xf>
    <xf numFmtId="0" fontId="8" fillId="0" borderId="105" xfId="0" applyFont="1" applyFill="1" applyBorder="1" applyAlignment="1">
      <alignment horizontal="center"/>
    </xf>
    <xf numFmtId="0" fontId="8" fillId="0" borderId="230" xfId="0" applyFont="1" applyFill="1" applyBorder="1" applyAlignment="1">
      <alignment horizontal="center"/>
    </xf>
    <xf numFmtId="0" fontId="8" fillId="0" borderId="231" xfId="0" applyFont="1" applyFill="1" applyBorder="1" applyAlignment="1">
      <alignment horizontal="center"/>
    </xf>
    <xf numFmtId="0" fontId="8" fillId="0" borderId="232" xfId="0" applyFont="1" applyFill="1" applyBorder="1" applyAlignment="1">
      <alignment horizontal="center"/>
    </xf>
    <xf numFmtId="0" fontId="8" fillId="0" borderId="233" xfId="0" applyFont="1" applyFill="1" applyBorder="1" applyAlignment="1">
      <alignment horizontal="center"/>
    </xf>
    <xf numFmtId="37" fontId="25" fillId="0" borderId="0" xfId="0" quotePrefix="1" applyNumberFormat="1" applyFont="1" applyFill="1" applyBorder="1" applyAlignment="1">
      <alignment horizontal="right"/>
    </xf>
    <xf numFmtId="37" fontId="8" fillId="0" borderId="0" xfId="0" applyNumberFormat="1" applyFont="1" applyFill="1" applyBorder="1"/>
    <xf numFmtId="10" fontId="8" fillId="0" borderId="0" xfId="1" applyNumberFormat="1" applyFont="1" applyFill="1" applyBorder="1" applyAlignment="1">
      <alignment horizontal="left"/>
    </xf>
    <xf numFmtId="0" fontId="0" fillId="0" borderId="0" xfId="0" applyNumberFormat="1" applyFont="1" applyFill="1" applyAlignment="1" applyProtection="1"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118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6" xfId="0" applyFont="1" applyFill="1" applyBorder="1" applyAlignment="1">
      <alignment horizontal="center"/>
    </xf>
    <xf numFmtId="0" fontId="8" fillId="0" borderId="69" xfId="0" applyFont="1" applyBorder="1" applyAlignment="1" applyProtection="1">
      <alignment vertical="center"/>
      <protection locked="0"/>
    </xf>
    <xf numFmtId="0" fontId="8" fillId="0" borderId="4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right" vertical="center"/>
      <protection locked="0"/>
    </xf>
    <xf numFmtId="0" fontId="8" fillId="0" borderId="29" xfId="0" applyFont="1" applyFill="1" applyBorder="1" applyAlignment="1" applyProtection="1">
      <alignment vertical="center"/>
      <protection locked="0"/>
    </xf>
    <xf numFmtId="37" fontId="8" fillId="0" borderId="9" xfId="0" quotePrefix="1" applyNumberFormat="1" applyFont="1" applyFill="1" applyBorder="1" applyAlignment="1">
      <alignment vertical="center" shrinkToFit="1"/>
    </xf>
    <xf numFmtId="37" fontId="8" fillId="0" borderId="15" xfId="0" applyNumberFormat="1" applyFont="1" applyFill="1" applyBorder="1" applyAlignment="1">
      <alignment vertical="center" shrinkToFit="1"/>
    </xf>
    <xf numFmtId="40" fontId="8" fillId="0" borderId="0" xfId="2" quotePrefix="1" applyNumberFormat="1" applyFont="1" applyFill="1" applyBorder="1"/>
    <xf numFmtId="37" fontId="8" fillId="0" borderId="106" xfId="0" quotePrefix="1" applyNumberFormat="1" applyFont="1" applyFill="1" applyBorder="1" applyAlignment="1">
      <alignment vertical="center" shrinkToFit="1"/>
    </xf>
    <xf numFmtId="0" fontId="8" fillId="0" borderId="44" xfId="0" quotePrefix="1" applyFont="1" applyFill="1" applyBorder="1"/>
    <xf numFmtId="37" fontId="8" fillId="0" borderId="15" xfId="0" quotePrefix="1" applyNumberFormat="1" applyFont="1" applyFill="1" applyBorder="1" applyAlignment="1">
      <alignment vertical="center" shrinkToFit="1"/>
    </xf>
    <xf numFmtId="176" fontId="8" fillId="0" borderId="42" xfId="1" applyNumberFormat="1" applyFont="1" applyFill="1" applyBorder="1"/>
    <xf numFmtId="37" fontId="8" fillId="0" borderId="201" xfId="0" quotePrefix="1" applyNumberFormat="1" applyFont="1" applyFill="1" applyBorder="1" applyAlignment="1">
      <alignment vertical="center" shrinkToFit="1"/>
    </xf>
    <xf numFmtId="37" fontId="8" fillId="0" borderId="28" xfId="0" quotePrefix="1" applyNumberFormat="1" applyFont="1" applyFill="1" applyBorder="1" applyAlignment="1">
      <alignment vertical="center" shrinkToFit="1"/>
    </xf>
    <xf numFmtId="37" fontId="8" fillId="0" borderId="27" xfId="0" quotePrefix="1" applyNumberFormat="1" applyFont="1" applyFill="1" applyBorder="1" applyAlignment="1">
      <alignment vertical="center" shrinkToFit="1"/>
    </xf>
    <xf numFmtId="0" fontId="8" fillId="0" borderId="72" xfId="0" applyFont="1" applyFill="1" applyBorder="1"/>
    <xf numFmtId="37" fontId="8" fillId="0" borderId="237" xfId="0" quotePrefix="1" applyNumberFormat="1" applyFont="1" applyFill="1" applyBorder="1" applyAlignment="1">
      <alignment vertical="center" shrinkToFit="1"/>
    </xf>
    <xf numFmtId="178" fontId="8" fillId="0" borderId="0" xfId="0" quotePrefix="1" applyNumberFormat="1" applyFont="1" applyFill="1" applyBorder="1" applyAlignment="1"/>
    <xf numFmtId="37" fontId="8" fillId="0" borderId="106" xfId="0" applyNumberFormat="1" applyFont="1" applyFill="1" applyBorder="1" applyAlignment="1">
      <alignment vertical="center" shrinkToFit="1"/>
    </xf>
    <xf numFmtId="178" fontId="8" fillId="0" borderId="44" xfId="0" quotePrefix="1" applyNumberFormat="1" applyFont="1" applyFill="1" applyBorder="1" applyAlignment="1"/>
    <xf numFmtId="37" fontId="8" fillId="0" borderId="228" xfId="0" quotePrefix="1" applyNumberFormat="1" applyFont="1" applyFill="1" applyBorder="1" applyAlignment="1">
      <alignment vertical="center" shrinkToFit="1"/>
    </xf>
    <xf numFmtId="37" fontId="8" fillId="0" borderId="56" xfId="0" quotePrefix="1" applyNumberFormat="1" applyFont="1" applyFill="1" applyBorder="1" applyAlignment="1">
      <alignment vertical="center" shrinkToFit="1"/>
    </xf>
    <xf numFmtId="37" fontId="8" fillId="0" borderId="14" xfId="0" quotePrefix="1" applyNumberFormat="1" applyFont="1" applyFill="1" applyBorder="1" applyAlignment="1">
      <alignment vertical="center" shrinkToFit="1"/>
    </xf>
    <xf numFmtId="37" fontId="8" fillId="8" borderId="202" xfId="0" quotePrefix="1" applyNumberFormat="1" applyFont="1" applyFill="1" applyBorder="1" applyAlignment="1">
      <alignment vertical="center" shrinkToFit="1"/>
    </xf>
    <xf numFmtId="0" fontId="8" fillId="0" borderId="84" xfId="0" applyFont="1" applyFill="1" applyBorder="1" applyAlignment="1" applyProtection="1">
      <alignment horizontal="right"/>
      <protection locked="0"/>
    </xf>
    <xf numFmtId="37" fontId="8" fillId="9" borderId="14" xfId="0" quotePrefix="1" applyNumberFormat="1" applyFont="1" applyFill="1" applyBorder="1" applyAlignment="1">
      <alignment vertical="center" shrinkToFit="1"/>
    </xf>
    <xf numFmtId="37" fontId="8" fillId="5" borderId="202" xfId="0" quotePrefix="1" applyNumberFormat="1" applyFont="1" applyFill="1" applyBorder="1" applyAlignment="1">
      <alignment vertical="center" shrinkToFit="1"/>
    </xf>
    <xf numFmtId="0" fontId="15" fillId="0" borderId="7" xfId="0" applyFont="1" applyFill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15" fillId="0" borderId="29" xfId="0" applyFont="1" applyFill="1" applyBorder="1" applyAlignment="1">
      <alignment horizontal="center"/>
    </xf>
    <xf numFmtId="37" fontId="8" fillId="7" borderId="30" xfId="0" applyNumberFormat="1" applyFont="1" applyFill="1" applyBorder="1" applyAlignment="1">
      <alignment shrinkToFit="1"/>
    </xf>
    <xf numFmtId="37" fontId="8" fillId="7" borderId="238" xfId="0" quotePrefix="1" applyNumberFormat="1" applyFont="1" applyFill="1" applyBorder="1" applyAlignment="1">
      <alignment vertical="center" shrinkToFit="1"/>
    </xf>
    <xf numFmtId="0" fontId="8" fillId="0" borderId="109" xfId="0" quotePrefix="1" applyFont="1" applyBorder="1" applyAlignment="1" applyProtection="1">
      <alignment vertical="center" wrapText="1"/>
      <protection locked="0"/>
    </xf>
    <xf numFmtId="0" fontId="8" fillId="0" borderId="109" xfId="0" quotePrefix="1" applyFont="1" applyBorder="1" applyProtection="1">
      <protection locked="0"/>
    </xf>
    <xf numFmtId="0" fontId="8" fillId="0" borderId="0" xfId="0" quotePrefix="1" applyFont="1" applyBorder="1" applyProtection="1">
      <protection locked="0"/>
    </xf>
    <xf numFmtId="0" fontId="8" fillId="0" borderId="134" xfId="0" quotePrefix="1" applyFont="1" applyBorder="1" applyAlignment="1" applyProtection="1">
      <protection locked="0"/>
    </xf>
    <xf numFmtId="37" fontId="13" fillId="0" borderId="34" xfId="0" quotePrefix="1" applyNumberFormat="1" applyFont="1" applyFill="1" applyBorder="1" applyAlignment="1"/>
    <xf numFmtId="37" fontId="13" fillId="0" borderId="44" xfId="0" quotePrefix="1" applyNumberFormat="1" applyFont="1" applyFill="1" applyBorder="1" applyAlignment="1"/>
    <xf numFmtId="37" fontId="12" fillId="0" borderId="106" xfId="0" applyNumberFormat="1" applyFont="1" applyFill="1" applyBorder="1" applyAlignment="1">
      <alignment horizontal="right"/>
    </xf>
    <xf numFmtId="40" fontId="8" fillId="0" borderId="44" xfId="2" quotePrefix="1" applyNumberFormat="1" applyFont="1" applyFill="1" applyBorder="1"/>
    <xf numFmtId="37" fontId="8" fillId="0" borderId="194" xfId="0" quotePrefix="1" applyNumberFormat="1" applyFont="1" applyFill="1" applyBorder="1" applyAlignment="1">
      <alignment horizontal="right"/>
    </xf>
    <xf numFmtId="37" fontId="8" fillId="0" borderId="15" xfId="0" quotePrefix="1" applyNumberFormat="1" applyFont="1" applyFill="1" applyBorder="1" applyAlignment="1">
      <alignment horizontal="right"/>
    </xf>
    <xf numFmtId="37" fontId="8" fillId="0" borderId="9" xfId="0" quotePrefix="1" applyNumberFormat="1" applyFont="1" applyFill="1" applyBorder="1" applyAlignment="1">
      <alignment horizontal="right"/>
    </xf>
    <xf numFmtId="37" fontId="8" fillId="0" borderId="201" xfId="0" quotePrefix="1" applyNumberFormat="1" applyFont="1" applyFill="1" applyBorder="1" applyAlignment="1">
      <alignment horizontal="right"/>
    </xf>
    <xf numFmtId="37" fontId="8" fillId="0" borderId="199" xfId="0" quotePrefix="1" applyNumberFormat="1" applyFont="1" applyFill="1" applyBorder="1" applyAlignment="1">
      <alignment horizontal="right"/>
    </xf>
    <xf numFmtId="37" fontId="8" fillId="0" borderId="37" xfId="0" quotePrefix="1" applyNumberFormat="1" applyFont="1" applyFill="1" applyBorder="1" applyAlignment="1">
      <alignment horizontal="right"/>
    </xf>
    <xf numFmtId="37" fontId="8" fillId="8" borderId="37" xfId="0" quotePrefix="1" applyNumberFormat="1" applyFont="1" applyFill="1" applyBorder="1" applyAlignment="1">
      <alignment horizontal="right"/>
    </xf>
    <xf numFmtId="37" fontId="8" fillId="0" borderId="217" xfId="0" quotePrefix="1" applyNumberFormat="1" applyFont="1" applyFill="1" applyBorder="1" applyAlignment="1">
      <alignment horizontal="right"/>
    </xf>
    <xf numFmtId="37" fontId="8" fillId="0" borderId="27" xfId="0" quotePrefix="1" applyNumberFormat="1" applyFont="1" applyFill="1" applyBorder="1" applyAlignment="1">
      <alignment horizontal="right"/>
    </xf>
    <xf numFmtId="37" fontId="8" fillId="0" borderId="79" xfId="0" quotePrefix="1" applyNumberFormat="1" applyFont="1" applyFill="1" applyBorder="1" applyAlignment="1">
      <alignment horizontal="right"/>
    </xf>
    <xf numFmtId="37" fontId="8" fillId="0" borderId="28" xfId="0" quotePrefix="1" applyNumberFormat="1" applyFont="1" applyFill="1" applyBorder="1" applyAlignment="1">
      <alignment horizontal="right"/>
    </xf>
    <xf numFmtId="37" fontId="8" fillId="0" borderId="63" xfId="0" quotePrefix="1" applyNumberFormat="1" applyFont="1" applyFill="1" applyBorder="1" applyAlignment="1">
      <alignment horizontal="right"/>
    </xf>
    <xf numFmtId="37" fontId="8" fillId="0" borderId="58" xfId="0" quotePrefix="1" applyNumberFormat="1" applyFont="1" applyFill="1" applyBorder="1" applyAlignment="1">
      <alignment horizontal="right"/>
    </xf>
    <xf numFmtId="37" fontId="8" fillId="5" borderId="23" xfId="0" quotePrefix="1" applyNumberFormat="1" applyFont="1" applyFill="1" applyBorder="1" applyAlignment="1">
      <alignment horizontal="right"/>
    </xf>
    <xf numFmtId="0" fontId="8" fillId="0" borderId="105" xfId="0" quotePrefix="1" applyFont="1" applyFill="1" applyBorder="1"/>
    <xf numFmtId="37" fontId="8" fillId="6" borderId="23" xfId="0" quotePrefix="1" applyNumberFormat="1" applyFont="1" applyFill="1" applyBorder="1" applyAlignment="1">
      <alignment horizontal="right"/>
    </xf>
    <xf numFmtId="37" fontId="8" fillId="7" borderId="37" xfId="0" quotePrefix="1" applyNumberFormat="1" applyFont="1" applyFill="1" applyBorder="1" applyAlignment="1">
      <alignment horizontal="right"/>
    </xf>
    <xf numFmtId="0" fontId="24" fillId="0" borderId="44" xfId="0" applyFont="1" applyBorder="1" applyAlignment="1">
      <alignment horizontal="left"/>
    </xf>
    <xf numFmtId="0" fontId="24" fillId="0" borderId="44" xfId="0" applyFont="1" applyBorder="1" applyAlignment="1">
      <alignment horizontal="center"/>
    </xf>
    <xf numFmtId="0" fontId="24" fillId="0" borderId="0" xfId="0" applyFont="1"/>
    <xf numFmtId="0" fontId="8" fillId="0" borderId="89" xfId="0" quotePrefix="1" applyFont="1" applyBorder="1" applyAlignment="1">
      <alignment vertical="center" wrapText="1"/>
    </xf>
    <xf numFmtId="40" fontId="24" fillId="0" borderId="44" xfId="2" applyNumberFormat="1" applyFont="1" applyFill="1" applyBorder="1"/>
    <xf numFmtId="0" fontId="24" fillId="0" borderId="89" xfId="0" applyFont="1" applyBorder="1"/>
    <xf numFmtId="0" fontId="29" fillId="0" borderId="44" xfId="0" applyFont="1" applyBorder="1" applyAlignment="1" applyProtection="1">
      <alignment horizontal="center"/>
      <protection locked="0"/>
    </xf>
    <xf numFmtId="0" fontId="24" fillId="0" borderId="0" xfId="0" applyFont="1" applyBorder="1"/>
    <xf numFmtId="0" fontId="24" fillId="0" borderId="44" xfId="0" applyFont="1" applyBorder="1" applyAlignment="1">
      <alignment horizontal="right"/>
    </xf>
    <xf numFmtId="0" fontId="8" fillId="0" borderId="44" xfId="0" quotePrefix="1" applyNumberFormat="1" applyFont="1" applyFill="1" applyBorder="1" applyAlignment="1" applyProtection="1">
      <protection locked="0"/>
    </xf>
    <xf numFmtId="0" fontId="8" fillId="0" borderId="44" xfId="0" applyFont="1" applyFill="1" applyBorder="1" applyAlignment="1" applyProtection="1">
      <protection locked="0"/>
    </xf>
    <xf numFmtId="0" fontId="8" fillId="0" borderId="44" xfId="0" quotePrefix="1" applyFont="1" applyBorder="1"/>
    <xf numFmtId="10" fontId="8" fillId="0" borderId="44" xfId="1" quotePrefix="1" applyNumberFormat="1" applyFont="1" applyFill="1" applyBorder="1"/>
    <xf numFmtId="0" fontId="8" fillId="0" borderId="109" xfId="0" quotePrefix="1" applyFont="1" applyBorder="1" applyAlignment="1">
      <alignment vertical="center" wrapText="1"/>
    </xf>
    <xf numFmtId="186" fontId="8" fillId="0" borderId="44" xfId="0" quotePrefix="1" applyNumberFormat="1" applyFont="1" applyFill="1" applyBorder="1" applyAlignment="1" applyProtection="1">
      <protection locked="0"/>
    </xf>
    <xf numFmtId="2" fontId="8" fillId="0" borderId="44" xfId="0" quotePrefix="1" applyNumberFormat="1" applyFont="1" applyBorder="1" applyAlignment="1">
      <alignment horizontal="right"/>
    </xf>
    <xf numFmtId="38" fontId="8" fillId="0" borderId="44" xfId="2" quotePrefix="1" applyFont="1" applyFill="1" applyBorder="1"/>
    <xf numFmtId="0" fontId="19" fillId="0" borderId="113" xfId="0" applyFont="1" applyBorder="1" applyAlignment="1"/>
    <xf numFmtId="0" fontId="19" fillId="0" borderId="114" xfId="0" applyFont="1" applyBorder="1" applyAlignment="1"/>
    <xf numFmtId="0" fontId="23" fillId="0" borderId="115" xfId="0" applyFont="1" applyBorder="1" applyAlignment="1"/>
    <xf numFmtId="0" fontId="19" fillId="0" borderId="0" xfId="0" applyFont="1" applyAlignment="1"/>
    <xf numFmtId="4" fontId="24" fillId="0" borderId="44" xfId="0" applyNumberFormat="1" applyFont="1" applyBorder="1" applyAlignment="1"/>
    <xf numFmtId="40" fontId="24" fillId="0" borderId="44" xfId="2" applyNumberFormat="1" applyFont="1" applyFill="1" applyBorder="1" applyAlignment="1"/>
    <xf numFmtId="4" fontId="19" fillId="0" borderId="0" xfId="0" applyNumberFormat="1" applyFont="1" applyBorder="1" applyAlignment="1"/>
    <xf numFmtId="37" fontId="8" fillId="0" borderId="9" xfId="0" quotePrefix="1" applyNumberFormat="1" applyFont="1" applyFill="1" applyBorder="1" applyAlignment="1">
      <alignment wrapText="1" shrinkToFit="1"/>
    </xf>
    <xf numFmtId="37" fontId="8" fillId="0" borderId="15" xfId="0" applyNumberFormat="1" applyFont="1" applyFill="1" applyBorder="1" applyAlignment="1">
      <alignment wrapText="1" shrinkToFit="1"/>
    </xf>
    <xf numFmtId="37" fontId="8" fillId="0" borderId="106" xfId="0" quotePrefix="1" applyNumberFormat="1" applyFont="1" applyFill="1" applyBorder="1" applyAlignment="1">
      <alignment wrapText="1" shrinkToFit="1"/>
    </xf>
    <xf numFmtId="37" fontId="8" fillId="0" borderId="15" xfId="0" quotePrefix="1" applyNumberFormat="1" applyFont="1" applyFill="1" applyBorder="1" applyAlignment="1">
      <alignment wrapText="1" shrinkToFit="1"/>
    </xf>
    <xf numFmtId="37" fontId="8" fillId="0" borderId="201" xfId="0" quotePrefix="1" applyNumberFormat="1" applyFont="1" applyFill="1" applyBorder="1" applyAlignment="1">
      <alignment wrapText="1" shrinkToFit="1"/>
    </xf>
    <xf numFmtId="37" fontId="8" fillId="0" borderId="28" xfId="0" quotePrefix="1" applyNumberFormat="1" applyFont="1" applyFill="1" applyBorder="1" applyAlignment="1">
      <alignment wrapText="1" shrinkToFit="1"/>
    </xf>
    <xf numFmtId="37" fontId="8" fillId="0" borderId="27" xfId="0" quotePrefix="1" applyNumberFormat="1" applyFont="1" applyFill="1" applyBorder="1" applyAlignment="1">
      <alignment wrapText="1" shrinkToFit="1"/>
    </xf>
    <xf numFmtId="37" fontId="8" fillId="0" borderId="237" xfId="0" quotePrefix="1" applyNumberFormat="1" applyFont="1" applyFill="1" applyBorder="1" applyAlignment="1">
      <alignment wrapText="1" shrinkToFit="1"/>
    </xf>
    <xf numFmtId="37" fontId="8" fillId="0" borderId="106" xfId="0" applyNumberFormat="1" applyFont="1" applyFill="1" applyBorder="1" applyAlignment="1">
      <alignment wrapText="1" shrinkToFit="1"/>
    </xf>
    <xf numFmtId="37" fontId="8" fillId="0" borderId="228" xfId="0" quotePrefix="1" applyNumberFormat="1" applyFont="1" applyFill="1" applyBorder="1" applyAlignment="1">
      <alignment wrapText="1" shrinkToFit="1"/>
    </xf>
    <xf numFmtId="37" fontId="8" fillId="0" borderId="56" xfId="0" quotePrefix="1" applyNumberFormat="1" applyFont="1" applyFill="1" applyBorder="1" applyAlignment="1">
      <alignment wrapText="1" shrinkToFit="1"/>
    </xf>
    <xf numFmtId="37" fontId="8" fillId="0" borderId="14" xfId="0" quotePrefix="1" applyNumberFormat="1" applyFont="1" applyFill="1" applyBorder="1" applyAlignment="1">
      <alignment wrapText="1" shrinkToFit="1"/>
    </xf>
    <xf numFmtId="37" fontId="8" fillId="8" borderId="202" xfId="0" quotePrefix="1" applyNumberFormat="1" applyFont="1" applyFill="1" applyBorder="1" applyAlignment="1">
      <alignment wrapText="1" shrinkToFit="1"/>
    </xf>
    <xf numFmtId="37" fontId="8" fillId="9" borderId="14" xfId="0" quotePrefix="1" applyNumberFormat="1" applyFont="1" applyFill="1" applyBorder="1" applyAlignment="1">
      <alignment wrapText="1" shrinkToFit="1"/>
    </xf>
    <xf numFmtId="37" fontId="8" fillId="5" borderId="202" xfId="0" quotePrefix="1" applyNumberFormat="1" applyFont="1" applyFill="1" applyBorder="1" applyAlignment="1">
      <alignment wrapText="1" shrinkToFit="1"/>
    </xf>
    <xf numFmtId="0" fontId="9" fillId="0" borderId="0" xfId="0" applyFont="1" applyAlignment="1" applyProtection="1">
      <protection locked="0"/>
    </xf>
    <xf numFmtId="38" fontId="8" fillId="4" borderId="6" xfId="2" applyFont="1" applyFill="1" applyBorder="1"/>
    <xf numFmtId="38" fontId="8" fillId="0" borderId="0" xfId="2" applyFont="1" applyBorder="1" applyProtection="1">
      <protection locked="0"/>
    </xf>
    <xf numFmtId="38" fontId="19" fillId="0" borderId="112" xfId="2" applyFont="1" applyBorder="1" applyAlignment="1">
      <alignment horizontal="center"/>
    </xf>
    <xf numFmtId="38" fontId="19" fillId="0" borderId="113" xfId="2" applyFont="1" applyBorder="1"/>
    <xf numFmtId="38" fontId="19" fillId="0" borderId="114" xfId="2" applyFont="1" applyBorder="1"/>
    <xf numFmtId="38" fontId="23" fillId="0" borderId="115" xfId="2" applyFont="1" applyBorder="1"/>
    <xf numFmtId="38" fontId="19" fillId="0" borderId="0" xfId="2" applyFont="1"/>
    <xf numFmtId="38" fontId="24" fillId="0" borderId="44" xfId="2" applyFont="1" applyBorder="1"/>
    <xf numFmtId="38" fontId="19" fillId="0" borderId="0" xfId="2" applyFont="1" applyBorder="1"/>
    <xf numFmtId="38" fontId="8" fillId="0" borderId="30" xfId="2" applyFont="1" applyBorder="1"/>
    <xf numFmtId="38" fontId="8" fillId="3" borderId="9" xfId="2" applyFont="1" applyFill="1" applyBorder="1" applyAlignment="1">
      <alignment horizontal="center"/>
    </xf>
    <xf numFmtId="38" fontId="8" fillId="0" borderId="15" xfId="2" applyFont="1" applyFill="1" applyBorder="1"/>
    <xf numFmtId="38" fontId="8" fillId="0" borderId="58" xfId="2" quotePrefix="1" applyFont="1" applyFill="1" applyBorder="1"/>
    <xf numFmtId="38" fontId="8" fillId="0" borderId="15" xfId="2" quotePrefix="1" applyFont="1" applyFill="1" applyBorder="1"/>
    <xf numFmtId="38" fontId="8" fillId="0" borderId="37" xfId="2" quotePrefix="1" applyFont="1" applyFill="1" applyBorder="1"/>
    <xf numFmtId="38" fontId="8" fillId="8" borderId="37" xfId="2" quotePrefix="1" applyFont="1" applyFill="1" applyBorder="1"/>
    <xf numFmtId="38" fontId="8" fillId="0" borderId="28" xfId="2" quotePrefix="1" applyFont="1" applyFill="1" applyBorder="1"/>
    <xf numFmtId="38" fontId="8" fillId="0" borderId="27" xfId="2" quotePrefix="1" applyFont="1" applyFill="1" applyBorder="1"/>
    <xf numFmtId="38" fontId="8" fillId="0" borderId="63" xfId="2" quotePrefix="1" applyFont="1" applyFill="1" applyBorder="1"/>
    <xf numFmtId="38" fontId="8" fillId="9" borderId="14" xfId="2" quotePrefix="1" applyFont="1" applyFill="1" applyBorder="1"/>
    <xf numFmtId="38" fontId="8" fillId="5" borderId="23" xfId="2" quotePrefix="1" applyFont="1" applyFill="1" applyBorder="1"/>
    <xf numFmtId="38" fontId="8" fillId="7" borderId="37" xfId="2" quotePrefix="1" applyFont="1" applyFill="1" applyBorder="1"/>
    <xf numFmtId="38" fontId="9" fillId="0" borderId="0" xfId="2" applyFont="1" applyProtection="1">
      <protection locked="0"/>
    </xf>
    <xf numFmtId="38" fontId="8" fillId="4" borderId="0" xfId="2" applyFont="1" applyFill="1" applyBorder="1"/>
    <xf numFmtId="188" fontId="8" fillId="4" borderId="112" xfId="0" quotePrefix="1" applyNumberFormat="1" applyFont="1" applyFill="1" applyBorder="1" applyAlignment="1" applyProtection="1">
      <alignment vertical="center" wrapText="1"/>
      <protection locked="0"/>
    </xf>
    <xf numFmtId="188" fontId="8" fillId="4" borderId="112" xfId="0" quotePrefix="1" applyNumberFormat="1" applyFont="1" applyFill="1" applyBorder="1" applyAlignment="1" applyProtection="1">
      <alignment horizontal="right" vertical="center" wrapText="1"/>
      <protection locked="0"/>
    </xf>
    <xf numFmtId="37" fontId="8" fillId="0" borderId="58" xfId="0" quotePrefix="1" applyNumberFormat="1" applyFont="1" applyBorder="1" applyAlignment="1" applyProtection="1">
      <alignment horizontal="right"/>
      <protection locked="0"/>
    </xf>
    <xf numFmtId="38" fontId="8" fillId="0" borderId="28" xfId="0" quotePrefix="1" applyNumberFormat="1" applyFont="1" applyBorder="1" applyAlignment="1" applyProtection="1">
      <alignment horizontal="right"/>
      <protection locked="0"/>
    </xf>
    <xf numFmtId="38" fontId="8" fillId="0" borderId="27" xfId="0" quotePrefix="1" applyNumberFormat="1" applyFont="1" applyBorder="1" applyAlignment="1" applyProtection="1">
      <alignment horizontal="right"/>
      <protection locked="0"/>
    </xf>
    <xf numFmtId="38" fontId="8" fillId="0" borderId="228" xfId="0" quotePrefix="1" applyNumberFormat="1" applyFont="1" applyBorder="1" applyAlignment="1" applyProtection="1">
      <alignment horizontal="right"/>
      <protection locked="0"/>
    </xf>
    <xf numFmtId="38" fontId="8" fillId="0" borderId="106" xfId="0" quotePrefix="1" applyNumberFormat="1" applyFont="1" applyBorder="1" applyAlignment="1" applyProtection="1">
      <alignment horizontal="right"/>
      <protection locked="0"/>
    </xf>
    <xf numFmtId="37" fontId="8" fillId="14" borderId="201" xfId="0" quotePrefix="1" applyNumberFormat="1" applyFont="1" applyFill="1" applyBorder="1" applyAlignment="1" applyProtection="1">
      <alignment horizontal="right"/>
      <protection locked="0"/>
    </xf>
    <xf numFmtId="38" fontId="8" fillId="10" borderId="106" xfId="2" quotePrefix="1" applyFont="1" applyFill="1" applyBorder="1" applyAlignment="1" applyProtection="1">
      <alignment horizontal="right"/>
      <protection locked="0"/>
    </xf>
    <xf numFmtId="10" fontId="8" fillId="0" borderId="201" xfId="1" quotePrefix="1" applyNumberFormat="1" applyFont="1" applyBorder="1" applyAlignment="1" applyProtection="1">
      <alignment horizontal="right"/>
      <protection locked="0"/>
    </xf>
    <xf numFmtId="10" fontId="8" fillId="0" borderId="199" xfId="0" quotePrefix="1" applyNumberFormat="1" applyFont="1" applyBorder="1" applyAlignment="1" applyProtection="1">
      <alignment horizontal="right"/>
      <protection locked="0"/>
    </xf>
    <xf numFmtId="9" fontId="8" fillId="0" borderId="202" xfId="1" quotePrefix="1" applyFont="1" applyBorder="1" applyAlignment="1" applyProtection="1">
      <alignment horizontal="right" vertical="center"/>
      <protection locked="0"/>
    </xf>
    <xf numFmtId="38" fontId="13" fillId="0" borderId="0" xfId="2" quotePrefix="1" applyFont="1" applyFill="1" applyBorder="1"/>
    <xf numFmtId="38" fontId="13" fillId="0" borderId="6" xfId="2" quotePrefix="1" applyFont="1" applyFill="1" applyBorder="1"/>
    <xf numFmtId="0" fontId="8" fillId="0" borderId="0" xfId="0" quotePrefix="1" applyFont="1" applyAlignment="1">
      <alignment horizontal="left" vertical="center"/>
    </xf>
    <xf numFmtId="4" fontId="8" fillId="0" borderId="0" xfId="0" quotePrefix="1" applyNumberFormat="1" applyFont="1" applyAlignment="1">
      <alignment horizontal="center" vertical="center"/>
    </xf>
    <xf numFmtId="38" fontId="8" fillId="4" borderId="199" xfId="2" quotePrefix="1" applyFont="1" applyFill="1" applyBorder="1" applyAlignment="1" applyProtection="1">
      <alignment horizontal="right"/>
      <protection locked="0"/>
    </xf>
    <xf numFmtId="37" fontId="8" fillId="9" borderId="107" xfId="0" quotePrefix="1" applyNumberFormat="1" applyFont="1" applyFill="1" applyBorder="1" applyAlignment="1">
      <alignment horizontal="right"/>
    </xf>
    <xf numFmtId="0" fontId="8" fillId="9" borderId="104" xfId="0" applyFont="1" applyFill="1" applyBorder="1" applyAlignment="1">
      <alignment horizontal="right"/>
    </xf>
    <xf numFmtId="0" fontId="8" fillId="9" borderId="111" xfId="0" applyFont="1" applyFill="1" applyBorder="1"/>
    <xf numFmtId="0" fontId="8" fillId="0" borderId="104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8" fillId="0" borderId="30" xfId="0" applyFont="1" applyFill="1" applyBorder="1" applyAlignment="1">
      <alignment horizontal="right" vertical="center"/>
    </xf>
    <xf numFmtId="37" fontId="8" fillId="0" borderId="107" xfId="0" quotePrefix="1" applyNumberFormat="1" applyFont="1" applyFill="1" applyBorder="1" applyAlignment="1">
      <alignment horizontal="right"/>
    </xf>
    <xf numFmtId="38" fontId="8" fillId="0" borderId="30" xfId="0" applyNumberFormat="1" applyFont="1" applyFill="1" applyBorder="1"/>
    <xf numFmtId="0" fontId="8" fillId="0" borderId="111" xfId="0" applyFont="1" applyFill="1" applyBorder="1" applyAlignment="1">
      <alignment horizontal="left"/>
    </xf>
    <xf numFmtId="0" fontId="8" fillId="0" borderId="204" xfId="0" applyFont="1" applyFill="1" applyBorder="1" applyAlignment="1">
      <alignment horizontal="right" vertical="center"/>
    </xf>
    <xf numFmtId="38" fontId="8" fillId="0" borderId="203" xfId="0" applyNumberFormat="1" applyFont="1" applyFill="1" applyBorder="1"/>
    <xf numFmtId="0" fontId="8" fillId="0" borderId="204" xfId="0" applyFont="1" applyFill="1" applyBorder="1" applyAlignment="1">
      <alignment horizontal="left"/>
    </xf>
    <xf numFmtId="0" fontId="30" fillId="12" borderId="0" xfId="0" applyNumberFormat="1" applyFont="1" applyFill="1" applyAlignment="1" applyProtection="1">
      <alignment vertical="center"/>
      <protection locked="0"/>
    </xf>
    <xf numFmtId="0" fontId="14" fillId="4" borderId="44" xfId="0" applyFont="1" applyFill="1" applyBorder="1" applyAlignment="1" applyProtection="1">
      <alignment horizontal="left"/>
      <protection locked="0"/>
    </xf>
    <xf numFmtId="38" fontId="14" fillId="4" borderId="9" xfId="2" applyFont="1" applyFill="1" applyBorder="1"/>
    <xf numFmtId="4" fontId="14" fillId="4" borderId="44" xfId="0" applyNumberFormat="1" applyFont="1" applyFill="1" applyBorder="1" applyProtection="1">
      <protection locked="0"/>
    </xf>
    <xf numFmtId="40" fontId="14" fillId="4" borderId="44" xfId="2" applyNumberFormat="1" applyFont="1" applyFill="1" applyBorder="1" applyProtection="1">
      <protection locked="0"/>
    </xf>
    <xf numFmtId="0" fontId="14" fillId="4" borderId="44" xfId="0" applyFont="1" applyFill="1" applyBorder="1" applyAlignment="1" applyProtection="1">
      <alignment horizontal="right"/>
      <protection locked="0"/>
    </xf>
    <xf numFmtId="0" fontId="14" fillId="4" borderId="44" xfId="0" applyFont="1" applyFill="1" applyBorder="1" applyProtection="1">
      <protection locked="0"/>
    </xf>
    <xf numFmtId="0" fontId="31" fillId="4" borderId="117" xfId="0" applyFont="1" applyFill="1" applyBorder="1" applyAlignment="1">
      <alignment horizontal="center"/>
    </xf>
    <xf numFmtId="0" fontId="31" fillId="4" borderId="44" xfId="0" applyFont="1" applyFill="1" applyBorder="1" applyProtection="1">
      <protection locked="0"/>
    </xf>
    <xf numFmtId="0" fontId="8" fillId="0" borderId="44" xfId="0" applyFont="1" applyBorder="1"/>
    <xf numFmtId="38" fontId="14" fillId="4" borderId="33" xfId="2" applyFont="1" applyFill="1" applyBorder="1"/>
    <xf numFmtId="38" fontId="14" fillId="4" borderId="79" xfId="2" applyFont="1" applyFill="1" applyBorder="1"/>
    <xf numFmtId="38" fontId="14" fillId="4" borderId="6" xfId="2" applyFont="1" applyFill="1" applyBorder="1"/>
    <xf numFmtId="186" fontId="14" fillId="4" borderId="48" xfId="0" applyNumberFormat="1" applyFont="1" applyFill="1" applyBorder="1" applyProtection="1">
      <protection locked="0"/>
    </xf>
    <xf numFmtId="178" fontId="14" fillId="4" borderId="0" xfId="0" applyNumberFormat="1" applyFont="1" applyFill="1" applyBorder="1" applyAlignment="1"/>
    <xf numFmtId="38" fontId="14" fillId="4" borderId="201" xfId="2" applyFont="1" applyFill="1" applyBorder="1" applyAlignment="1">
      <alignment horizontal="right"/>
    </xf>
    <xf numFmtId="38" fontId="14" fillId="4" borderId="33" xfId="2" applyFont="1" applyFill="1" applyBorder="1" applyAlignment="1" applyProtection="1">
      <alignment horizontal="right"/>
      <protection locked="0"/>
    </xf>
    <xf numFmtId="38" fontId="14" fillId="4" borderId="79" xfId="2" applyFont="1" applyFill="1" applyBorder="1" applyAlignment="1">
      <alignment horizontal="right"/>
    </xf>
    <xf numFmtId="0" fontId="14" fillId="4" borderId="61" xfId="0" applyFont="1" applyFill="1" applyBorder="1"/>
    <xf numFmtId="0" fontId="14" fillId="4" borderId="99" xfId="0" applyFont="1" applyFill="1" applyBorder="1"/>
    <xf numFmtId="38" fontId="14" fillId="4" borderId="27" xfId="2" applyFont="1" applyFill="1" applyBorder="1"/>
    <xf numFmtId="38" fontId="14" fillId="4" borderId="228" xfId="2" applyFont="1" applyFill="1" applyBorder="1"/>
    <xf numFmtId="38" fontId="14" fillId="4" borderId="99" xfId="2" applyFont="1" applyFill="1" applyBorder="1"/>
    <xf numFmtId="0" fontId="14" fillId="4" borderId="51" xfId="0" applyFont="1" applyFill="1" applyBorder="1"/>
    <xf numFmtId="0" fontId="14" fillId="4" borderId="48" xfId="0" applyFont="1" applyFill="1" applyBorder="1"/>
    <xf numFmtId="38" fontId="14" fillId="4" borderId="87" xfId="2" applyFont="1" applyFill="1" applyBorder="1" applyAlignment="1" applyProtection="1">
      <alignment horizontal="left"/>
      <protection locked="0"/>
    </xf>
    <xf numFmtId="187" fontId="14" fillId="4" borderId="99" xfId="0" applyNumberFormat="1" applyFont="1" applyFill="1" applyBorder="1"/>
    <xf numFmtId="0" fontId="14" fillId="4" borderId="44" xfId="0" applyFont="1" applyFill="1" applyBorder="1"/>
    <xf numFmtId="38" fontId="14" fillId="4" borderId="0" xfId="2" applyFont="1" applyFill="1" applyBorder="1"/>
    <xf numFmtId="0" fontId="14" fillId="4" borderId="105" xfId="0" applyFont="1" applyFill="1" applyBorder="1"/>
    <xf numFmtId="3" fontId="14" fillId="4" borderId="44" xfId="0" applyNumberFormat="1" applyFont="1" applyFill="1" applyBorder="1" applyAlignment="1" applyProtection="1">
      <alignment horizontal="left" vertical="center"/>
      <protection locked="0"/>
    </xf>
    <xf numFmtId="9" fontId="32" fillId="4" borderId="129" xfId="1" applyFont="1" applyFill="1" applyBorder="1" applyAlignment="1">
      <alignment horizontal="center" shrinkToFit="1"/>
    </xf>
    <xf numFmtId="38" fontId="14" fillId="0" borderId="33" xfId="2" applyFont="1" applyFill="1" applyBorder="1"/>
    <xf numFmtId="38" fontId="14" fillId="2" borderId="33" xfId="2" applyFont="1" applyFill="1" applyBorder="1"/>
    <xf numFmtId="38" fontId="14" fillId="4" borderId="240" xfId="2" applyFont="1" applyFill="1" applyBorder="1"/>
    <xf numFmtId="38" fontId="14" fillId="4" borderId="239" xfId="2" applyFont="1" applyFill="1" applyBorder="1"/>
    <xf numFmtId="38" fontId="14" fillId="0" borderId="201" xfId="2" quotePrefix="1" applyFont="1" applyFill="1" applyBorder="1"/>
    <xf numFmtId="38" fontId="14" fillId="4" borderId="241" xfId="2" applyFont="1" applyFill="1" applyBorder="1" applyAlignment="1">
      <alignment horizontal="right"/>
    </xf>
    <xf numFmtId="38" fontId="14" fillId="4" borderId="242" xfId="2" applyFont="1" applyFill="1" applyBorder="1"/>
    <xf numFmtId="38" fontId="14" fillId="2" borderId="79" xfId="2" applyFont="1" applyFill="1" applyBorder="1"/>
    <xf numFmtId="38" fontId="14" fillId="0" borderId="87" xfId="2" quotePrefix="1" applyFont="1" applyFill="1" applyBorder="1"/>
    <xf numFmtId="38" fontId="14" fillId="0" borderId="15" xfId="2" quotePrefix="1" applyFont="1" applyFill="1" applyBorder="1"/>
    <xf numFmtId="38" fontId="14" fillId="0" borderId="27" xfId="2" quotePrefix="1" applyFont="1" applyFill="1" applyBorder="1"/>
    <xf numFmtId="38" fontId="14" fillId="0" borderId="33" xfId="2" quotePrefix="1" applyFont="1" applyFill="1" applyBorder="1"/>
    <xf numFmtId="0" fontId="14" fillId="4" borderId="44" xfId="0" applyFont="1" applyFill="1" applyBorder="1" applyAlignment="1" applyProtection="1">
      <alignment horizontal="left"/>
      <protection locked="0"/>
    </xf>
    <xf numFmtId="0" fontId="14" fillId="4" borderId="44" xfId="0" applyFont="1" applyFill="1" applyBorder="1" applyAlignment="1" applyProtection="1">
      <alignment horizontal="left"/>
      <protection locked="0"/>
    </xf>
    <xf numFmtId="0" fontId="24" fillId="0" borderId="109" xfId="0" applyFont="1" applyBorder="1" applyAlignment="1">
      <alignment horizontal="left"/>
    </xf>
    <xf numFmtId="0" fontId="14" fillId="4" borderId="109" xfId="0" applyFont="1" applyFill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  <protection locked="0"/>
    </xf>
    <xf numFmtId="38" fontId="8" fillId="0" borderId="117" xfId="2" quotePrefix="1" applyFont="1" applyBorder="1" applyAlignment="1" applyProtection="1">
      <alignment horizontal="right" vertical="center" wrapText="1"/>
      <protection locked="0"/>
    </xf>
    <xf numFmtId="38" fontId="8" fillId="0" borderId="118" xfId="2" quotePrefix="1" applyFont="1" applyBorder="1" applyAlignment="1" applyProtection="1">
      <alignment horizontal="right" vertical="center" wrapText="1"/>
      <protection locked="0"/>
    </xf>
    <xf numFmtId="38" fontId="8" fillId="0" borderId="141" xfId="2" quotePrefix="1" applyFont="1" applyBorder="1" applyAlignment="1" applyProtection="1">
      <alignment horizontal="right" vertical="center" wrapText="1"/>
      <protection locked="0"/>
    </xf>
    <xf numFmtId="38" fontId="8" fillId="0" borderId="70" xfId="2" quotePrefix="1" applyFont="1" applyBorder="1" applyAlignment="1" applyProtection="1">
      <alignment horizontal="right" vertical="center" wrapText="1"/>
      <protection locked="0"/>
    </xf>
    <xf numFmtId="0" fontId="8" fillId="0" borderId="108" xfId="0" applyFont="1" applyBorder="1" applyAlignment="1" applyProtection="1">
      <alignment horizontal="center"/>
      <protection locked="0"/>
    </xf>
    <xf numFmtId="0" fontId="8" fillId="0" borderId="109" xfId="0" applyFont="1" applyBorder="1" applyAlignment="1" applyProtection="1">
      <alignment horizontal="center"/>
      <protection locked="0"/>
    </xf>
    <xf numFmtId="38" fontId="8" fillId="0" borderId="117" xfId="2" quotePrefix="1" applyFont="1" applyBorder="1" applyAlignment="1" applyProtection="1">
      <alignment horizontal="right"/>
      <protection locked="0"/>
    </xf>
    <xf numFmtId="38" fontId="8" fillId="0" borderId="110" xfId="2" quotePrefix="1" applyFont="1" applyBorder="1" applyAlignment="1" applyProtection="1">
      <alignment horizontal="right"/>
      <protection locked="0"/>
    </xf>
    <xf numFmtId="38" fontId="8" fillId="4" borderId="117" xfId="2" quotePrefix="1" applyFont="1" applyFill="1" applyBorder="1" applyAlignment="1" applyProtection="1">
      <alignment horizontal="right"/>
      <protection locked="0"/>
    </xf>
    <xf numFmtId="38" fontId="8" fillId="4" borderId="110" xfId="2" quotePrefix="1" applyFont="1" applyFill="1" applyBorder="1" applyAlignment="1" applyProtection="1">
      <alignment horizontal="right"/>
      <protection locked="0"/>
    </xf>
    <xf numFmtId="0" fontId="8" fillId="0" borderId="147" xfId="0" applyFont="1" applyBorder="1" applyAlignment="1" applyProtection="1">
      <alignment horizontal="center"/>
      <protection locked="0"/>
    </xf>
    <xf numFmtId="0" fontId="8" fillId="0" borderId="146" xfId="0" applyFont="1" applyBorder="1" applyAlignment="1" applyProtection="1">
      <alignment horizontal="center"/>
      <protection locked="0"/>
    </xf>
    <xf numFmtId="38" fontId="8" fillId="0" borderId="192" xfId="2" quotePrefix="1" applyFont="1" applyBorder="1" applyAlignment="1" applyProtection="1">
      <alignment horizontal="right"/>
      <protection locked="0"/>
    </xf>
    <xf numFmtId="38" fontId="8" fillId="0" borderId="200" xfId="2" quotePrefix="1" applyFont="1" applyBorder="1" applyAlignment="1" applyProtection="1">
      <alignment horizontal="right"/>
      <protection locked="0"/>
    </xf>
    <xf numFmtId="0" fontId="8" fillId="0" borderId="144" xfId="0" applyFont="1" applyBorder="1" applyAlignment="1" applyProtection="1">
      <alignment horizontal="center"/>
      <protection locked="0"/>
    </xf>
    <xf numFmtId="0" fontId="8" fillId="0" borderId="145" xfId="0" applyFont="1" applyBorder="1" applyAlignment="1" applyProtection="1">
      <alignment horizontal="center"/>
      <protection locked="0"/>
    </xf>
    <xf numFmtId="0" fontId="8" fillId="0" borderId="234" xfId="0" applyFont="1" applyBorder="1" applyAlignment="1" applyProtection="1">
      <alignment horizontal="center"/>
      <protection locked="0"/>
    </xf>
    <xf numFmtId="38" fontId="8" fillId="0" borderId="140" xfId="2" quotePrefix="1" applyFont="1" applyBorder="1" applyAlignment="1" applyProtection="1">
      <alignment horizontal="right"/>
      <protection locked="0"/>
    </xf>
    <xf numFmtId="38" fontId="8" fillId="0" borderId="148" xfId="2" quotePrefix="1" applyFont="1" applyBorder="1" applyAlignment="1" applyProtection="1">
      <alignment horizontal="right"/>
      <protection locked="0"/>
    </xf>
    <xf numFmtId="0" fontId="8" fillId="11" borderId="9" xfId="0" applyFont="1" applyFill="1" applyBorder="1" applyAlignment="1" applyProtection="1">
      <alignment horizontal="center" vertical="center" textRotation="255"/>
      <protection locked="0"/>
    </xf>
    <xf numFmtId="0" fontId="8" fillId="11" borderId="15" xfId="0" applyFont="1" applyFill="1" applyBorder="1" applyAlignment="1" applyProtection="1">
      <alignment horizontal="center" vertical="center" textRotation="255"/>
      <protection locked="0"/>
    </xf>
    <xf numFmtId="0" fontId="8" fillId="11" borderId="107" xfId="0" applyFont="1" applyFill="1" applyBorder="1" applyAlignment="1" applyProtection="1">
      <alignment horizontal="center" vertical="center" textRotation="255"/>
      <protection locked="0"/>
    </xf>
    <xf numFmtId="38" fontId="8" fillId="0" borderId="105" xfId="2" quotePrefix="1" applyFont="1" applyBorder="1" applyAlignment="1" applyProtection="1">
      <alignment horizontal="right"/>
      <protection locked="0"/>
    </xf>
    <xf numFmtId="38" fontId="8" fillId="0" borderId="0" xfId="2" quotePrefix="1" applyFont="1" applyBorder="1" applyAlignment="1" applyProtection="1">
      <alignment horizontal="right"/>
      <protection locked="0"/>
    </xf>
    <xf numFmtId="38" fontId="8" fillId="4" borderId="0" xfId="2" applyFont="1" applyFill="1" applyBorder="1" applyAlignment="1" applyProtection="1">
      <alignment horizontal="right"/>
      <protection locked="0"/>
    </xf>
    <xf numFmtId="0" fontId="8" fillId="4" borderId="0" xfId="0" applyFont="1" applyFill="1" applyBorder="1" applyAlignment="1" applyProtection="1">
      <alignment horizontal="right"/>
      <protection locked="0"/>
    </xf>
    <xf numFmtId="0" fontId="18" fillId="0" borderId="0" xfId="0" applyFont="1" applyAlignment="1" applyProtection="1">
      <alignment horizontal="center"/>
      <protection locked="0"/>
    </xf>
    <xf numFmtId="0" fontId="31" fillId="4" borderId="109" xfId="0" applyFont="1" applyFill="1" applyBorder="1" applyAlignment="1">
      <alignment horizontal="left"/>
    </xf>
    <xf numFmtId="0" fontId="31" fillId="4" borderId="118" xfId="0" applyFont="1" applyFill="1" applyBorder="1" applyAlignment="1">
      <alignment horizontal="left"/>
    </xf>
    <xf numFmtId="0" fontId="31" fillId="4" borderId="44" xfId="0" applyFont="1" applyFill="1" applyBorder="1" applyAlignment="1" applyProtection="1">
      <alignment horizontal="left"/>
      <protection locked="0"/>
    </xf>
    <xf numFmtId="14" fontId="14" fillId="4" borderId="44" xfId="0" applyNumberFormat="1" applyFont="1" applyFill="1" applyBorder="1" applyAlignment="1" applyProtection="1">
      <alignment horizontal="left"/>
      <protection locked="0"/>
    </xf>
    <xf numFmtId="14" fontId="14" fillId="4" borderId="109" xfId="0" applyNumberFormat="1" applyFont="1" applyFill="1" applyBorder="1" applyAlignment="1" applyProtection="1">
      <alignment horizontal="left"/>
      <protection locked="0"/>
    </xf>
    <xf numFmtId="0" fontId="24" fillId="0" borderId="44" xfId="0" applyFont="1" applyBorder="1" applyAlignment="1">
      <alignment horizontal="left"/>
    </xf>
    <xf numFmtId="0" fontId="8" fillId="0" borderId="5" xfId="0" applyFont="1" applyFill="1" applyBorder="1" applyAlignment="1">
      <alignment horizontal="center" vertical="center" textRotation="255"/>
    </xf>
    <xf numFmtId="0" fontId="8" fillId="0" borderId="4" xfId="0" applyFont="1" applyFill="1" applyBorder="1" applyAlignment="1">
      <alignment horizontal="center" vertical="center" textRotation="255"/>
    </xf>
    <xf numFmtId="0" fontId="8" fillId="0" borderId="104" xfId="0" applyFont="1" applyFill="1" applyBorder="1" applyAlignment="1">
      <alignment horizontal="center" vertical="center" textRotation="255"/>
    </xf>
    <xf numFmtId="37" fontId="13" fillId="0" borderId="4" xfId="0" quotePrefix="1" applyNumberFormat="1" applyFont="1" applyFill="1" applyBorder="1" applyAlignment="1">
      <alignment horizontal="right"/>
    </xf>
    <xf numFmtId="37" fontId="13" fillId="0" borderId="0" xfId="0" quotePrefix="1" applyNumberFormat="1" applyFont="1" applyFill="1" applyBorder="1" applyAlignment="1">
      <alignment horizontal="right"/>
    </xf>
    <xf numFmtId="0" fontId="8" fillId="6" borderId="116" xfId="0" applyFont="1" applyFill="1" applyBorder="1" applyAlignment="1">
      <alignment horizontal="center" vertical="center" textRotation="255"/>
    </xf>
    <xf numFmtId="0" fontId="8" fillId="6" borderId="18" xfId="0" applyFont="1" applyFill="1" applyBorder="1" applyAlignment="1">
      <alignment horizontal="center" vertical="center" textRotation="255"/>
    </xf>
    <xf numFmtId="0" fontId="8" fillId="6" borderId="4" xfId="0" applyFont="1" applyFill="1" applyBorder="1" applyAlignment="1">
      <alignment horizontal="center" vertical="center" textRotation="255"/>
    </xf>
    <xf numFmtId="0" fontId="8" fillId="6" borderId="0" xfId="0" applyFont="1" applyFill="1" applyBorder="1" applyAlignment="1">
      <alignment horizontal="center" vertical="center" textRotation="255"/>
    </xf>
    <xf numFmtId="0" fontId="8" fillId="6" borderId="90" xfId="0" applyFont="1" applyFill="1" applyBorder="1" applyAlignment="1">
      <alignment horizontal="center" vertical="center" textRotation="255"/>
    </xf>
    <xf numFmtId="0" fontId="8" fillId="6" borderId="91" xfId="0" applyFont="1" applyFill="1" applyBorder="1" applyAlignment="1">
      <alignment horizontal="center" vertical="center" textRotation="255"/>
    </xf>
    <xf numFmtId="0" fontId="8" fillId="9" borderId="5" xfId="0" applyFont="1" applyFill="1" applyBorder="1" applyAlignment="1">
      <alignment horizontal="center" vertical="center" textRotation="255"/>
    </xf>
    <xf numFmtId="0" fontId="8" fillId="9" borderId="4" xfId="0" applyFont="1" applyFill="1" applyBorder="1" applyAlignment="1">
      <alignment horizontal="center" vertical="center" textRotation="255"/>
    </xf>
    <xf numFmtId="0" fontId="8" fillId="9" borderId="104" xfId="0" applyFont="1" applyFill="1" applyBorder="1" applyAlignment="1">
      <alignment horizontal="center" vertical="center" textRotation="255"/>
    </xf>
    <xf numFmtId="0" fontId="19" fillId="0" borderId="105" xfId="0" applyFont="1" applyBorder="1" applyAlignment="1">
      <alignment horizontal="right"/>
    </xf>
    <xf numFmtId="0" fontId="8" fillId="5" borderId="5" xfId="0" applyFont="1" applyFill="1" applyBorder="1" applyAlignment="1">
      <alignment horizontal="center" vertical="center" textRotation="255"/>
    </xf>
    <xf numFmtId="0" fontId="8" fillId="5" borderId="4" xfId="0" applyFont="1" applyFill="1" applyBorder="1" applyAlignment="1">
      <alignment horizontal="center" vertical="center" textRotation="255"/>
    </xf>
    <xf numFmtId="0" fontId="8" fillId="5" borderId="90" xfId="0" applyFont="1" applyFill="1" applyBorder="1" applyAlignment="1">
      <alignment horizontal="center" vertical="center" textRotation="255"/>
    </xf>
    <xf numFmtId="0" fontId="8" fillId="8" borderId="5" xfId="0" applyFont="1" applyFill="1" applyBorder="1" applyAlignment="1">
      <alignment horizontal="center" vertical="center" textRotation="255"/>
    </xf>
    <xf numFmtId="0" fontId="8" fillId="8" borderId="4" xfId="0" applyFont="1" applyFill="1" applyBorder="1" applyAlignment="1">
      <alignment horizontal="center" vertical="center" textRotation="255"/>
    </xf>
    <xf numFmtId="0" fontId="8" fillId="8" borderId="104" xfId="0" applyFont="1" applyFill="1" applyBorder="1" applyAlignment="1">
      <alignment horizontal="center" vertical="center" textRotation="255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0" borderId="32" xfId="0" applyFont="1" applyFill="1" applyBorder="1" applyAlignment="1">
      <alignment horizontal="left"/>
    </xf>
    <xf numFmtId="0" fontId="8" fillId="0" borderId="42" xfId="0" applyFont="1" applyFill="1" applyBorder="1" applyAlignment="1">
      <alignment horizontal="left"/>
    </xf>
    <xf numFmtId="37" fontId="8" fillId="6" borderId="235" xfId="0" quotePrefix="1" applyNumberFormat="1" applyFont="1" applyFill="1" applyBorder="1" applyAlignment="1">
      <alignment horizontal="center"/>
    </xf>
    <xf numFmtId="37" fontId="8" fillId="6" borderId="236" xfId="0" quotePrefix="1" applyNumberFormat="1" applyFont="1" applyFill="1" applyBorder="1" applyAlignment="1">
      <alignment horizontal="center"/>
    </xf>
    <xf numFmtId="0" fontId="19" fillId="0" borderId="117" xfId="0" applyFont="1" applyBorder="1" applyAlignment="1">
      <alignment horizontal="left"/>
    </xf>
    <xf numFmtId="0" fontId="19" fillId="0" borderId="109" xfId="0" applyFont="1" applyBorder="1" applyAlignment="1">
      <alignment horizontal="left"/>
    </xf>
    <xf numFmtId="38" fontId="8" fillId="4" borderId="118" xfId="2" applyFont="1" applyFill="1" applyBorder="1" applyAlignment="1" applyProtection="1">
      <alignment horizontal="right"/>
      <protection locked="0"/>
    </xf>
    <xf numFmtId="38" fontId="8" fillId="4" borderId="112" xfId="2" applyFont="1" applyFill="1" applyBorder="1" applyAlignment="1" applyProtection="1">
      <alignment horizontal="right"/>
      <protection locked="0"/>
    </xf>
    <xf numFmtId="0" fontId="8" fillId="3" borderId="132" xfId="0" applyFont="1" applyFill="1" applyBorder="1" applyAlignment="1" applyProtection="1">
      <alignment horizontal="center"/>
      <protection locked="0"/>
    </xf>
    <xf numFmtId="0" fontId="8" fillId="3" borderId="133" xfId="0" applyFont="1" applyFill="1" applyBorder="1" applyAlignment="1" applyProtection="1">
      <alignment horizontal="center"/>
      <protection locked="0"/>
    </xf>
    <xf numFmtId="0" fontId="8" fillId="3" borderId="136" xfId="0" applyFont="1" applyFill="1" applyBorder="1" applyAlignment="1" applyProtection="1">
      <alignment horizontal="center"/>
      <protection locked="0"/>
    </xf>
    <xf numFmtId="0" fontId="8" fillId="7" borderId="19" xfId="0" applyFont="1" applyFill="1" applyBorder="1" applyAlignment="1">
      <alignment horizontal="left"/>
    </xf>
    <xf numFmtId="0" fontId="8" fillId="7" borderId="20" xfId="0" applyFont="1" applyFill="1" applyBorder="1" applyAlignment="1">
      <alignment horizontal="left"/>
    </xf>
    <xf numFmtId="37" fontId="8" fillId="0" borderId="58" xfId="0" applyNumberFormat="1" applyFont="1" applyFill="1" applyBorder="1" applyAlignment="1">
      <alignment horizontal="center"/>
    </xf>
    <xf numFmtId="37" fontId="8" fillId="0" borderId="107" xfId="0" applyNumberFormat="1" applyFont="1" applyFill="1" applyBorder="1" applyAlignment="1">
      <alignment horizontal="center"/>
    </xf>
    <xf numFmtId="37" fontId="8" fillId="0" borderId="69" xfId="0" quotePrefix="1" applyNumberFormat="1" applyFont="1" applyFill="1" applyBorder="1" applyAlignment="1">
      <alignment horizontal="center"/>
    </xf>
    <xf numFmtId="37" fontId="8" fillId="0" borderId="70" xfId="0" applyNumberFormat="1" applyFont="1" applyFill="1" applyBorder="1" applyAlignment="1">
      <alignment horizontal="center"/>
    </xf>
    <xf numFmtId="37" fontId="8" fillId="0" borderId="38" xfId="0" applyNumberFormat="1" applyFont="1" applyFill="1" applyBorder="1" applyAlignment="1">
      <alignment horizontal="center"/>
    </xf>
    <xf numFmtId="37" fontId="8" fillId="0" borderId="71" xfId="0" applyNumberFormat="1" applyFont="1" applyFill="1" applyBorder="1" applyAlignment="1">
      <alignment horizontal="center"/>
    </xf>
    <xf numFmtId="37" fontId="8" fillId="0" borderId="5" xfId="0" quotePrefix="1" applyNumberFormat="1" applyFont="1" applyFill="1" applyBorder="1" applyAlignment="1">
      <alignment horizontal="center"/>
    </xf>
    <xf numFmtId="37" fontId="8" fillId="0" borderId="7" xfId="0" quotePrefix="1" applyNumberFormat="1" applyFont="1" applyFill="1" applyBorder="1" applyAlignment="1">
      <alignment horizontal="center"/>
    </xf>
    <xf numFmtId="37" fontId="8" fillId="0" borderId="34" xfId="0" quotePrefix="1" applyNumberFormat="1" applyFont="1" applyFill="1" applyBorder="1" applyAlignment="1">
      <alignment horizontal="center"/>
    </xf>
    <xf numFmtId="37" fontId="8" fillId="0" borderId="40" xfId="0" quotePrefix="1" applyNumberFormat="1" applyFont="1" applyFill="1" applyBorder="1" applyAlignment="1">
      <alignment horizontal="center"/>
    </xf>
    <xf numFmtId="0" fontId="8" fillId="0" borderId="137" xfId="0" applyFont="1" applyBorder="1" applyAlignment="1" applyProtection="1">
      <alignment horizontal="center"/>
      <protection locked="0"/>
    </xf>
    <xf numFmtId="0" fontId="8" fillId="0" borderId="112" xfId="0" applyFont="1" applyBorder="1" applyAlignment="1" applyProtection="1">
      <alignment horizontal="center"/>
      <protection locked="0"/>
    </xf>
    <xf numFmtId="38" fontId="8" fillId="0" borderId="118" xfId="2" quotePrefix="1" applyFont="1" applyBorder="1" applyAlignment="1" applyProtection="1">
      <alignment horizontal="right"/>
      <protection locked="0"/>
    </xf>
    <xf numFmtId="38" fontId="8" fillId="0" borderId="112" xfId="2" applyFont="1" applyBorder="1" applyAlignment="1" applyProtection="1">
      <alignment horizontal="right"/>
      <protection locked="0"/>
    </xf>
    <xf numFmtId="178" fontId="8" fillId="5" borderId="90" xfId="0" applyNumberFormat="1" applyFont="1" applyFill="1" applyBorder="1" applyAlignment="1">
      <alignment horizontal="right"/>
    </xf>
    <xf numFmtId="178" fontId="8" fillId="5" borderId="91" xfId="0" applyNumberFormat="1" applyFont="1" applyFill="1" applyBorder="1" applyAlignment="1">
      <alignment horizontal="right"/>
    </xf>
    <xf numFmtId="10" fontId="8" fillId="0" borderId="7" xfId="0" applyNumberFormat="1" applyFont="1" applyFill="1" applyBorder="1" applyAlignment="1">
      <alignment horizontal="center"/>
    </xf>
    <xf numFmtId="10" fontId="8" fillId="0" borderId="40" xfId="0" applyNumberFormat="1" applyFont="1" applyFill="1" applyBorder="1" applyAlignment="1">
      <alignment horizontal="center"/>
    </xf>
    <xf numFmtId="10" fontId="14" fillId="4" borderId="6" xfId="0" applyNumberFormat="1" applyFont="1" applyFill="1" applyBorder="1" applyAlignment="1">
      <alignment horizontal="center"/>
    </xf>
    <xf numFmtId="10" fontId="14" fillId="4" borderId="44" xfId="0" applyNumberFormat="1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44" xfId="0" applyFont="1" applyFill="1" applyBorder="1" applyAlignment="1">
      <alignment horizontal="center"/>
    </xf>
    <xf numFmtId="10" fontId="8" fillId="0" borderId="70" xfId="0" applyNumberFormat="1" applyFont="1" applyFill="1" applyBorder="1" applyAlignment="1">
      <alignment horizontal="center"/>
    </xf>
    <xf numFmtId="10" fontId="8" fillId="0" borderId="71" xfId="0" applyNumberFormat="1" applyFont="1" applyFill="1" applyBorder="1" applyAlignment="1">
      <alignment horizontal="center"/>
    </xf>
    <xf numFmtId="10" fontId="14" fillId="4" borderId="89" xfId="0" applyNumberFormat="1" applyFont="1" applyFill="1" applyBorder="1" applyAlignment="1">
      <alignment horizontal="center"/>
    </xf>
    <xf numFmtId="10" fontId="14" fillId="4" borderId="30" xfId="0" applyNumberFormat="1" applyFont="1" applyFill="1" applyBorder="1" applyAlignment="1">
      <alignment horizontal="center"/>
    </xf>
    <xf numFmtId="0" fontId="8" fillId="0" borderId="69" xfId="0" applyFont="1" applyFill="1" applyBorder="1" applyAlignment="1">
      <alignment horizontal="center"/>
    </xf>
    <xf numFmtId="0" fontId="8" fillId="0" borderId="8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37" fontId="8" fillId="0" borderId="9" xfId="0" applyNumberFormat="1" applyFont="1" applyFill="1" applyBorder="1" applyAlignment="1">
      <alignment horizontal="center"/>
    </xf>
    <xf numFmtId="37" fontId="8" fillId="0" borderId="106" xfId="0" applyNumberFormat="1" applyFont="1" applyFill="1" applyBorder="1" applyAlignment="1">
      <alignment horizontal="center"/>
    </xf>
    <xf numFmtId="0" fontId="8" fillId="10" borderId="9" xfId="0" applyFont="1" applyFill="1" applyBorder="1" applyAlignment="1">
      <alignment horizontal="center" vertical="center" textRotation="255"/>
    </xf>
    <xf numFmtId="0" fontId="8" fillId="10" borderId="15" xfId="0" applyFont="1" applyFill="1" applyBorder="1" applyAlignment="1">
      <alignment horizontal="center" vertical="center" textRotation="255"/>
    </xf>
    <xf numFmtId="0" fontId="8" fillId="10" borderId="107" xfId="0" applyFont="1" applyFill="1" applyBorder="1" applyAlignment="1">
      <alignment horizontal="center" vertical="center" textRotation="255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104" xfId="0" applyFont="1" applyBorder="1" applyAlignment="1" applyProtection="1">
      <alignment horizontal="center" vertical="center"/>
      <protection locked="0"/>
    </xf>
    <xf numFmtId="0" fontId="8" fillId="0" borderId="105" xfId="0" applyFont="1" applyBorder="1" applyAlignment="1" applyProtection="1">
      <alignment horizontal="center" vertical="center"/>
      <protection locked="0"/>
    </xf>
    <xf numFmtId="0" fontId="8" fillId="0" borderId="108" xfId="0" applyFont="1" applyBorder="1" applyAlignment="1" applyProtection="1">
      <alignment horizontal="left" vertical="center" wrapText="1"/>
      <protection locked="0"/>
    </xf>
    <xf numFmtId="0" fontId="8" fillId="0" borderId="109" xfId="0" applyFont="1" applyBorder="1" applyAlignment="1" applyProtection="1">
      <alignment horizontal="left" vertical="center"/>
      <protection locked="0"/>
    </xf>
    <xf numFmtId="0" fontId="8" fillId="0" borderId="174" xfId="0" applyFont="1" applyBorder="1" applyAlignment="1" applyProtection="1">
      <alignment horizontal="left" vertical="center"/>
      <protection locked="0"/>
    </xf>
    <xf numFmtId="0" fontId="8" fillId="0" borderId="108" xfId="0" applyFont="1" applyBorder="1" applyAlignment="1" applyProtection="1">
      <alignment horizontal="left" vertical="center"/>
      <protection locked="0"/>
    </xf>
    <xf numFmtId="38" fontId="8" fillId="0" borderId="159" xfId="2" quotePrefix="1" applyFont="1" applyBorder="1" applyAlignment="1" applyProtection="1">
      <alignment horizontal="right" vertical="center"/>
      <protection locked="0"/>
    </xf>
    <xf numFmtId="38" fontId="8" fillId="0" borderId="112" xfId="2" applyFont="1" applyBorder="1" applyAlignment="1" applyProtection="1">
      <alignment horizontal="right" vertical="center"/>
      <protection locked="0"/>
    </xf>
    <xf numFmtId="38" fontId="8" fillId="0" borderId="159" xfId="2" applyFont="1" applyBorder="1" applyAlignment="1" applyProtection="1">
      <alignment horizontal="right" vertical="center"/>
      <protection locked="0"/>
    </xf>
    <xf numFmtId="38" fontId="8" fillId="0" borderId="112" xfId="2" quotePrefix="1" applyFont="1" applyBorder="1" applyAlignment="1" applyProtection="1">
      <alignment horizontal="right" vertical="center"/>
      <protection locked="0"/>
    </xf>
    <xf numFmtId="0" fontId="8" fillId="0" borderId="171" xfId="0" applyFont="1" applyBorder="1" applyAlignment="1" applyProtection="1">
      <alignment horizontal="left" vertical="center"/>
      <protection locked="0"/>
    </xf>
    <xf numFmtId="0" fontId="8" fillId="0" borderId="172" xfId="0" applyFont="1" applyBorder="1" applyAlignment="1" applyProtection="1">
      <alignment horizontal="left" vertical="center"/>
      <protection locked="0"/>
    </xf>
    <xf numFmtId="0" fontId="8" fillId="0" borderId="173" xfId="0" applyFont="1" applyBorder="1" applyAlignment="1" applyProtection="1">
      <alignment horizontal="left" vertical="center"/>
      <protection locked="0"/>
    </xf>
    <xf numFmtId="10" fontId="8" fillId="4" borderId="157" xfId="1" applyNumberFormat="1" applyFont="1" applyFill="1" applyBorder="1" applyAlignment="1" applyProtection="1">
      <alignment horizontal="right" vertical="center"/>
      <protection locked="0"/>
    </xf>
    <xf numFmtId="10" fontId="8" fillId="4" borderId="115" xfId="1" applyNumberFormat="1" applyFont="1" applyFill="1" applyBorder="1" applyAlignment="1" applyProtection="1">
      <alignment horizontal="right" vertical="center"/>
      <protection locked="0"/>
    </xf>
    <xf numFmtId="10" fontId="8" fillId="4" borderId="159" xfId="1" applyNumberFormat="1" applyFont="1" applyFill="1" applyBorder="1" applyAlignment="1" applyProtection="1">
      <alignment horizontal="right" vertical="center"/>
      <protection locked="0"/>
    </xf>
    <xf numFmtId="10" fontId="8" fillId="4" borderId="112" xfId="1" applyNumberFormat="1" applyFont="1" applyFill="1" applyBorder="1" applyAlignment="1" applyProtection="1">
      <alignment horizontal="right" vertical="center"/>
      <protection locked="0"/>
    </xf>
    <xf numFmtId="10" fontId="8" fillId="4" borderId="158" xfId="1" applyNumberFormat="1" applyFont="1" applyFill="1" applyBorder="1" applyAlignment="1" applyProtection="1">
      <alignment horizontal="right" vertical="center"/>
      <protection locked="0"/>
    </xf>
    <xf numFmtId="10" fontId="8" fillId="4" borderId="160" xfId="1" applyNumberFormat="1" applyFont="1" applyFill="1" applyBorder="1" applyAlignment="1" applyProtection="1">
      <alignment horizontal="right" vertical="center"/>
      <protection locked="0"/>
    </xf>
    <xf numFmtId="0" fontId="8" fillId="0" borderId="151" xfId="0" applyFont="1" applyBorder="1" applyAlignment="1" applyProtection="1">
      <alignment horizontal="center" vertical="center"/>
      <protection locked="0"/>
    </xf>
    <xf numFmtId="0" fontId="8" fillId="0" borderId="142" xfId="0" applyFont="1" applyBorder="1" applyAlignment="1" applyProtection="1">
      <alignment horizontal="center" vertical="center"/>
      <protection locked="0"/>
    </xf>
    <xf numFmtId="176" fontId="8" fillId="4" borderId="169" xfId="1" applyNumberFormat="1" applyFont="1" applyFill="1" applyBorder="1" applyAlignment="1" applyProtection="1">
      <alignment horizontal="center" vertical="center"/>
      <protection locked="0"/>
    </xf>
    <xf numFmtId="176" fontId="8" fillId="4" borderId="170" xfId="1" applyNumberFormat="1" applyFont="1" applyFill="1" applyBorder="1" applyAlignment="1" applyProtection="1">
      <alignment horizontal="center" vertical="center"/>
      <protection locked="0"/>
    </xf>
    <xf numFmtId="9" fontId="8" fillId="4" borderId="149" xfId="1" applyFont="1" applyFill="1" applyBorder="1" applyAlignment="1" applyProtection="1">
      <alignment horizontal="center" vertical="center"/>
      <protection locked="0"/>
    </xf>
    <xf numFmtId="9" fontId="8" fillId="4" borderId="131" xfId="1" applyFont="1" applyFill="1" applyBorder="1" applyAlignment="1" applyProtection="1">
      <alignment horizontal="center" vertical="center"/>
      <protection locked="0"/>
    </xf>
    <xf numFmtId="9" fontId="8" fillId="4" borderId="150" xfId="1" applyFont="1" applyFill="1" applyBorder="1" applyAlignment="1" applyProtection="1">
      <alignment horizontal="center" vertical="center"/>
      <protection locked="0"/>
    </xf>
    <xf numFmtId="9" fontId="8" fillId="4" borderId="143" xfId="1" applyFont="1" applyFill="1" applyBorder="1" applyAlignment="1" applyProtection="1">
      <alignment horizontal="center" vertical="center"/>
      <protection locked="0"/>
    </xf>
    <xf numFmtId="0" fontId="8" fillId="5" borderId="5" xfId="0" applyFont="1" applyFill="1" applyBorder="1" applyAlignment="1" applyProtection="1">
      <alignment horizontal="center" vertical="center"/>
      <protection locked="0"/>
    </xf>
    <xf numFmtId="0" fontId="8" fillId="5" borderId="6" xfId="0" applyFont="1" applyFill="1" applyBorder="1" applyAlignment="1" applyProtection="1">
      <alignment horizontal="center" vertical="center"/>
      <protection locked="0"/>
    </xf>
    <xf numFmtId="0" fontId="8" fillId="5" borderId="154" xfId="0" applyFont="1" applyFill="1" applyBorder="1" applyAlignment="1" applyProtection="1">
      <alignment horizontal="center" vertical="center"/>
      <protection locked="0"/>
    </xf>
    <xf numFmtId="0" fontId="8" fillId="5" borderId="152" xfId="0" applyFont="1" applyFill="1" applyBorder="1" applyAlignment="1" applyProtection="1">
      <alignment horizontal="center" vertical="center"/>
      <protection locked="0"/>
    </xf>
    <xf numFmtId="0" fontId="8" fillId="5" borderId="153" xfId="0" applyFont="1" applyFill="1" applyBorder="1" applyAlignment="1" applyProtection="1">
      <alignment horizontal="center" vertical="center"/>
      <protection locked="0"/>
    </xf>
    <xf numFmtId="0" fontId="8" fillId="5" borderId="155" xfId="0" applyFont="1" applyFill="1" applyBorder="1" applyAlignment="1" applyProtection="1">
      <alignment horizontal="center" vertical="center"/>
      <protection locked="0"/>
    </xf>
    <xf numFmtId="0" fontId="9" fillId="5" borderId="164" xfId="0" applyFont="1" applyFill="1" applyBorder="1" applyAlignment="1" applyProtection="1">
      <alignment horizontal="center" vertical="center"/>
      <protection locked="0"/>
    </xf>
    <xf numFmtId="0" fontId="9" fillId="5" borderId="133" xfId="0" applyFont="1" applyFill="1" applyBorder="1" applyAlignment="1" applyProtection="1">
      <alignment horizontal="center" vertical="center"/>
      <protection locked="0"/>
    </xf>
    <xf numFmtId="0" fontId="9" fillId="5" borderId="166" xfId="0" applyFont="1" applyFill="1" applyBorder="1" applyAlignment="1" applyProtection="1">
      <alignment horizontal="center" vertical="center"/>
      <protection locked="0"/>
    </xf>
    <xf numFmtId="0" fontId="9" fillId="5" borderId="167" xfId="0" applyFont="1" applyFill="1" applyBorder="1" applyAlignment="1" applyProtection="1">
      <alignment horizontal="center" vertical="center"/>
      <protection locked="0"/>
    </xf>
    <xf numFmtId="38" fontId="8" fillId="0" borderId="149" xfId="2" quotePrefix="1" applyFont="1" applyBorder="1" applyAlignment="1" applyProtection="1">
      <alignment horizontal="center" vertical="center"/>
      <protection locked="0"/>
    </xf>
    <xf numFmtId="38" fontId="8" fillId="0" borderId="131" xfId="2" applyFont="1" applyBorder="1" applyAlignment="1" applyProtection="1">
      <alignment horizontal="center" vertical="center"/>
      <protection locked="0"/>
    </xf>
    <xf numFmtId="38" fontId="8" fillId="0" borderId="150" xfId="2" applyFont="1" applyBorder="1" applyAlignment="1" applyProtection="1">
      <alignment horizontal="center" vertical="center"/>
      <protection locked="0"/>
    </xf>
    <xf numFmtId="38" fontId="8" fillId="0" borderId="143" xfId="2" applyFont="1" applyBorder="1" applyAlignment="1" applyProtection="1">
      <alignment horizontal="center" vertical="center"/>
      <protection locked="0"/>
    </xf>
    <xf numFmtId="0" fontId="8" fillId="3" borderId="191" xfId="0" applyFont="1" applyFill="1" applyBorder="1" applyAlignment="1" applyProtection="1">
      <alignment horizontal="center"/>
      <protection locked="0"/>
    </xf>
    <xf numFmtId="0" fontId="8" fillId="3" borderId="188" xfId="0" applyFont="1" applyFill="1" applyBorder="1" applyAlignment="1" applyProtection="1">
      <alignment horizontal="center"/>
      <protection locked="0"/>
    </xf>
    <xf numFmtId="0" fontId="8" fillId="3" borderId="130" xfId="0" applyFont="1" applyFill="1" applyBorder="1" applyAlignment="1" applyProtection="1">
      <alignment horizontal="center"/>
      <protection locked="0"/>
    </xf>
    <xf numFmtId="10" fontId="8" fillId="0" borderId="112" xfId="1" quotePrefix="1" applyNumberFormat="1" applyFont="1" applyBorder="1" applyAlignment="1" applyProtection="1">
      <alignment horizontal="right" vertical="center"/>
      <protection locked="0"/>
    </xf>
    <xf numFmtId="10" fontId="8" fillId="0" borderId="112" xfId="1" applyNumberFormat="1" applyFont="1" applyBorder="1" applyAlignment="1" applyProtection="1">
      <alignment horizontal="right" vertical="center"/>
      <protection locked="0"/>
    </xf>
    <xf numFmtId="10" fontId="8" fillId="0" borderId="160" xfId="1" applyNumberFormat="1" applyFont="1" applyBorder="1" applyAlignment="1" applyProtection="1">
      <alignment horizontal="right" vertical="center"/>
      <protection locked="0"/>
    </xf>
    <xf numFmtId="0" fontId="9" fillId="5" borderId="165" xfId="0" applyFont="1" applyFill="1" applyBorder="1" applyAlignment="1" applyProtection="1">
      <alignment horizontal="center" vertical="center"/>
      <protection locked="0"/>
    </xf>
    <xf numFmtId="0" fontId="9" fillId="5" borderId="168" xfId="0" applyFont="1" applyFill="1" applyBorder="1" applyAlignment="1" applyProtection="1">
      <alignment horizontal="center" vertical="center"/>
      <protection locked="0"/>
    </xf>
    <xf numFmtId="37" fontId="8" fillId="0" borderId="159" xfId="0" quotePrefix="1" applyNumberFormat="1" applyFont="1" applyBorder="1" applyAlignment="1" applyProtection="1">
      <alignment horizontal="right" vertical="center"/>
      <protection locked="0"/>
    </xf>
    <xf numFmtId="0" fontId="8" fillId="0" borderId="112" xfId="0" applyFont="1" applyBorder="1" applyAlignment="1" applyProtection="1">
      <alignment horizontal="right" vertical="center"/>
      <protection locked="0"/>
    </xf>
    <xf numFmtId="0" fontId="8" fillId="0" borderId="159" xfId="0" applyFont="1" applyBorder="1" applyAlignment="1" applyProtection="1">
      <alignment horizontal="right" vertical="center"/>
      <protection locked="0"/>
    </xf>
    <xf numFmtId="37" fontId="8" fillId="0" borderId="112" xfId="0" quotePrefix="1" applyNumberFormat="1" applyFont="1" applyBorder="1" applyAlignment="1" applyProtection="1">
      <alignment horizontal="right" vertical="center"/>
      <protection locked="0"/>
    </xf>
    <xf numFmtId="0" fontId="8" fillId="0" borderId="160" xfId="0" applyFont="1" applyBorder="1" applyAlignment="1" applyProtection="1">
      <alignment horizontal="right" vertical="center"/>
      <protection locked="0"/>
    </xf>
    <xf numFmtId="38" fontId="8" fillId="0" borderId="160" xfId="2" applyFont="1" applyBorder="1" applyAlignment="1" applyProtection="1">
      <alignment horizontal="right" vertical="center"/>
      <protection locked="0"/>
    </xf>
    <xf numFmtId="10" fontId="8" fillId="0" borderId="159" xfId="1" quotePrefix="1" applyNumberFormat="1" applyFont="1" applyBorder="1" applyAlignment="1" applyProtection="1">
      <alignment horizontal="right" vertical="center"/>
      <protection locked="0"/>
    </xf>
    <xf numFmtId="10" fontId="8" fillId="0" borderId="159" xfId="1" applyNumberFormat="1" applyFont="1" applyBorder="1" applyAlignment="1" applyProtection="1">
      <alignment horizontal="right" vertical="center"/>
      <protection locked="0"/>
    </xf>
    <xf numFmtId="0" fontId="8" fillId="0" borderId="135" xfId="0" applyFont="1" applyBorder="1" applyAlignment="1" applyProtection="1">
      <alignment horizontal="center"/>
      <protection locked="0"/>
    </xf>
    <xf numFmtId="0" fontId="8" fillId="0" borderId="114" xfId="0" applyFont="1" applyBorder="1" applyAlignment="1" applyProtection="1">
      <alignment horizontal="center"/>
      <protection locked="0"/>
    </xf>
    <xf numFmtId="0" fontId="8" fillId="0" borderId="134" xfId="0" quotePrefix="1" applyFont="1" applyBorder="1" applyAlignment="1" applyProtection="1">
      <alignment horizontal="center"/>
      <protection locked="0"/>
    </xf>
    <xf numFmtId="38" fontId="8" fillId="0" borderId="134" xfId="2" quotePrefix="1" applyFont="1" applyBorder="1" applyAlignment="1" applyProtection="1">
      <alignment horizontal="right"/>
      <protection locked="0"/>
    </xf>
    <xf numFmtId="38" fontId="8" fillId="0" borderId="114" xfId="2" applyFont="1" applyBorder="1" applyAlignment="1" applyProtection="1">
      <alignment horizontal="right"/>
      <protection locked="0"/>
    </xf>
    <xf numFmtId="0" fontId="8" fillId="0" borderId="147" xfId="0" applyFont="1" applyBorder="1" applyAlignment="1" applyProtection="1">
      <alignment horizontal="left" vertical="center"/>
      <protection locked="0"/>
    </xf>
    <xf numFmtId="0" fontId="8" fillId="0" borderId="146" xfId="0" applyFont="1" applyBorder="1" applyAlignment="1" applyProtection="1">
      <alignment horizontal="left" vertical="center"/>
      <protection locked="0"/>
    </xf>
    <xf numFmtId="0" fontId="8" fillId="0" borderId="175" xfId="0" applyFont="1" applyBorder="1" applyAlignment="1" applyProtection="1">
      <alignment horizontal="left" vertical="center"/>
      <protection locked="0"/>
    </xf>
    <xf numFmtId="10" fontId="8" fillId="0" borderId="161" xfId="1" applyNumberFormat="1" applyFont="1" applyBorder="1" applyAlignment="1" applyProtection="1">
      <alignment horizontal="right" vertical="center"/>
      <protection locked="0"/>
    </xf>
    <xf numFmtId="10" fontId="8" fillId="0" borderId="162" xfId="1" applyNumberFormat="1" applyFont="1" applyBorder="1" applyAlignment="1" applyProtection="1">
      <alignment horizontal="right" vertical="center"/>
      <protection locked="0"/>
    </xf>
    <xf numFmtId="10" fontId="8" fillId="0" borderId="163" xfId="1" applyNumberFormat="1" applyFont="1" applyBorder="1" applyAlignment="1" applyProtection="1">
      <alignment horizontal="right" vertical="center"/>
      <protection locked="0"/>
    </xf>
    <xf numFmtId="0" fontId="8" fillId="3" borderId="36" xfId="0" applyFont="1" applyFill="1" applyBorder="1" applyAlignment="1" applyProtection="1">
      <alignment horizontal="center"/>
      <protection locked="0"/>
    </xf>
    <xf numFmtId="0" fontId="8" fillId="3" borderId="35" xfId="0" applyFont="1" applyFill="1" applyBorder="1" applyAlignment="1" applyProtection="1">
      <alignment horizontal="center"/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8" fillId="0" borderId="188" xfId="0" applyFont="1" applyBorder="1" applyAlignment="1" applyProtection="1">
      <alignment horizontal="center"/>
      <protection locked="0"/>
    </xf>
    <xf numFmtId="38" fontId="8" fillId="0" borderId="191" xfId="2" quotePrefix="1" applyFont="1" applyBorder="1" applyAlignment="1" applyProtection="1">
      <alignment horizontal="right"/>
      <protection locked="0"/>
    </xf>
    <xf numFmtId="38" fontId="8" fillId="0" borderId="130" xfId="2" quotePrefix="1" applyFont="1" applyBorder="1" applyAlignment="1" applyProtection="1">
      <alignment horizontal="right"/>
      <protection locked="0"/>
    </xf>
    <xf numFmtId="0" fontId="8" fillId="4" borderId="108" xfId="0" applyFont="1" applyFill="1" applyBorder="1" applyAlignment="1" applyProtection="1">
      <alignment horizontal="center" vertical="center" wrapText="1"/>
      <protection locked="0"/>
    </xf>
    <xf numFmtId="0" fontId="8" fillId="4" borderId="118" xfId="0" applyFont="1" applyFill="1" applyBorder="1" applyAlignment="1" applyProtection="1">
      <alignment horizontal="center" vertical="center" wrapText="1"/>
      <protection locked="0"/>
    </xf>
    <xf numFmtId="0" fontId="8" fillId="0" borderId="137" xfId="0" applyFont="1" applyBorder="1" applyAlignment="1" applyProtection="1">
      <alignment horizontal="left" vertical="center"/>
      <protection locked="0"/>
    </xf>
    <xf numFmtId="0" fontId="8" fillId="0" borderId="112" xfId="0" applyFont="1" applyBorder="1" applyAlignment="1" applyProtection="1">
      <alignment horizontal="left" vertical="center"/>
      <protection locked="0"/>
    </xf>
    <xf numFmtId="0" fontId="8" fillId="0" borderId="117" xfId="0" applyFont="1" applyBorder="1" applyAlignment="1" applyProtection="1">
      <alignment horizontal="left" vertical="center"/>
      <protection locked="0"/>
    </xf>
    <xf numFmtId="0" fontId="8" fillId="0" borderId="185" xfId="0" applyFont="1" applyBorder="1" applyAlignment="1" applyProtection="1">
      <alignment horizontal="center" vertical="center" textRotation="255" wrapText="1"/>
      <protection locked="0"/>
    </xf>
    <xf numFmtId="0" fontId="8" fillId="0" borderId="135" xfId="0" applyFont="1" applyBorder="1" applyAlignment="1" applyProtection="1">
      <alignment horizontal="center" vertical="center" textRotation="255" wrapText="1"/>
      <protection locked="0"/>
    </xf>
    <xf numFmtId="0" fontId="8" fillId="0" borderId="138" xfId="0" applyFont="1" applyBorder="1" applyAlignment="1" applyProtection="1">
      <alignment horizontal="center" vertical="center" textRotation="255" wrapText="1"/>
      <protection locked="0"/>
    </xf>
    <xf numFmtId="0" fontId="8" fillId="4" borderId="151" xfId="0" applyFont="1" applyFill="1" applyBorder="1" applyAlignment="1" applyProtection="1">
      <alignment horizontal="left" vertical="center"/>
      <protection locked="0"/>
    </xf>
    <xf numFmtId="0" fontId="8" fillId="4" borderId="154" xfId="0" applyFont="1" applyFill="1" applyBorder="1" applyAlignment="1" applyProtection="1">
      <alignment horizontal="left" vertical="center"/>
      <protection locked="0"/>
    </xf>
    <xf numFmtId="0" fontId="8" fillId="4" borderId="119" xfId="0" applyFont="1" applyFill="1" applyBorder="1" applyAlignment="1" applyProtection="1">
      <alignment horizontal="left" vertical="center"/>
      <protection locked="0"/>
    </xf>
    <xf numFmtId="0" fontId="8" fillId="4" borderId="183" xfId="0" applyFont="1" applyFill="1" applyBorder="1" applyAlignment="1" applyProtection="1">
      <alignment horizontal="left" vertical="center"/>
      <protection locked="0"/>
    </xf>
    <xf numFmtId="0" fontId="8" fillId="4" borderId="141" xfId="0" applyFont="1" applyFill="1" applyBorder="1" applyAlignment="1" applyProtection="1">
      <alignment horizontal="left" vertical="center"/>
      <protection locked="0"/>
    </xf>
    <xf numFmtId="0" fontId="8" fillId="4" borderId="184" xfId="0" applyFont="1" applyFill="1" applyBorder="1" applyAlignment="1" applyProtection="1">
      <alignment horizontal="left" vertical="center"/>
      <protection locked="0"/>
    </xf>
    <xf numFmtId="0" fontId="8" fillId="0" borderId="132" xfId="0" applyFont="1" applyBorder="1" applyAlignment="1" applyProtection="1">
      <alignment horizontal="left" vertical="center"/>
      <protection locked="0"/>
    </xf>
    <xf numFmtId="0" fontId="8" fillId="0" borderId="186" xfId="0" applyFont="1" applyBorder="1" applyAlignment="1" applyProtection="1">
      <alignment horizontal="left" vertical="center"/>
      <protection locked="0"/>
    </xf>
    <xf numFmtId="0" fontId="8" fillId="0" borderId="191" xfId="0" applyFont="1" applyBorder="1" applyAlignment="1" applyProtection="1">
      <alignment horizontal="left" vertical="center"/>
      <protection locked="0"/>
    </xf>
    <xf numFmtId="10" fontId="8" fillId="4" borderId="89" xfId="0" applyNumberFormat="1" applyFont="1" applyFill="1" applyBorder="1" applyAlignment="1">
      <alignment horizontal="center"/>
    </xf>
    <xf numFmtId="10" fontId="8" fillId="4" borderId="30" xfId="0" applyNumberFormat="1" applyFont="1" applyFill="1" applyBorder="1" applyAlignment="1">
      <alignment horizontal="center"/>
    </xf>
    <xf numFmtId="37" fontId="8" fillId="0" borderId="4" xfId="0" quotePrefix="1" applyNumberFormat="1" applyFont="1" applyFill="1" applyBorder="1" applyAlignment="1">
      <alignment horizontal="center"/>
    </xf>
    <xf numFmtId="37" fontId="8" fillId="0" borderId="29" xfId="0" quotePrefix="1" applyNumberFormat="1" applyFont="1" applyFill="1" applyBorder="1" applyAlignment="1">
      <alignment horizontal="center"/>
    </xf>
    <xf numFmtId="10" fontId="8" fillId="4" borderId="6" xfId="0" applyNumberFormat="1" applyFont="1" applyFill="1" applyBorder="1" applyAlignment="1">
      <alignment horizontal="center"/>
    </xf>
    <xf numFmtId="10" fontId="8" fillId="4" borderId="44" xfId="0" applyNumberFormat="1" applyFont="1" applyFill="1" applyBorder="1" applyAlignment="1">
      <alignment horizontal="center"/>
    </xf>
    <xf numFmtId="10" fontId="8" fillId="4" borderId="161" xfId="1" applyNumberFormat="1" applyFont="1" applyFill="1" applyBorder="1" applyAlignment="1" applyProtection="1">
      <alignment horizontal="right" vertical="center"/>
      <protection locked="0"/>
    </xf>
    <xf numFmtId="10" fontId="8" fillId="4" borderId="162" xfId="1" applyNumberFormat="1" applyFont="1" applyFill="1" applyBorder="1" applyAlignment="1" applyProtection="1">
      <alignment horizontal="right" vertical="center"/>
      <protection locked="0"/>
    </xf>
    <xf numFmtId="10" fontId="8" fillId="4" borderId="163" xfId="1" applyNumberFormat="1" applyFont="1" applyFill="1" applyBorder="1" applyAlignment="1" applyProtection="1">
      <alignment horizontal="right" vertical="center"/>
      <protection locked="0"/>
    </xf>
    <xf numFmtId="0" fontId="8" fillId="0" borderId="144" xfId="0" applyFont="1" applyBorder="1" applyAlignment="1" applyProtection="1">
      <alignment horizontal="left"/>
      <protection locked="0"/>
    </xf>
    <xf numFmtId="0" fontId="8" fillId="0" borderId="145" xfId="0" applyFont="1" applyBorder="1" applyAlignment="1" applyProtection="1">
      <alignment horizontal="left"/>
      <protection locked="0"/>
    </xf>
    <xf numFmtId="38" fontId="8" fillId="0" borderId="161" xfId="2" applyFont="1" applyBorder="1" applyAlignment="1" applyProtection="1">
      <alignment horizontal="right" vertical="center"/>
      <protection locked="0"/>
    </xf>
    <xf numFmtId="38" fontId="8" fillId="0" borderId="162" xfId="2" applyFont="1" applyBorder="1" applyAlignment="1" applyProtection="1">
      <alignment horizontal="right" vertical="center"/>
      <protection locked="0"/>
    </xf>
    <xf numFmtId="0" fontId="8" fillId="5" borderId="133" xfId="0" applyFont="1" applyFill="1" applyBorder="1" applyAlignment="1" applyProtection="1">
      <alignment horizontal="center" vertical="center"/>
      <protection locked="0"/>
    </xf>
    <xf numFmtId="0" fontId="8" fillId="5" borderId="167" xfId="0" applyFont="1" applyFill="1" applyBorder="1" applyAlignment="1" applyProtection="1">
      <alignment horizontal="center" vertical="center"/>
      <protection locked="0"/>
    </xf>
    <xf numFmtId="0" fontId="8" fillId="5" borderId="165" xfId="0" applyFont="1" applyFill="1" applyBorder="1" applyAlignment="1" applyProtection="1">
      <alignment horizontal="center" vertical="center"/>
      <protection locked="0"/>
    </xf>
    <xf numFmtId="0" fontId="8" fillId="5" borderId="168" xfId="0" applyFont="1" applyFill="1" applyBorder="1" applyAlignment="1" applyProtection="1">
      <alignment horizontal="center" vertical="center"/>
      <protection locked="0"/>
    </xf>
    <xf numFmtId="0" fontId="8" fillId="0" borderId="181" xfId="0" applyFont="1" applyBorder="1" applyAlignment="1" applyProtection="1">
      <alignment horizontal="left" vertical="center"/>
      <protection locked="0"/>
    </xf>
    <xf numFmtId="0" fontId="8" fillId="0" borderId="177" xfId="0" applyFont="1" applyBorder="1" applyAlignment="1" applyProtection="1">
      <alignment horizontal="left" vertical="center"/>
      <protection locked="0"/>
    </xf>
    <xf numFmtId="0" fontId="8" fillId="0" borderId="182" xfId="0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156" xfId="0" applyFont="1" applyBorder="1" applyAlignment="1" applyProtection="1">
      <alignment horizontal="left" vertical="center"/>
      <protection locked="0"/>
    </xf>
    <xf numFmtId="38" fontId="8" fillId="0" borderId="180" xfId="2" quotePrefix="1" applyFont="1" applyFill="1" applyBorder="1" applyAlignment="1" applyProtection="1">
      <alignment horizontal="right" vertical="center"/>
      <protection locked="0"/>
    </xf>
    <xf numFmtId="38" fontId="8" fillId="0" borderId="177" xfId="2" applyFont="1" applyFill="1" applyBorder="1" applyAlignment="1" applyProtection="1">
      <alignment horizontal="right" vertical="center"/>
      <protection locked="0"/>
    </xf>
    <xf numFmtId="38" fontId="8" fillId="0" borderId="179" xfId="2" applyFont="1" applyFill="1" applyBorder="1" applyAlignment="1" applyProtection="1">
      <alignment horizontal="right" vertical="center"/>
      <protection locked="0"/>
    </xf>
    <xf numFmtId="38" fontId="8" fillId="0" borderId="187" xfId="2" applyFont="1" applyFill="1" applyBorder="1" applyAlignment="1" applyProtection="1">
      <alignment horizontal="right" vertical="center"/>
      <protection locked="0"/>
    </xf>
    <xf numFmtId="38" fontId="8" fillId="0" borderId="0" xfId="2" applyFont="1" applyFill="1" applyBorder="1" applyAlignment="1" applyProtection="1">
      <alignment horizontal="right" vertical="center"/>
      <protection locked="0"/>
    </xf>
    <xf numFmtId="38" fontId="8" fillId="0" borderId="134" xfId="2" applyFont="1" applyFill="1" applyBorder="1" applyAlignment="1" applyProtection="1">
      <alignment horizontal="right" vertical="center"/>
      <protection locked="0"/>
    </xf>
    <xf numFmtId="38" fontId="8" fillId="0" borderId="176" xfId="2" quotePrefix="1" applyFont="1" applyFill="1" applyBorder="1" applyAlignment="1" applyProtection="1">
      <alignment horizontal="right" vertical="center"/>
      <protection locked="0"/>
    </xf>
    <xf numFmtId="38" fontId="8" fillId="0" borderId="139" xfId="2" applyFont="1" applyFill="1" applyBorder="1" applyAlignment="1" applyProtection="1">
      <alignment horizontal="right" vertical="center"/>
      <protection locked="0"/>
    </xf>
    <xf numFmtId="38" fontId="8" fillId="0" borderId="178" xfId="2" applyFont="1" applyFill="1" applyBorder="1" applyAlignment="1" applyProtection="1">
      <alignment horizontal="right" vertical="center"/>
      <protection locked="0"/>
    </xf>
    <xf numFmtId="38" fontId="8" fillId="0" borderId="29" xfId="2" applyFont="1" applyFill="1" applyBorder="1" applyAlignment="1" applyProtection="1">
      <alignment horizontal="right" vertical="center"/>
      <protection locked="0"/>
    </xf>
    <xf numFmtId="0" fontId="8" fillId="5" borderId="164" xfId="0" applyFont="1" applyFill="1" applyBorder="1" applyAlignment="1" applyProtection="1">
      <alignment horizontal="center" vertical="center"/>
      <protection locked="0"/>
    </xf>
    <xf numFmtId="0" fontId="8" fillId="5" borderId="166" xfId="0" applyFont="1" applyFill="1" applyBorder="1" applyAlignment="1" applyProtection="1">
      <alignment horizontal="center" vertical="center"/>
      <protection locked="0"/>
    </xf>
    <xf numFmtId="37" fontId="8" fillId="0" borderId="186" xfId="0" quotePrefix="1" applyNumberFormat="1" applyFont="1" applyBorder="1" applyAlignment="1" applyProtection="1">
      <alignment horizontal="right" vertical="center"/>
      <protection locked="0"/>
    </xf>
    <xf numFmtId="0" fontId="8" fillId="0" borderId="186" xfId="0" applyFont="1" applyBorder="1" applyAlignment="1" applyProtection="1">
      <alignment horizontal="right" vertical="center"/>
      <protection locked="0"/>
    </xf>
    <xf numFmtId="0" fontId="8" fillId="0" borderId="165" xfId="0" applyFont="1" applyBorder="1" applyAlignment="1" applyProtection="1">
      <alignment horizontal="right" vertical="center"/>
      <protection locked="0"/>
    </xf>
    <xf numFmtId="0" fontId="8" fillId="0" borderId="162" xfId="0" applyFont="1" applyBorder="1" applyAlignment="1" applyProtection="1">
      <alignment horizontal="right" vertical="center"/>
      <protection locked="0"/>
    </xf>
    <xf numFmtId="0" fontId="8" fillId="0" borderId="163" xfId="0" applyFont="1" applyBorder="1" applyAlignment="1" applyProtection="1">
      <alignment horizontal="right" vertical="center"/>
      <protection locked="0"/>
    </xf>
    <xf numFmtId="0" fontId="8" fillId="0" borderId="36" xfId="0" applyFont="1" applyBorder="1" applyAlignment="1" applyProtection="1">
      <alignment horizontal="left" vertical="center" wrapText="1"/>
      <protection locked="0"/>
    </xf>
    <xf numFmtId="0" fontId="8" fillId="0" borderId="188" xfId="0" applyFont="1" applyBorder="1" applyAlignment="1" applyProtection="1">
      <alignment horizontal="left" vertical="center"/>
      <protection locked="0"/>
    </xf>
    <xf numFmtId="0" fontId="8" fillId="0" borderId="189" xfId="0" applyFont="1" applyBorder="1" applyAlignment="1" applyProtection="1">
      <alignment horizontal="left" vertical="center"/>
      <protection locked="0"/>
    </xf>
    <xf numFmtId="37" fontId="8" fillId="0" borderId="164" xfId="0" quotePrefix="1" applyNumberFormat="1" applyFont="1" applyBorder="1" applyAlignment="1" applyProtection="1">
      <alignment horizontal="right" vertical="center"/>
      <protection locked="0"/>
    </xf>
    <xf numFmtId="0" fontId="8" fillId="0" borderId="161" xfId="0" applyFont="1" applyBorder="1" applyAlignment="1" applyProtection="1">
      <alignment horizontal="right" vertical="center"/>
      <protection locked="0"/>
    </xf>
    <xf numFmtId="0" fontId="8" fillId="0" borderId="193" xfId="0" applyFont="1" applyBorder="1" applyAlignment="1" applyProtection="1">
      <alignment horizontal="center"/>
      <protection locked="0"/>
    </xf>
    <xf numFmtId="0" fontId="8" fillId="0" borderId="148" xfId="0" applyFont="1" applyBorder="1" applyAlignment="1" applyProtection="1">
      <alignment horizontal="center"/>
      <protection locked="0"/>
    </xf>
    <xf numFmtId="38" fontId="8" fillId="0" borderId="164" xfId="2" quotePrefix="1" applyFont="1" applyBorder="1" applyAlignment="1" applyProtection="1">
      <alignment horizontal="right" vertical="center"/>
      <protection locked="0"/>
    </xf>
    <xf numFmtId="38" fontId="8" fillId="0" borderId="186" xfId="2" applyFont="1" applyBorder="1" applyAlignment="1" applyProtection="1">
      <alignment horizontal="right" vertical="center"/>
      <protection locked="0"/>
    </xf>
    <xf numFmtId="38" fontId="8" fillId="0" borderId="186" xfId="2" quotePrefix="1" applyFont="1" applyBorder="1" applyAlignment="1" applyProtection="1">
      <alignment horizontal="right" vertical="center"/>
      <protection locked="0"/>
    </xf>
    <xf numFmtId="38" fontId="8" fillId="0" borderId="165" xfId="2" applyFont="1" applyBorder="1" applyAlignment="1" applyProtection="1">
      <alignment horizontal="right" vertical="center"/>
      <protection locked="0"/>
    </xf>
    <xf numFmtId="38" fontId="8" fillId="4" borderId="164" xfId="2" quotePrefix="1" applyFont="1" applyFill="1" applyBorder="1" applyAlignment="1" applyProtection="1">
      <alignment horizontal="right" vertical="center"/>
      <protection locked="0"/>
    </xf>
    <xf numFmtId="38" fontId="8" fillId="4" borderId="186" xfId="2" applyFont="1" applyFill="1" applyBorder="1" applyAlignment="1" applyProtection="1">
      <alignment horizontal="right" vertical="center"/>
      <protection locked="0"/>
    </xf>
    <xf numFmtId="38" fontId="8" fillId="4" borderId="159" xfId="2" applyFont="1" applyFill="1" applyBorder="1" applyAlignment="1" applyProtection="1">
      <alignment horizontal="right" vertical="center"/>
      <protection locked="0"/>
    </xf>
    <xf numFmtId="38" fontId="8" fillId="4" borderId="112" xfId="2" applyFont="1" applyFill="1" applyBorder="1" applyAlignment="1" applyProtection="1">
      <alignment horizontal="right" vertical="center"/>
      <protection locked="0"/>
    </xf>
    <xf numFmtId="38" fontId="8" fillId="4" borderId="186" xfId="2" quotePrefix="1" applyFont="1" applyFill="1" applyBorder="1" applyAlignment="1" applyProtection="1">
      <alignment horizontal="right" vertical="center"/>
      <protection locked="0"/>
    </xf>
    <xf numFmtId="38" fontId="8" fillId="4" borderId="165" xfId="2" applyFont="1" applyFill="1" applyBorder="1" applyAlignment="1" applyProtection="1">
      <alignment horizontal="right" vertical="center"/>
      <protection locked="0"/>
    </xf>
    <xf numFmtId="38" fontId="8" fillId="4" borderId="160" xfId="2" applyFont="1" applyFill="1" applyBorder="1" applyAlignment="1" applyProtection="1">
      <alignment horizontal="right" vertical="center"/>
      <protection locked="0"/>
    </xf>
    <xf numFmtId="38" fontId="8" fillId="0" borderId="163" xfId="2" applyFont="1" applyBorder="1" applyAlignment="1" applyProtection="1">
      <alignment horizontal="right" vertical="center"/>
      <protection locked="0"/>
    </xf>
    <xf numFmtId="38" fontId="8" fillId="4" borderId="159" xfId="2" quotePrefix="1" applyFont="1" applyFill="1" applyBorder="1" applyAlignment="1" applyProtection="1">
      <alignment horizontal="right" vertical="center"/>
      <protection locked="0"/>
    </xf>
    <xf numFmtId="38" fontId="8" fillId="4" borderId="112" xfId="2" quotePrefix="1" applyFont="1" applyFill="1" applyBorder="1" applyAlignment="1" applyProtection="1">
      <alignment horizontal="right" vertical="center"/>
      <protection locked="0"/>
    </xf>
    <xf numFmtId="0" fontId="8" fillId="0" borderId="190" xfId="0" applyFont="1" applyBorder="1" applyAlignment="1" applyProtection="1">
      <alignment horizontal="left" vertical="center"/>
      <protection locked="0"/>
    </xf>
    <xf numFmtId="0" fontId="8" fillId="0" borderId="162" xfId="0" applyFont="1" applyBorder="1" applyAlignment="1" applyProtection="1">
      <alignment horizontal="left" vertical="center"/>
      <protection locked="0"/>
    </xf>
    <xf numFmtId="0" fontId="8" fillId="0" borderId="192" xfId="0" applyFont="1" applyBorder="1" applyAlignment="1" applyProtection="1">
      <alignment horizontal="left" vertical="center"/>
      <protection locked="0"/>
    </xf>
    <xf numFmtId="0" fontId="8" fillId="11" borderId="144" xfId="0" applyFont="1" applyFill="1" applyBorder="1" applyAlignment="1" applyProtection="1">
      <alignment horizontal="left" vertical="center"/>
      <protection locked="0"/>
    </xf>
    <xf numFmtId="0" fontId="8" fillId="11" borderId="145" xfId="0" applyFont="1" applyFill="1" applyBorder="1" applyAlignment="1" applyProtection="1">
      <alignment horizontal="left" vertical="center"/>
      <protection locked="0"/>
    </xf>
    <xf numFmtId="38" fontId="8" fillId="11" borderId="144" xfId="2" quotePrefix="1" applyFont="1" applyFill="1" applyBorder="1" applyAlignment="1" applyProtection="1">
      <alignment horizontal="right" vertical="center"/>
      <protection locked="0"/>
    </xf>
    <xf numFmtId="38" fontId="8" fillId="11" borderId="148" xfId="2" applyFont="1" applyFill="1" applyBorder="1" applyAlignment="1" applyProtection="1">
      <alignment horizontal="right" vertical="center"/>
      <protection locked="0"/>
    </xf>
    <xf numFmtId="38" fontId="8" fillId="0" borderId="228" xfId="0" quotePrefix="1" applyNumberFormat="1" applyFont="1" applyBorder="1" applyAlignment="1" applyProtection="1">
      <alignment horizontal="right"/>
      <protection locked="0"/>
    </xf>
    <xf numFmtId="0" fontId="8" fillId="0" borderId="228" xfId="0" applyFont="1" applyBorder="1" applyAlignment="1" applyProtection="1">
      <alignment horizontal="right"/>
      <protection locked="0"/>
    </xf>
    <xf numFmtId="38" fontId="8" fillId="0" borderId="106" xfId="0" quotePrefix="1" applyNumberFormat="1" applyFont="1" applyBorder="1" applyAlignment="1" applyProtection="1">
      <alignment horizontal="right"/>
      <protection locked="0"/>
    </xf>
    <xf numFmtId="0" fontId="8" fillId="0" borderId="106" xfId="0" applyFont="1" applyBorder="1" applyAlignment="1" applyProtection="1">
      <alignment horizontal="right"/>
      <protection locked="0"/>
    </xf>
    <xf numFmtId="37" fontId="8" fillId="14" borderId="201" xfId="0" quotePrefix="1" applyNumberFormat="1" applyFont="1" applyFill="1" applyBorder="1" applyAlignment="1" applyProtection="1">
      <alignment horizontal="right"/>
      <protection locked="0"/>
    </xf>
    <xf numFmtId="0" fontId="8" fillId="14" borderId="201" xfId="0" applyFont="1" applyFill="1" applyBorder="1" applyAlignment="1" applyProtection="1">
      <alignment horizontal="right"/>
      <protection locked="0"/>
    </xf>
    <xf numFmtId="10" fontId="8" fillId="0" borderId="201" xfId="1" quotePrefix="1" applyNumberFormat="1" applyFont="1" applyBorder="1" applyAlignment="1" applyProtection="1">
      <alignment horizontal="right"/>
      <protection locked="0"/>
    </xf>
    <xf numFmtId="10" fontId="8" fillId="0" borderId="201" xfId="1" applyNumberFormat="1" applyFont="1" applyBorder="1" applyAlignment="1" applyProtection="1">
      <alignment horizontal="right"/>
      <protection locked="0"/>
    </xf>
    <xf numFmtId="10" fontId="8" fillId="0" borderId="199" xfId="0" quotePrefix="1" applyNumberFormat="1" applyFont="1" applyBorder="1" applyAlignment="1" applyProtection="1">
      <alignment horizontal="right"/>
      <protection locked="0"/>
    </xf>
    <xf numFmtId="10" fontId="8" fillId="0" borderId="199" xfId="0" applyNumberFormat="1" applyFont="1" applyBorder="1" applyAlignment="1" applyProtection="1">
      <alignment horizontal="right"/>
      <protection locked="0"/>
    </xf>
    <xf numFmtId="0" fontId="8" fillId="14" borderId="108" xfId="0" applyFont="1" applyFill="1" applyBorder="1" applyAlignment="1" applyProtection="1">
      <alignment horizontal="left"/>
      <protection locked="0"/>
    </xf>
    <xf numFmtId="0" fontId="8" fillId="14" borderId="109" xfId="0" applyFont="1" applyFill="1" applyBorder="1" applyAlignment="1" applyProtection="1">
      <alignment horizontal="left"/>
      <protection locked="0"/>
    </xf>
    <xf numFmtId="0" fontId="8" fillId="14" borderId="110" xfId="0" applyFont="1" applyFill="1" applyBorder="1" applyAlignment="1" applyProtection="1">
      <alignment horizontal="left"/>
      <protection locked="0"/>
    </xf>
    <xf numFmtId="0" fontId="8" fillId="0" borderId="108" xfId="0" applyFont="1" applyBorder="1" applyAlignment="1" applyProtection="1">
      <alignment horizontal="left"/>
      <protection locked="0"/>
    </xf>
    <xf numFmtId="0" fontId="8" fillId="0" borderId="109" xfId="0" applyFont="1" applyBorder="1" applyAlignment="1" applyProtection="1">
      <alignment horizontal="left"/>
      <protection locked="0"/>
    </xf>
    <xf numFmtId="0" fontId="8" fillId="0" borderId="110" xfId="0" applyFont="1" applyBorder="1" applyAlignment="1" applyProtection="1">
      <alignment horizontal="left"/>
      <protection locked="0"/>
    </xf>
    <xf numFmtId="0" fontId="8" fillId="0" borderId="147" xfId="0" applyFont="1" applyBorder="1" applyAlignment="1" applyProtection="1">
      <alignment horizontal="left"/>
      <protection locked="0"/>
    </xf>
    <xf numFmtId="0" fontId="8" fillId="0" borderId="146" xfId="0" applyFont="1" applyBorder="1" applyAlignment="1" applyProtection="1">
      <alignment horizontal="left"/>
      <protection locked="0"/>
    </xf>
    <xf numFmtId="0" fontId="8" fillId="0" borderId="200" xfId="0" applyFont="1" applyBorder="1" applyAlignment="1" applyProtection="1">
      <alignment horizontal="left"/>
      <protection locked="0"/>
    </xf>
    <xf numFmtId="0" fontId="8" fillId="0" borderId="226" xfId="0" quotePrefix="1" applyFont="1" applyBorder="1" applyAlignment="1" applyProtection="1">
      <alignment horizontal="left"/>
      <protection locked="0"/>
    </xf>
    <xf numFmtId="0" fontId="8" fillId="0" borderId="227" xfId="0" applyFont="1" applyBorder="1" applyAlignment="1" applyProtection="1">
      <alignment horizontal="left"/>
      <protection locked="0"/>
    </xf>
    <xf numFmtId="0" fontId="8" fillId="0" borderId="229" xfId="0" applyFont="1" applyBorder="1" applyAlignment="1" applyProtection="1">
      <alignment horizontal="left"/>
      <protection locked="0"/>
    </xf>
    <xf numFmtId="38" fontId="8" fillId="10" borderId="106" xfId="2" quotePrefix="1" applyFont="1" applyFill="1" applyBorder="1" applyAlignment="1" applyProtection="1">
      <alignment horizontal="right"/>
      <protection locked="0"/>
    </xf>
    <xf numFmtId="38" fontId="8" fillId="10" borderId="106" xfId="2" applyFont="1" applyFill="1" applyBorder="1" applyAlignment="1" applyProtection="1">
      <alignment horizontal="right"/>
      <protection locked="0"/>
    </xf>
    <xf numFmtId="37" fontId="8" fillId="0" borderId="58" xfId="0" quotePrefix="1" applyNumberFormat="1" applyFont="1" applyBorder="1" applyAlignment="1" applyProtection="1">
      <alignment horizontal="right"/>
      <protection locked="0"/>
    </xf>
    <xf numFmtId="0" fontId="8" fillId="0" borderId="58" xfId="0" applyFont="1" applyBorder="1" applyAlignment="1" applyProtection="1">
      <alignment horizontal="right"/>
      <protection locked="0"/>
    </xf>
    <xf numFmtId="38" fontId="8" fillId="0" borderId="28" xfId="0" quotePrefix="1" applyNumberFormat="1" applyFont="1" applyBorder="1" applyAlignment="1" applyProtection="1">
      <alignment horizontal="right"/>
      <protection locked="0"/>
    </xf>
    <xf numFmtId="0" fontId="8" fillId="0" borderId="28" xfId="0" applyFont="1" applyBorder="1" applyAlignment="1" applyProtection="1">
      <alignment horizontal="right"/>
      <protection locked="0"/>
    </xf>
    <xf numFmtId="38" fontId="8" fillId="0" borderId="27" xfId="0" quotePrefix="1" applyNumberFormat="1" applyFont="1" applyBorder="1" applyAlignment="1" applyProtection="1">
      <alignment horizontal="right"/>
      <protection locked="0"/>
    </xf>
    <xf numFmtId="0" fontId="8" fillId="0" borderId="27" xfId="0" applyFont="1" applyBorder="1" applyAlignment="1" applyProtection="1">
      <alignment horizontal="right"/>
      <protection locked="0"/>
    </xf>
    <xf numFmtId="0" fontId="8" fillId="0" borderId="34" xfId="0" applyFont="1" applyBorder="1" applyAlignment="1" applyProtection="1">
      <alignment horizontal="left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0" xfId="0" applyFont="1" applyBorder="1" applyAlignment="1" applyProtection="1">
      <alignment horizontal="left"/>
      <protection locked="0"/>
    </xf>
    <xf numFmtId="0" fontId="8" fillId="10" borderId="34" xfId="0" applyFont="1" applyFill="1" applyBorder="1" applyAlignment="1" applyProtection="1">
      <alignment horizontal="left"/>
      <protection locked="0"/>
    </xf>
    <xf numFmtId="0" fontId="8" fillId="10" borderId="44" xfId="0" applyFont="1" applyFill="1" applyBorder="1" applyAlignment="1" applyProtection="1">
      <alignment horizontal="left"/>
      <protection locked="0"/>
    </xf>
    <xf numFmtId="0" fontId="8" fillId="10" borderId="40" xfId="0" applyFont="1" applyFill="1" applyBorder="1" applyAlignment="1" applyProtection="1">
      <alignment horizontal="left"/>
      <protection locked="0"/>
    </xf>
    <xf numFmtId="0" fontId="8" fillId="0" borderId="69" xfId="0" applyFont="1" applyBorder="1" applyAlignment="1" applyProtection="1">
      <alignment horizontal="left"/>
      <protection locked="0"/>
    </xf>
    <xf numFmtId="0" fontId="8" fillId="0" borderId="127" xfId="0" applyFont="1" applyBorder="1" applyAlignment="1" applyProtection="1">
      <alignment horizontal="left"/>
      <protection locked="0"/>
    </xf>
    <xf numFmtId="0" fontId="8" fillId="0" borderId="70" xfId="0" applyFont="1" applyBorder="1" applyAlignment="1" applyProtection="1">
      <alignment horizontal="left"/>
      <protection locked="0"/>
    </xf>
    <xf numFmtId="0" fontId="15" fillId="0" borderId="69" xfId="0" applyFont="1" applyBorder="1" applyAlignment="1" applyProtection="1">
      <alignment horizontal="center" vertical="center" textRotation="255"/>
      <protection locked="0"/>
    </xf>
    <xf numFmtId="0" fontId="15" fillId="0" borderId="4" xfId="0" applyFont="1" applyBorder="1" applyAlignment="1" applyProtection="1">
      <alignment horizontal="center" vertical="center" textRotation="255"/>
      <protection locked="0"/>
    </xf>
    <xf numFmtId="0" fontId="15" fillId="0" borderId="34" xfId="0" applyFont="1" applyBorder="1" applyAlignment="1" applyProtection="1">
      <alignment horizontal="center" vertical="center" textRotation="255"/>
      <protection locked="0"/>
    </xf>
    <xf numFmtId="0" fontId="8" fillId="0" borderId="224" xfId="0" quotePrefix="1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5" xfId="0" applyFont="1" applyBorder="1" applyAlignment="1" applyProtection="1">
      <alignment horizontal="left"/>
      <protection locked="0"/>
    </xf>
    <xf numFmtId="0" fontId="8" fillId="0" borderId="225" xfId="0" quotePrefix="1" applyFont="1" applyBorder="1" applyAlignment="1" applyProtection="1">
      <alignment horizontal="left"/>
      <protection locked="0"/>
    </xf>
    <xf numFmtId="0" fontId="8" fillId="0" borderId="203" xfId="0" applyFont="1" applyBorder="1" applyAlignment="1" applyProtection="1">
      <alignment horizontal="left"/>
      <protection locked="0"/>
    </xf>
    <xf numFmtId="0" fontId="8" fillId="0" borderId="204" xfId="0" applyFont="1" applyBorder="1" applyAlignment="1" applyProtection="1">
      <alignment horizontal="left"/>
      <protection locked="0"/>
    </xf>
    <xf numFmtId="0" fontId="30" fillId="12" borderId="0" xfId="0" applyNumberFormat="1" applyFont="1" applyFill="1" applyAlignment="1" applyProtection="1">
      <alignment horizontal="left" vertical="center"/>
      <protection locked="0"/>
    </xf>
    <xf numFmtId="0" fontId="30" fillId="12" borderId="0" xfId="0" applyNumberFormat="1" applyFont="1" applyFill="1" applyAlignment="1" applyProtection="1">
      <alignment horizontal="center" vertical="center"/>
      <protection locked="0"/>
    </xf>
    <xf numFmtId="0" fontId="30" fillId="12" borderId="0" xfId="0" quotePrefix="1" applyNumberFormat="1" applyFont="1" applyFill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8" fillId="3" borderId="144" xfId="0" applyFont="1" applyFill="1" applyBorder="1" applyAlignment="1">
      <alignment horizontal="center" vertical="center"/>
    </xf>
    <xf numFmtId="0" fontId="8" fillId="3" borderId="145" xfId="0" applyFont="1" applyFill="1" applyBorder="1" applyAlignment="1">
      <alignment horizontal="center" vertical="center"/>
    </xf>
    <xf numFmtId="0" fontId="8" fillId="3" borderId="148" xfId="0" applyFont="1" applyFill="1" applyBorder="1" applyAlignment="1">
      <alignment horizontal="center" vertical="center"/>
    </xf>
    <xf numFmtId="0" fontId="8" fillId="13" borderId="202" xfId="0" applyFont="1" applyFill="1" applyBorder="1" applyAlignment="1" applyProtection="1">
      <alignment horizontal="center"/>
      <protection locked="0"/>
    </xf>
    <xf numFmtId="0" fontId="8" fillId="0" borderId="144" xfId="0" applyFont="1" applyFill="1" applyBorder="1" applyAlignment="1" applyProtection="1">
      <alignment horizontal="center"/>
      <protection locked="0"/>
    </xf>
    <xf numFmtId="0" fontId="8" fillId="0" borderId="145" xfId="0" applyFont="1" applyFill="1" applyBorder="1" applyAlignment="1" applyProtection="1">
      <alignment horizontal="center"/>
      <protection locked="0"/>
    </xf>
    <xf numFmtId="0" fontId="8" fillId="0" borderId="148" xfId="0" applyFont="1" applyFill="1" applyBorder="1" applyAlignment="1" applyProtection="1">
      <alignment horizontal="center"/>
      <protection locked="0"/>
    </xf>
    <xf numFmtId="37" fontId="8" fillId="0" borderId="69" xfId="0" quotePrefix="1" applyNumberFormat="1" applyFont="1" applyFill="1" applyBorder="1" applyAlignment="1">
      <alignment horizontal="right"/>
    </xf>
    <xf numFmtId="37" fontId="8" fillId="0" borderId="38" xfId="0" applyNumberFormat="1" applyFont="1" applyFill="1" applyBorder="1" applyAlignment="1">
      <alignment horizontal="right"/>
    </xf>
    <xf numFmtId="10" fontId="8" fillId="0" borderId="6" xfId="0" quotePrefix="1" applyNumberFormat="1" applyFont="1" applyFill="1" applyBorder="1" applyAlignment="1">
      <alignment horizontal="center"/>
    </xf>
    <xf numFmtId="10" fontId="8" fillId="0" borderId="44" xfId="0" applyNumberFormat="1" applyFont="1" applyFill="1" applyBorder="1" applyAlignment="1">
      <alignment horizontal="center"/>
    </xf>
    <xf numFmtId="10" fontId="8" fillId="0" borderId="7" xfId="0" applyNumberFormat="1" applyFont="1" applyFill="1" applyBorder="1" applyAlignment="1">
      <alignment horizontal="left"/>
    </xf>
    <xf numFmtId="10" fontId="8" fillId="0" borderId="40" xfId="0" applyNumberFormat="1" applyFont="1" applyFill="1" applyBorder="1" applyAlignment="1">
      <alignment horizontal="left"/>
    </xf>
    <xf numFmtId="37" fontId="8" fillId="0" borderId="5" xfId="0" quotePrefix="1" applyNumberFormat="1" applyFont="1" applyFill="1" applyBorder="1" applyAlignment="1">
      <alignment horizontal="right"/>
    </xf>
    <xf numFmtId="37" fontId="8" fillId="0" borderId="34" xfId="0" quotePrefix="1" applyNumberFormat="1" applyFont="1" applyFill="1" applyBorder="1" applyAlignment="1">
      <alignment horizontal="right"/>
    </xf>
    <xf numFmtId="10" fontId="8" fillId="0" borderId="89" xfId="0" quotePrefix="1" applyNumberFormat="1" applyFont="1" applyFill="1" applyBorder="1" applyAlignment="1">
      <alignment horizontal="center"/>
    </xf>
    <xf numFmtId="10" fontId="8" fillId="0" borderId="30" xfId="0" applyNumberFormat="1" applyFont="1" applyFill="1" applyBorder="1" applyAlignment="1">
      <alignment horizontal="center"/>
    </xf>
    <xf numFmtId="10" fontId="8" fillId="0" borderId="70" xfId="0" applyNumberFormat="1" applyFont="1" applyFill="1" applyBorder="1" applyAlignment="1">
      <alignment horizontal="left"/>
    </xf>
    <xf numFmtId="10" fontId="8" fillId="0" borderId="71" xfId="0" applyNumberFormat="1" applyFont="1" applyFill="1" applyBorder="1" applyAlignment="1">
      <alignment horizontal="left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38" fontId="8" fillId="4" borderId="199" xfId="2" quotePrefix="1" applyFont="1" applyFill="1" applyBorder="1" applyAlignment="1" applyProtection="1">
      <alignment horizontal="right"/>
      <protection locked="0"/>
    </xf>
    <xf numFmtId="38" fontId="8" fillId="4" borderId="199" xfId="2" applyFont="1" applyFill="1" applyBorder="1" applyAlignment="1" applyProtection="1">
      <alignment horizontal="right"/>
      <protection locked="0"/>
    </xf>
  </cellXfs>
  <cellStyles count="17">
    <cellStyle name="パーセント" xfId="1" builtinId="5"/>
    <cellStyle name="パーセント 2" xfId="9" xr:uid="{00000000-0005-0000-0000-000001000000}"/>
    <cellStyle name="パーセント 3" xfId="16" xr:uid="{00000000-0005-0000-0000-000002000000}"/>
    <cellStyle name="桁区切り" xfId="2" builtinId="6"/>
    <cellStyle name="桁区切り 2" xfId="10" xr:uid="{00000000-0005-0000-0000-000004000000}"/>
    <cellStyle name="桁区切り 3" xfId="8" xr:uid="{00000000-0005-0000-0000-000005000000}"/>
    <cellStyle name="桁区切り 4" xfId="12" xr:uid="{00000000-0005-0000-0000-000006000000}"/>
    <cellStyle name="桁区切り 5" xfId="14" xr:uid="{00000000-0005-0000-0000-000007000000}"/>
    <cellStyle name="桁区切り 6" xfId="15" xr:uid="{00000000-0005-0000-0000-000008000000}"/>
    <cellStyle name="通貨 2" xfId="5" xr:uid="{00000000-0005-0000-0000-000009000000}"/>
    <cellStyle name="標準" xfId="0" builtinId="0"/>
    <cellStyle name="標準 2" xfId="4" xr:uid="{00000000-0005-0000-0000-00000B000000}"/>
    <cellStyle name="標準 2 2" xfId="7" xr:uid="{00000000-0005-0000-0000-00000C000000}"/>
    <cellStyle name="標準 3" xfId="6" xr:uid="{00000000-0005-0000-0000-00000D000000}"/>
    <cellStyle name="標準 4" xfId="11" xr:uid="{00000000-0005-0000-0000-00000E000000}"/>
    <cellStyle name="標準 5" xfId="13" xr:uid="{00000000-0005-0000-0000-00000F000000}"/>
    <cellStyle name="未定義" xfId="3" xr:uid="{00000000-0005-0000-0000-000010000000}"/>
  </cellStyles>
  <dxfs count="13"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colors>
    <mruColors>
      <color rgb="FFFFCCFF"/>
      <color rgb="FFFFFFCC"/>
      <color rgb="FFCCFFCC"/>
      <color rgb="FF0000FF"/>
      <color rgb="FFFFFF99"/>
      <color rgb="FF66FFFF"/>
      <color rgb="FFFFCC00"/>
      <color rgb="FFFFFF66"/>
      <color rgb="FFCCFF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  <pageSetUpPr fitToPage="1"/>
  </sheetPr>
  <dimension ref="A1:AF84"/>
  <sheetViews>
    <sheetView tabSelected="1" topLeftCell="D1" zoomScale="85" zoomScaleNormal="85" zoomScaleSheetLayoutView="100" workbookViewId="0">
      <selection activeCell="L73" sqref="L73"/>
    </sheetView>
  </sheetViews>
  <sheetFormatPr defaultColWidth="9" defaultRowHeight="14.25"/>
  <cols>
    <col min="1" max="1" width="1.625" style="4" customWidth="1"/>
    <col min="2" max="2" width="3.125" style="4" customWidth="1"/>
    <col min="3" max="3" width="3" style="4" customWidth="1"/>
    <col min="4" max="4" width="3.375" style="4" customWidth="1"/>
    <col min="5" max="5" width="15.25" style="4" customWidth="1"/>
    <col min="6" max="6" width="6.875" style="4" customWidth="1"/>
    <col min="7" max="7" width="15.375" style="4" customWidth="1"/>
    <col min="8" max="8" width="12.375" style="517" customWidth="1"/>
    <col min="9" max="9" width="12.375" style="494" customWidth="1"/>
    <col min="10" max="10" width="12.375" style="4" customWidth="1"/>
    <col min="11" max="11" width="18.5" style="4" customWidth="1"/>
    <col min="12" max="12" width="12.625" style="4" customWidth="1"/>
    <col min="13" max="13" width="7.5" style="4" customWidth="1"/>
    <col min="14" max="15" width="3" style="4" customWidth="1"/>
    <col min="16" max="16" width="3.875" style="4" customWidth="1"/>
    <col min="17" max="17" width="4.5" style="4" customWidth="1"/>
    <col min="18" max="18" width="6.125" style="4" customWidth="1"/>
    <col min="19" max="19" width="8.75" style="4" customWidth="1"/>
    <col min="20" max="20" width="3.5" style="4" customWidth="1"/>
    <col min="21" max="21" width="8.75" style="4" customWidth="1"/>
    <col min="22" max="22" width="3.5" style="4" customWidth="1"/>
    <col min="23" max="23" width="9.25" style="4" customWidth="1"/>
    <col min="24" max="32" width="8.875" style="4" customWidth="1"/>
    <col min="33" max="16384" width="9" style="4"/>
  </cols>
  <sheetData>
    <row r="1" spans="1:32" ht="21.75" customHeight="1">
      <c r="A1" s="624" t="s">
        <v>134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  <c r="S1" s="624"/>
      <c r="T1" s="624"/>
      <c r="U1" s="624"/>
      <c r="V1" s="624"/>
      <c r="W1" s="624"/>
      <c r="X1" s="624"/>
      <c r="Y1" s="624"/>
      <c r="Z1" s="624"/>
      <c r="AA1" s="624"/>
      <c r="AB1" s="624"/>
      <c r="AC1" s="624"/>
      <c r="AD1" s="624"/>
      <c r="AE1" s="624"/>
      <c r="AF1" s="624"/>
    </row>
    <row r="2" spans="1:32" ht="18.75" customHeight="1">
      <c r="G2" s="159"/>
      <c r="H2" s="497"/>
      <c r="I2" s="160"/>
      <c r="J2" s="257" t="s">
        <v>159</v>
      </c>
      <c r="K2" s="161"/>
      <c r="L2" s="161"/>
      <c r="M2" s="159"/>
      <c r="N2" s="162"/>
      <c r="O2" s="162"/>
      <c r="P2" s="162"/>
      <c r="Q2" s="159"/>
      <c r="R2" s="159"/>
      <c r="S2" s="159"/>
      <c r="T2" s="159"/>
      <c r="U2" s="159"/>
      <c r="V2" s="159"/>
      <c r="W2" s="159"/>
      <c r="X2" s="159"/>
      <c r="Y2" s="159"/>
      <c r="Z2" s="659" t="s">
        <v>85</v>
      </c>
      <c r="AA2" s="660"/>
      <c r="AB2" s="188"/>
      <c r="AC2" s="188"/>
      <c r="AD2" s="291" t="s">
        <v>86</v>
      </c>
      <c r="AE2" s="555" t="s">
        <v>267</v>
      </c>
      <c r="AF2" s="217" t="s">
        <v>137</v>
      </c>
    </row>
    <row r="3" spans="1:32" ht="18.75" customHeight="1">
      <c r="G3" s="159"/>
      <c r="H3" s="498"/>
      <c r="I3" s="472"/>
      <c r="J3" s="163"/>
      <c r="K3" s="164"/>
      <c r="L3" s="164"/>
      <c r="M3" s="159"/>
      <c r="N3" s="162"/>
      <c r="O3" s="162"/>
      <c r="P3" s="162"/>
      <c r="Q3" s="159"/>
      <c r="R3" s="159"/>
      <c r="S3" s="159"/>
      <c r="T3" s="159"/>
      <c r="U3" s="159"/>
      <c r="V3" s="159"/>
      <c r="W3" s="159"/>
      <c r="X3" s="159"/>
      <c r="Y3" s="159"/>
      <c r="Z3" s="218" t="s">
        <v>87</v>
      </c>
      <c r="AA3" s="625" t="s">
        <v>278</v>
      </c>
      <c r="AB3" s="625"/>
      <c r="AC3" s="626"/>
      <c r="AD3" s="292" t="s">
        <v>88</v>
      </c>
      <c r="AE3" s="555" t="s">
        <v>268</v>
      </c>
      <c r="AF3" s="219" t="s">
        <v>137</v>
      </c>
    </row>
    <row r="4" spans="1:32" ht="18.75" customHeight="1">
      <c r="G4" s="159"/>
      <c r="H4" s="499"/>
      <c r="I4" s="473"/>
      <c r="J4" s="165"/>
      <c r="K4" s="164"/>
      <c r="L4" s="164"/>
      <c r="M4" s="159"/>
      <c r="N4" s="190"/>
      <c r="O4" s="190"/>
      <c r="P4" s="190"/>
      <c r="Q4" s="189"/>
      <c r="R4" s="166"/>
      <c r="S4" s="167"/>
      <c r="T4" s="167"/>
      <c r="U4" s="167"/>
      <c r="V4" s="167"/>
      <c r="W4" s="167"/>
      <c r="X4" s="168"/>
      <c r="Y4" s="159"/>
      <c r="Z4" s="660" t="s">
        <v>89</v>
      </c>
      <c r="AA4" s="660"/>
      <c r="AB4" s="627" t="s">
        <v>265</v>
      </c>
      <c r="AC4" s="627"/>
      <c r="AD4" s="293" t="s">
        <v>90</v>
      </c>
      <c r="AE4" s="556" t="s">
        <v>266</v>
      </c>
      <c r="AF4" s="169"/>
    </row>
    <row r="5" spans="1:32" ht="18.75" customHeight="1">
      <c r="G5" s="170"/>
      <c r="H5" s="500"/>
      <c r="I5" s="474"/>
      <c r="J5" s="171"/>
      <c r="K5" s="172"/>
      <c r="L5" s="164"/>
      <c r="M5" s="159"/>
      <c r="N5" s="174"/>
      <c r="O5" s="174"/>
      <c r="P5" s="174"/>
      <c r="Q5" s="174"/>
      <c r="R5" s="175"/>
      <c r="S5" s="176"/>
      <c r="T5" s="177"/>
      <c r="U5" s="177"/>
      <c r="V5" s="177"/>
      <c r="W5" s="174"/>
      <c r="X5" s="178"/>
      <c r="Y5" s="170"/>
      <c r="Z5" s="660" t="s">
        <v>91</v>
      </c>
      <c r="AA5" s="660"/>
      <c r="AB5" s="625" t="s">
        <v>269</v>
      </c>
      <c r="AC5" s="625"/>
      <c r="AD5" s="625"/>
      <c r="AE5" s="170"/>
      <c r="AF5" s="170"/>
    </row>
    <row r="6" spans="1:32">
      <c r="G6" s="159"/>
      <c r="H6" s="501"/>
      <c r="I6" s="475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</row>
    <row r="7" spans="1:32">
      <c r="G7" s="455" t="s">
        <v>92</v>
      </c>
      <c r="H7" s="593" t="s">
        <v>277</v>
      </c>
      <c r="I7" s="593"/>
      <c r="J7" s="593"/>
      <c r="K7" s="456" t="s">
        <v>93</v>
      </c>
      <c r="L7" s="593" t="s">
        <v>252</v>
      </c>
      <c r="M7" s="593"/>
      <c r="N7" s="593"/>
      <c r="O7" s="593"/>
      <c r="P7" s="593"/>
      <c r="Q7" s="593"/>
      <c r="R7" s="593"/>
      <c r="S7" s="593"/>
      <c r="T7" s="457"/>
      <c r="U7" s="457"/>
      <c r="V7" s="457"/>
      <c r="W7" s="457"/>
      <c r="X7" s="457"/>
      <c r="Y7" s="457"/>
      <c r="Z7" s="457"/>
      <c r="AA7" s="630" t="s">
        <v>94</v>
      </c>
      <c r="AB7" s="630"/>
      <c r="AC7" s="593" t="s">
        <v>270</v>
      </c>
      <c r="AD7" s="593"/>
      <c r="AE7" s="159"/>
      <c r="AF7" s="159"/>
    </row>
    <row r="8" spans="1:32" ht="14.25" customHeight="1">
      <c r="G8" s="455" t="s">
        <v>95</v>
      </c>
      <c r="H8" s="502" t="s">
        <v>96</v>
      </c>
      <c r="I8" s="476"/>
      <c r="J8" s="551" t="s">
        <v>244</v>
      </c>
      <c r="K8" s="179" t="s">
        <v>97</v>
      </c>
      <c r="L8" s="458" t="e">
        <f>ROUNDDOWN(J8*0.3025,2)</f>
        <v>#VALUE!</v>
      </c>
      <c r="M8" s="459" t="s">
        <v>136</v>
      </c>
      <c r="N8" s="460"/>
      <c r="O8" s="594" t="s">
        <v>98</v>
      </c>
      <c r="P8" s="594"/>
      <c r="Q8" s="594"/>
      <c r="R8" s="595" t="s">
        <v>253</v>
      </c>
      <c r="S8" s="595"/>
      <c r="T8" s="457"/>
      <c r="U8" s="630" t="s">
        <v>99</v>
      </c>
      <c r="V8" s="630"/>
      <c r="W8" s="630"/>
      <c r="X8" s="549" t="s">
        <v>257</v>
      </c>
      <c r="Y8" s="461"/>
      <c r="Z8" s="457"/>
      <c r="AA8" s="594" t="s">
        <v>104</v>
      </c>
      <c r="AB8" s="594"/>
      <c r="AC8" s="595" t="s">
        <v>271</v>
      </c>
      <c r="AD8" s="595"/>
      <c r="AE8" s="159"/>
      <c r="AF8" s="159"/>
    </row>
    <row r="9" spans="1:32">
      <c r="G9" s="455"/>
      <c r="H9" s="502" t="s">
        <v>100</v>
      </c>
      <c r="I9" s="476"/>
      <c r="J9" s="551" t="s">
        <v>245</v>
      </c>
      <c r="K9" s="179" t="s">
        <v>97</v>
      </c>
      <c r="L9" s="458" t="e">
        <f t="shared" ref="L9:L15" si="0">ROUNDDOWN(J9*0.3025,2)</f>
        <v>#VALUE!</v>
      </c>
      <c r="M9" s="459" t="s">
        <v>136</v>
      </c>
      <c r="N9" s="462"/>
      <c r="O9" s="594" t="s">
        <v>101</v>
      </c>
      <c r="P9" s="594"/>
      <c r="Q9" s="594"/>
      <c r="R9" s="595" t="s">
        <v>254</v>
      </c>
      <c r="S9" s="595"/>
      <c r="T9" s="457"/>
      <c r="U9" s="457"/>
      <c r="V9" s="457"/>
      <c r="W9" s="463" t="s">
        <v>102</v>
      </c>
      <c r="X9" s="553" t="s">
        <v>258</v>
      </c>
      <c r="Y9" s="179" t="s">
        <v>103</v>
      </c>
      <c r="Z9" s="457"/>
      <c r="AA9" s="179" t="s">
        <v>114</v>
      </c>
      <c r="AB9" s="629" t="s">
        <v>272</v>
      </c>
      <c r="AC9" s="629"/>
      <c r="AD9" s="457"/>
      <c r="AE9" s="159"/>
      <c r="AF9" s="159"/>
    </row>
    <row r="10" spans="1:32">
      <c r="G10" s="455" t="s">
        <v>105</v>
      </c>
      <c r="H10" s="502" t="s">
        <v>106</v>
      </c>
      <c r="I10" s="476"/>
      <c r="J10" s="551" t="s">
        <v>246</v>
      </c>
      <c r="K10" s="179" t="s">
        <v>97</v>
      </c>
      <c r="L10" s="458" t="e">
        <f t="shared" si="0"/>
        <v>#VALUE!</v>
      </c>
      <c r="M10" s="459" t="s">
        <v>136</v>
      </c>
      <c r="N10" s="462"/>
      <c r="O10" s="594" t="s">
        <v>107</v>
      </c>
      <c r="P10" s="594"/>
      <c r="Q10" s="594"/>
      <c r="R10" s="578" t="s">
        <v>255</v>
      </c>
      <c r="S10" s="557" t="s">
        <v>108</v>
      </c>
      <c r="T10" s="457"/>
      <c r="U10" s="457"/>
      <c r="V10" s="457"/>
      <c r="W10" s="463" t="s">
        <v>109</v>
      </c>
      <c r="X10" s="553" t="s">
        <v>259</v>
      </c>
      <c r="Y10" s="179" t="s">
        <v>103</v>
      </c>
      <c r="Z10" s="457"/>
      <c r="AA10" s="179" t="s">
        <v>162</v>
      </c>
      <c r="AB10" s="629" t="s">
        <v>273</v>
      </c>
      <c r="AC10" s="629"/>
      <c r="AD10" s="280"/>
      <c r="AE10" s="159"/>
      <c r="AF10" s="159"/>
    </row>
    <row r="11" spans="1:32">
      <c r="G11" s="594" t="s">
        <v>110</v>
      </c>
      <c r="H11" s="594"/>
      <c r="I11" s="477"/>
      <c r="J11" s="552" t="s">
        <v>247</v>
      </c>
      <c r="K11" s="179" t="s">
        <v>97</v>
      </c>
      <c r="L11" s="458" t="e">
        <f t="shared" si="0"/>
        <v>#VALUE!</v>
      </c>
      <c r="M11" s="459" t="s">
        <v>136</v>
      </c>
      <c r="N11" s="462"/>
      <c r="O11" s="594" t="s">
        <v>111</v>
      </c>
      <c r="P11" s="594"/>
      <c r="Q11" s="594"/>
      <c r="R11" s="549" t="s">
        <v>256</v>
      </c>
      <c r="S11" s="557" t="s">
        <v>108</v>
      </c>
      <c r="T11" s="457"/>
      <c r="U11" s="630" t="s">
        <v>112</v>
      </c>
      <c r="V11" s="630"/>
      <c r="W11" s="630"/>
      <c r="X11" s="554" t="s">
        <v>260</v>
      </c>
      <c r="Y11" s="179" t="s">
        <v>113</v>
      </c>
      <c r="Z11" s="6"/>
      <c r="AA11" s="179" t="s">
        <v>115</v>
      </c>
      <c r="AB11" s="628" t="s">
        <v>274</v>
      </c>
      <c r="AC11" s="628"/>
      <c r="AD11" s="457"/>
      <c r="AE11" s="268"/>
      <c r="AF11" s="267"/>
    </row>
    <row r="12" spans="1:32">
      <c r="G12" s="455" t="s">
        <v>116</v>
      </c>
      <c r="H12" s="502" t="s">
        <v>117</v>
      </c>
      <c r="I12" s="477"/>
      <c r="J12" s="552" t="s">
        <v>248</v>
      </c>
      <c r="K12" s="179" t="s">
        <v>97</v>
      </c>
      <c r="L12" s="458" t="e">
        <f t="shared" si="0"/>
        <v>#VALUE!</v>
      </c>
      <c r="M12" s="459" t="s">
        <v>136</v>
      </c>
      <c r="N12" s="462"/>
      <c r="O12" s="594" t="s">
        <v>118</v>
      </c>
      <c r="P12" s="594"/>
      <c r="Q12" s="594"/>
      <c r="R12" s="470" t="e">
        <f>J10/J9*100</f>
        <v>#VALUE!</v>
      </c>
      <c r="S12" s="179" t="s">
        <v>108</v>
      </c>
      <c r="T12" s="457"/>
      <c r="U12" s="594" t="s">
        <v>119</v>
      </c>
      <c r="V12" s="594"/>
      <c r="W12" s="594"/>
      <c r="X12" s="554" t="s">
        <v>261</v>
      </c>
      <c r="Y12" s="179" t="s">
        <v>113</v>
      </c>
      <c r="Z12" s="457"/>
      <c r="AA12" s="179" t="s">
        <v>163</v>
      </c>
      <c r="AB12" s="464" t="e">
        <f>DATEDIF(AB9,AB11,"M")</f>
        <v>#VALUE!</v>
      </c>
      <c r="AC12" s="465" t="s">
        <v>164</v>
      </c>
      <c r="AD12" s="6"/>
      <c r="AE12" s="159"/>
      <c r="AF12" s="159"/>
    </row>
    <row r="13" spans="1:32">
      <c r="G13" s="455" t="s">
        <v>120</v>
      </c>
      <c r="H13" s="502"/>
      <c r="I13" s="477" t="s">
        <v>121</v>
      </c>
      <c r="J13" s="552" t="s">
        <v>249</v>
      </c>
      <c r="K13" s="179" t="s">
        <v>97</v>
      </c>
      <c r="L13" s="458" t="e">
        <f t="shared" si="0"/>
        <v>#VALUE!</v>
      </c>
      <c r="M13" s="459" t="s">
        <v>136</v>
      </c>
      <c r="N13" s="462"/>
      <c r="O13" s="594" t="s">
        <v>122</v>
      </c>
      <c r="P13" s="594"/>
      <c r="Q13" s="594"/>
      <c r="R13" s="470" t="e">
        <f>J14/J10*100</f>
        <v>#VALUE!</v>
      </c>
      <c r="S13" s="179" t="s">
        <v>108</v>
      </c>
      <c r="T13" s="457"/>
      <c r="U13" s="594" t="s">
        <v>123</v>
      </c>
      <c r="V13" s="594"/>
      <c r="W13" s="594"/>
      <c r="X13" s="554" t="s">
        <v>262</v>
      </c>
      <c r="Y13" s="179" t="s">
        <v>124</v>
      </c>
      <c r="Z13" s="554" t="s">
        <v>263</v>
      </c>
      <c r="AA13" s="179" t="s">
        <v>125</v>
      </c>
      <c r="AB13" s="463" t="s">
        <v>126</v>
      </c>
      <c r="AC13" s="466" t="e">
        <f>X13+Z13</f>
        <v>#VALUE!</v>
      </c>
      <c r="AD13" s="179" t="s">
        <v>127</v>
      </c>
      <c r="AE13" s="159"/>
      <c r="AF13" s="159"/>
    </row>
    <row r="14" spans="1:32" s="6" customFormat="1" ht="13.5">
      <c r="A14" s="1"/>
      <c r="B14" s="12"/>
      <c r="C14" s="12"/>
      <c r="D14" s="12"/>
      <c r="E14" s="11"/>
      <c r="F14" s="11"/>
      <c r="G14" s="455" t="s">
        <v>128</v>
      </c>
      <c r="H14" s="502"/>
      <c r="I14" s="476"/>
      <c r="J14" s="551" t="s">
        <v>250</v>
      </c>
      <c r="K14" s="179" t="s">
        <v>97</v>
      </c>
      <c r="L14" s="458" t="e">
        <f t="shared" si="0"/>
        <v>#VALUE!</v>
      </c>
      <c r="M14" s="459" t="s">
        <v>136</v>
      </c>
      <c r="N14" s="462"/>
      <c r="O14" s="594" t="s">
        <v>129</v>
      </c>
      <c r="P14" s="594"/>
      <c r="Q14" s="594"/>
      <c r="R14" s="470" t="e">
        <f>J14/(J10+J11)*100</f>
        <v>#VALUE!</v>
      </c>
      <c r="S14" s="179" t="s">
        <v>108</v>
      </c>
      <c r="T14" s="457"/>
      <c r="U14" s="594" t="s">
        <v>130</v>
      </c>
      <c r="V14" s="594"/>
      <c r="W14" s="594"/>
      <c r="X14" s="467" t="e">
        <f>ROUND(AC13/X12,4)</f>
        <v>#VALUE!</v>
      </c>
      <c r="Y14" s="179" t="s">
        <v>131</v>
      </c>
      <c r="Z14" s="554" t="s">
        <v>264</v>
      </c>
      <c r="AA14" s="179" t="s">
        <v>132</v>
      </c>
      <c r="AB14" s="457"/>
      <c r="AC14" s="1"/>
      <c r="AD14" s="457"/>
      <c r="AE14" s="159"/>
      <c r="AF14" s="159"/>
    </row>
    <row r="15" spans="1:32">
      <c r="A15" s="1"/>
      <c r="B15" s="1"/>
      <c r="C15" s="1"/>
      <c r="D15" s="1"/>
      <c r="E15" s="10"/>
      <c r="F15" s="10"/>
      <c r="G15" s="455" t="s">
        <v>133</v>
      </c>
      <c r="H15" s="502"/>
      <c r="I15" s="476"/>
      <c r="J15" s="551" t="s">
        <v>251</v>
      </c>
      <c r="K15" s="179" t="s">
        <v>97</v>
      </c>
      <c r="L15" s="468" t="e">
        <f t="shared" si="0"/>
        <v>#VALUE!</v>
      </c>
      <c r="M15" s="459" t="s">
        <v>136</v>
      </c>
      <c r="N15" s="462"/>
      <c r="O15" s="462"/>
      <c r="P15" s="462"/>
      <c r="Q15" s="457"/>
      <c r="R15" s="1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57"/>
      <c r="AD15" s="457"/>
      <c r="AE15" s="159"/>
      <c r="AF15" s="159"/>
    </row>
    <row r="16" spans="1:32" ht="8.25" customHeight="1" thickBot="1">
      <c r="A16" s="1"/>
      <c r="B16" s="1"/>
      <c r="C16" s="1"/>
      <c r="D16" s="1"/>
      <c r="E16" s="10"/>
      <c r="F16" s="10"/>
      <c r="G16" s="284"/>
      <c r="H16" s="503"/>
      <c r="I16" s="478"/>
      <c r="J16" s="286"/>
      <c r="K16" s="164"/>
      <c r="L16" s="269"/>
      <c r="M16" s="285"/>
      <c r="N16" s="164"/>
      <c r="O16" s="164"/>
      <c r="P16" s="164"/>
      <c r="Q16" s="159"/>
      <c r="R16" s="180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</row>
    <row r="17" spans="1:32">
      <c r="A17" s="1"/>
      <c r="B17" s="1"/>
      <c r="C17" s="1"/>
      <c r="D17" s="1"/>
      <c r="E17" s="10"/>
      <c r="F17" s="10"/>
      <c r="G17" s="284"/>
      <c r="H17" s="503"/>
      <c r="I17" s="287" t="s">
        <v>165</v>
      </c>
      <c r="J17" s="286"/>
      <c r="K17" s="164"/>
      <c r="L17" s="269"/>
      <c r="M17" s="285"/>
      <c r="N17" s="164"/>
      <c r="O17" s="164"/>
      <c r="P17" s="164"/>
      <c r="Q17" s="159"/>
      <c r="R17" s="180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</row>
    <row r="18" spans="1:32" ht="15" customHeight="1" thickBot="1">
      <c r="A18" s="1"/>
      <c r="B18" s="271" t="s">
        <v>135</v>
      </c>
      <c r="C18" s="9"/>
      <c r="D18" s="5"/>
      <c r="E18" s="5"/>
      <c r="F18" s="5"/>
      <c r="G18" s="8"/>
      <c r="H18" s="504"/>
      <c r="I18" s="579" t="s">
        <v>275</v>
      </c>
      <c r="J18" s="7"/>
      <c r="K18" s="5"/>
      <c r="L18" s="645" t="s">
        <v>152</v>
      </c>
      <c r="M18" s="645"/>
      <c r="N18" s="645"/>
      <c r="O18" s="181"/>
      <c r="P18" s="270" t="s">
        <v>161</v>
      </c>
      <c r="AD18" s="645" t="s">
        <v>152</v>
      </c>
      <c r="AE18" s="645"/>
      <c r="AF18" s="645"/>
    </row>
    <row r="19" spans="1:32" ht="15" customHeight="1" thickBot="1">
      <c r="A19" s="1"/>
      <c r="B19" s="652" t="s">
        <v>8</v>
      </c>
      <c r="C19" s="653"/>
      <c r="D19" s="653"/>
      <c r="E19" s="653"/>
      <c r="F19" s="653"/>
      <c r="G19" s="653"/>
      <c r="H19" s="505" t="s">
        <v>38</v>
      </c>
      <c r="I19" s="3" t="s">
        <v>25</v>
      </c>
      <c r="J19" s="2" t="s">
        <v>2</v>
      </c>
      <c r="K19" s="652" t="s">
        <v>147</v>
      </c>
      <c r="L19" s="653"/>
      <c r="M19" s="653"/>
      <c r="N19" s="654"/>
      <c r="O19" s="36"/>
      <c r="P19" s="702" t="s">
        <v>186</v>
      </c>
      <c r="Q19" s="705" t="s">
        <v>189</v>
      </c>
      <c r="R19" s="706"/>
      <c r="S19" s="706"/>
      <c r="T19" s="730"/>
      <c r="U19" s="731"/>
      <c r="V19" s="706" t="s">
        <v>190</v>
      </c>
      <c r="W19" s="706"/>
      <c r="X19" s="706"/>
      <c r="Y19" s="744" t="e">
        <f>AB68*T19</f>
        <v>#VALUE!</v>
      </c>
      <c r="Z19" s="745"/>
      <c r="AA19" s="726" t="s">
        <v>199</v>
      </c>
      <c r="AB19" s="706"/>
      <c r="AC19" s="706"/>
      <c r="AD19" s="728"/>
      <c r="AE19" s="273"/>
      <c r="AF19" s="274"/>
    </row>
    <row r="20" spans="1:32" ht="15" customHeight="1" thickBot="1">
      <c r="A20" s="1"/>
      <c r="B20" s="646" t="s">
        <v>140</v>
      </c>
      <c r="C20" s="649" t="s">
        <v>141</v>
      </c>
      <c r="D20" s="631" t="s">
        <v>142</v>
      </c>
      <c r="E20" s="24" t="s">
        <v>3</v>
      </c>
      <c r="F20" s="26"/>
      <c r="G20" s="26"/>
      <c r="H20" s="550" t="s">
        <v>276</v>
      </c>
      <c r="I20" s="479" t="e">
        <f>ROUND(H20*$I$18,0)</f>
        <v>#VALUE!</v>
      </c>
      <c r="J20" s="403" t="e">
        <f>ROUND(H20/$L$14,0)</f>
        <v>#VALUE!</v>
      </c>
      <c r="K20" s="254" t="s">
        <v>154</v>
      </c>
      <c r="L20" s="560" t="s">
        <v>316</v>
      </c>
      <c r="M20" s="26" t="s">
        <v>71</v>
      </c>
      <c r="N20" s="251"/>
      <c r="O20" s="182"/>
      <c r="P20" s="703"/>
      <c r="Q20" s="707"/>
      <c r="R20" s="708"/>
      <c r="S20" s="708"/>
      <c r="T20" s="732"/>
      <c r="U20" s="733"/>
      <c r="V20" s="708"/>
      <c r="W20" s="708"/>
      <c r="X20" s="708"/>
      <c r="Y20" s="746"/>
      <c r="Z20" s="747"/>
      <c r="AA20" s="727"/>
      <c r="AB20" s="708"/>
      <c r="AC20" s="708"/>
      <c r="AD20" s="729"/>
      <c r="AE20" s="276"/>
      <c r="AF20" s="278"/>
    </row>
    <row r="21" spans="1:32" ht="15" customHeight="1">
      <c r="A21" s="1"/>
      <c r="B21" s="647"/>
      <c r="C21" s="650"/>
      <c r="D21" s="632"/>
      <c r="E21" s="634" t="e">
        <f>H20/L8</f>
        <v>#VALUE!</v>
      </c>
      <c r="F21" s="635"/>
      <c r="G21" s="29" t="s">
        <v>153</v>
      </c>
      <c r="H21" s="506"/>
      <c r="I21" s="480"/>
      <c r="J21" s="404"/>
      <c r="K21" s="41" t="s">
        <v>155</v>
      </c>
      <c r="L21" s="405" t="e">
        <f>E21/L20/0.3025</f>
        <v>#VALUE!</v>
      </c>
      <c r="M21" s="29" t="s">
        <v>12</v>
      </c>
      <c r="N21" s="252"/>
      <c r="O21" s="182"/>
      <c r="P21" s="703"/>
      <c r="Q21" s="734"/>
      <c r="R21" s="735"/>
      <c r="S21" s="736"/>
      <c r="T21" s="740" t="s">
        <v>192</v>
      </c>
      <c r="U21" s="741"/>
      <c r="V21" s="741"/>
      <c r="W21" s="741"/>
      <c r="X21" s="741" t="s">
        <v>193</v>
      </c>
      <c r="Y21" s="741"/>
      <c r="Z21" s="741"/>
      <c r="AA21" s="741" t="s">
        <v>194</v>
      </c>
      <c r="AB21" s="741"/>
      <c r="AC21" s="741"/>
      <c r="AD21" s="741" t="s">
        <v>195</v>
      </c>
      <c r="AE21" s="741"/>
      <c r="AF21" s="754"/>
    </row>
    <row r="22" spans="1:32" ht="15" customHeight="1" thickBot="1">
      <c r="A22" s="1"/>
      <c r="B22" s="647"/>
      <c r="C22" s="650"/>
      <c r="D22" s="632"/>
      <c r="E22" s="655" t="s">
        <v>31</v>
      </c>
      <c r="F22" s="656"/>
      <c r="G22" s="33"/>
      <c r="H22" s="580" t="s">
        <v>279</v>
      </c>
      <c r="I22" s="481" t="e">
        <f>ROUND(H22*$I$18,0)</f>
        <v>#VALUE!</v>
      </c>
      <c r="J22" s="406" t="e">
        <f>ROUND(H22/$L$14,0)</f>
        <v>#VALUE!</v>
      </c>
      <c r="K22" s="253" t="s">
        <v>33</v>
      </c>
      <c r="L22" s="471" t="e">
        <f>H20/L8/R12*100</f>
        <v>#VALUE!</v>
      </c>
      <c r="M22" s="30" t="s">
        <v>156</v>
      </c>
      <c r="N22" s="31"/>
      <c r="O22" s="65"/>
      <c r="P22" s="703"/>
      <c r="Q22" s="737"/>
      <c r="R22" s="738"/>
      <c r="S22" s="739"/>
      <c r="T22" s="742"/>
      <c r="U22" s="743"/>
      <c r="V22" s="743"/>
      <c r="W22" s="743"/>
      <c r="X22" s="743"/>
      <c r="Y22" s="743"/>
      <c r="Z22" s="743"/>
      <c r="AA22" s="743"/>
      <c r="AB22" s="743"/>
      <c r="AC22" s="743"/>
      <c r="AD22" s="743"/>
      <c r="AE22" s="743"/>
      <c r="AF22" s="755"/>
    </row>
    <row r="23" spans="1:32" ht="15" customHeight="1" thickTop="1">
      <c r="A23" s="1"/>
      <c r="B23" s="647"/>
      <c r="C23" s="650"/>
      <c r="D23" s="632"/>
      <c r="E23" s="37" t="s">
        <v>4</v>
      </c>
      <c r="F23" s="34"/>
      <c r="G23" s="34"/>
      <c r="H23" s="558" t="s">
        <v>280</v>
      </c>
      <c r="I23" s="482" t="e">
        <f>ROUND(H23*$I$18,0)</f>
        <v>#VALUE!</v>
      </c>
      <c r="J23" s="408" t="e">
        <f>ROUND(H23/$L$14,0)</f>
        <v>#VALUE!</v>
      </c>
      <c r="K23" s="38"/>
      <c r="L23" s="409"/>
      <c r="M23" s="34"/>
      <c r="N23" s="39"/>
      <c r="O23" s="29"/>
      <c r="P23" s="703"/>
      <c r="Q23" s="717" t="s">
        <v>196</v>
      </c>
      <c r="R23" s="718"/>
      <c r="S23" s="719"/>
      <c r="T23" s="720"/>
      <c r="U23" s="721"/>
      <c r="V23" s="721"/>
      <c r="W23" s="721"/>
      <c r="X23" s="721"/>
      <c r="Y23" s="721"/>
      <c r="Z23" s="721"/>
      <c r="AA23" s="721"/>
      <c r="AB23" s="721"/>
      <c r="AC23" s="721"/>
      <c r="AD23" s="721"/>
      <c r="AE23" s="721"/>
      <c r="AF23" s="724"/>
    </row>
    <row r="24" spans="1:32" ht="15" customHeight="1">
      <c r="A24" s="1"/>
      <c r="B24" s="647"/>
      <c r="C24" s="650"/>
      <c r="D24" s="632"/>
      <c r="E24" s="40" t="s">
        <v>11</v>
      </c>
      <c r="F24" s="29"/>
      <c r="G24" s="29"/>
      <c r="H24" s="558" t="s">
        <v>281</v>
      </c>
      <c r="I24" s="483" t="e">
        <f>ROUND(H24*$I$18,0)</f>
        <v>#VALUE!</v>
      </c>
      <c r="J24" s="410" t="e">
        <f>ROUND(H24/$L$14,0)</f>
        <v>#VALUE!</v>
      </c>
      <c r="K24" s="41"/>
      <c r="L24" s="42"/>
      <c r="M24" s="43"/>
      <c r="N24" s="44"/>
      <c r="O24" s="21"/>
      <c r="P24" s="703"/>
      <c r="Q24" s="712"/>
      <c r="R24" s="710"/>
      <c r="S24" s="711"/>
      <c r="T24" s="722"/>
      <c r="U24" s="723"/>
      <c r="V24" s="723"/>
      <c r="W24" s="723"/>
      <c r="X24" s="723"/>
      <c r="Y24" s="723"/>
      <c r="Z24" s="723"/>
      <c r="AA24" s="723"/>
      <c r="AB24" s="723"/>
      <c r="AC24" s="723"/>
      <c r="AD24" s="723"/>
      <c r="AE24" s="723"/>
      <c r="AF24" s="725"/>
    </row>
    <row r="25" spans="1:32" ht="15" customHeight="1">
      <c r="A25" s="1"/>
      <c r="B25" s="647"/>
      <c r="C25" s="650"/>
      <c r="D25" s="632"/>
      <c r="E25" s="45" t="s">
        <v>19</v>
      </c>
      <c r="F25" s="46"/>
      <c r="G25" s="47"/>
      <c r="H25" s="581" t="s">
        <v>282</v>
      </c>
      <c r="I25" s="483" t="e">
        <f>ROUND(H25*$I$18,0)</f>
        <v>#VALUE!</v>
      </c>
      <c r="J25" s="410" t="e">
        <f>ROUND(H25/$L$14,0)</f>
        <v>#VALUE!</v>
      </c>
      <c r="K25" s="255" t="s">
        <v>157</v>
      </c>
      <c r="L25" s="561" t="s">
        <v>317</v>
      </c>
      <c r="M25" s="256" t="s">
        <v>158</v>
      </c>
      <c r="N25" s="49"/>
      <c r="O25" s="183"/>
      <c r="P25" s="703"/>
      <c r="Q25" s="709" t="s">
        <v>197</v>
      </c>
      <c r="R25" s="710"/>
      <c r="S25" s="711"/>
      <c r="T25" s="713" t="e">
        <f>$Y$19*(1-T23)</f>
        <v>#VALUE!</v>
      </c>
      <c r="U25" s="714"/>
      <c r="V25" s="714"/>
      <c r="W25" s="714"/>
      <c r="X25" s="716" t="e">
        <f>$Y$19*(1-X23)</f>
        <v>#VALUE!</v>
      </c>
      <c r="Y25" s="714"/>
      <c r="Z25" s="714"/>
      <c r="AA25" s="716" t="e">
        <f>$Y$19*(1-AA23)</f>
        <v>#VALUE!</v>
      </c>
      <c r="AB25" s="714"/>
      <c r="AC25" s="714"/>
      <c r="AD25" s="716" t="e">
        <f>$Y$19*(1-AD23)</f>
        <v>#VALUE!</v>
      </c>
      <c r="AE25" s="714"/>
      <c r="AF25" s="761"/>
    </row>
    <row r="26" spans="1:32" ht="15" customHeight="1">
      <c r="A26" s="1"/>
      <c r="B26" s="647"/>
      <c r="C26" s="650"/>
      <c r="D26" s="632"/>
      <c r="E26" s="50" t="s">
        <v>5</v>
      </c>
      <c r="F26" s="51"/>
      <c r="G26" s="52"/>
      <c r="H26" s="507">
        <f>SUM(H27:H31)</f>
        <v>0</v>
      </c>
      <c r="I26" s="484" t="e">
        <f>ROUND(H26*$I$18,0)</f>
        <v>#VALUE!</v>
      </c>
      <c r="J26" s="411" t="e">
        <f>ROUND(H26/$L$14,0)</f>
        <v>#VALUE!</v>
      </c>
      <c r="K26" s="239"/>
      <c r="L26" s="240"/>
      <c r="M26" s="241"/>
      <c r="N26" s="242"/>
      <c r="O26" s="184"/>
      <c r="P26" s="703"/>
      <c r="Q26" s="712"/>
      <c r="R26" s="710"/>
      <c r="S26" s="711"/>
      <c r="T26" s="715"/>
      <c r="U26" s="714"/>
      <c r="V26" s="714"/>
      <c r="W26" s="714"/>
      <c r="X26" s="714"/>
      <c r="Y26" s="714"/>
      <c r="Z26" s="714"/>
      <c r="AA26" s="714"/>
      <c r="AB26" s="714"/>
      <c r="AC26" s="714"/>
      <c r="AD26" s="714"/>
      <c r="AE26" s="714"/>
      <c r="AF26" s="761"/>
    </row>
    <row r="27" spans="1:32" ht="15" customHeight="1">
      <c r="A27" s="1"/>
      <c r="B27" s="647"/>
      <c r="C27" s="650"/>
      <c r="D27" s="632"/>
      <c r="E27" s="28"/>
      <c r="F27" s="21"/>
      <c r="G27" s="106" t="s">
        <v>44</v>
      </c>
      <c r="H27" s="559" t="s">
        <v>283</v>
      </c>
      <c r="I27" s="485" t="e">
        <f t="shared" ref="I27:I33" si="1">ROUND(H27*$I$18,0)</f>
        <v>#VALUE!</v>
      </c>
      <c r="J27" s="412" t="e">
        <f t="shared" ref="J27:J33" si="2">ROUND(H27/$L$14,0)</f>
        <v>#VALUE!</v>
      </c>
      <c r="K27" s="243"/>
      <c r="L27" s="244"/>
      <c r="M27" s="245"/>
      <c r="N27" s="246"/>
      <c r="O27" s="184"/>
      <c r="P27" s="703"/>
      <c r="Q27" s="709" t="s">
        <v>198</v>
      </c>
      <c r="R27" s="710"/>
      <c r="S27" s="711"/>
      <c r="T27" s="762" t="e">
        <f>T25/$I$83</f>
        <v>#VALUE!</v>
      </c>
      <c r="U27" s="752"/>
      <c r="V27" s="752"/>
      <c r="W27" s="752"/>
      <c r="X27" s="751" t="e">
        <f>X25/$I$83</f>
        <v>#VALUE!</v>
      </c>
      <c r="Y27" s="752"/>
      <c r="Z27" s="752"/>
      <c r="AA27" s="751" t="e">
        <f>AA25/$I$83</f>
        <v>#VALUE!</v>
      </c>
      <c r="AB27" s="752"/>
      <c r="AC27" s="752"/>
      <c r="AD27" s="751" t="e">
        <f>AD25/$I$83</f>
        <v>#VALUE!</v>
      </c>
      <c r="AE27" s="752"/>
      <c r="AF27" s="753"/>
    </row>
    <row r="28" spans="1:32" ht="15" customHeight="1">
      <c r="A28" s="1"/>
      <c r="B28" s="647"/>
      <c r="C28" s="650"/>
      <c r="D28" s="632"/>
      <c r="E28" s="28"/>
      <c r="F28" s="21"/>
      <c r="G28" s="106" t="s">
        <v>45</v>
      </c>
      <c r="H28" s="559" t="s">
        <v>284</v>
      </c>
      <c r="I28" s="485" t="e">
        <f t="shared" si="1"/>
        <v>#VALUE!</v>
      </c>
      <c r="J28" s="412" t="e">
        <f t="shared" si="2"/>
        <v>#VALUE!</v>
      </c>
      <c r="K28" s="243"/>
      <c r="L28" s="244"/>
      <c r="M28" s="245"/>
      <c r="N28" s="246"/>
      <c r="O28" s="184"/>
      <c r="P28" s="703"/>
      <c r="Q28" s="712"/>
      <c r="R28" s="710"/>
      <c r="S28" s="711"/>
      <c r="T28" s="763"/>
      <c r="U28" s="752"/>
      <c r="V28" s="752"/>
      <c r="W28" s="752"/>
      <c r="X28" s="752"/>
      <c r="Y28" s="752"/>
      <c r="Z28" s="752"/>
      <c r="AA28" s="752"/>
      <c r="AB28" s="752"/>
      <c r="AC28" s="752"/>
      <c r="AD28" s="752"/>
      <c r="AE28" s="752"/>
      <c r="AF28" s="753"/>
    </row>
    <row r="29" spans="1:32" ht="15" customHeight="1">
      <c r="A29" s="1"/>
      <c r="B29" s="647"/>
      <c r="C29" s="650"/>
      <c r="D29" s="632"/>
      <c r="E29" s="28"/>
      <c r="F29" s="21"/>
      <c r="G29" s="106" t="s">
        <v>46</v>
      </c>
      <c r="H29" s="559" t="s">
        <v>285</v>
      </c>
      <c r="I29" s="485" t="e">
        <f t="shared" si="1"/>
        <v>#VALUE!</v>
      </c>
      <c r="J29" s="412" t="e">
        <f t="shared" si="2"/>
        <v>#VALUE!</v>
      </c>
      <c r="K29" s="243"/>
      <c r="L29" s="244"/>
      <c r="M29" s="245"/>
      <c r="N29" s="246"/>
      <c r="O29" s="184"/>
      <c r="P29" s="703"/>
      <c r="Q29" s="709" t="s">
        <v>200</v>
      </c>
      <c r="R29" s="710"/>
      <c r="S29" s="711"/>
      <c r="T29" s="713" t="e">
        <f>T25/$AD$19</f>
        <v>#VALUE!</v>
      </c>
      <c r="U29" s="714"/>
      <c r="V29" s="714"/>
      <c r="W29" s="714"/>
      <c r="X29" s="716" t="e">
        <f>X25/$AD$19</f>
        <v>#VALUE!</v>
      </c>
      <c r="Y29" s="714"/>
      <c r="Z29" s="714"/>
      <c r="AA29" s="716" t="e">
        <f>AA25/$AD$19</f>
        <v>#VALUE!</v>
      </c>
      <c r="AB29" s="714"/>
      <c r="AC29" s="714"/>
      <c r="AD29" s="716" t="e">
        <f>AD25/$AD$19</f>
        <v>#VALUE!</v>
      </c>
      <c r="AE29" s="714"/>
      <c r="AF29" s="761"/>
    </row>
    <row r="30" spans="1:32" ht="15" customHeight="1">
      <c r="A30" s="1"/>
      <c r="B30" s="647"/>
      <c r="C30" s="650"/>
      <c r="D30" s="632"/>
      <c r="E30" s="28"/>
      <c r="F30" s="21"/>
      <c r="G30" s="106" t="s">
        <v>47</v>
      </c>
      <c r="H30" s="582" t="s">
        <v>286</v>
      </c>
      <c r="I30" s="485" t="e">
        <f t="shared" si="1"/>
        <v>#VALUE!</v>
      </c>
      <c r="J30" s="412" t="e">
        <f t="shared" si="2"/>
        <v>#VALUE!</v>
      </c>
      <c r="K30" s="243"/>
      <c r="L30" s="244"/>
      <c r="M30" s="245"/>
      <c r="N30" s="246"/>
      <c r="O30" s="184"/>
      <c r="P30" s="703"/>
      <c r="Q30" s="712"/>
      <c r="R30" s="710"/>
      <c r="S30" s="711"/>
      <c r="T30" s="715"/>
      <c r="U30" s="714"/>
      <c r="V30" s="714"/>
      <c r="W30" s="714"/>
      <c r="X30" s="714"/>
      <c r="Y30" s="714"/>
      <c r="Z30" s="714"/>
      <c r="AA30" s="714"/>
      <c r="AB30" s="714"/>
      <c r="AC30" s="714"/>
      <c r="AD30" s="714"/>
      <c r="AE30" s="714"/>
      <c r="AF30" s="761"/>
    </row>
    <row r="31" spans="1:32" ht="15" customHeight="1" thickBot="1">
      <c r="A31" s="1"/>
      <c r="B31" s="647"/>
      <c r="C31" s="650"/>
      <c r="D31" s="632"/>
      <c r="E31" s="413"/>
      <c r="F31" s="70"/>
      <c r="G31" s="263" t="s">
        <v>48</v>
      </c>
      <c r="H31" s="583" t="s">
        <v>287</v>
      </c>
      <c r="I31" s="486" t="e">
        <f t="shared" si="1"/>
        <v>#VALUE!</v>
      </c>
      <c r="J31" s="414" t="e">
        <f t="shared" si="2"/>
        <v>#VALUE!</v>
      </c>
      <c r="K31" s="247"/>
      <c r="L31" s="248"/>
      <c r="M31" s="249"/>
      <c r="N31" s="250"/>
      <c r="O31" s="184"/>
      <c r="P31" s="703"/>
      <c r="Q31" s="709" t="s">
        <v>201</v>
      </c>
      <c r="R31" s="710"/>
      <c r="S31" s="711"/>
      <c r="T31" s="756" t="e">
        <f>T29-$I$83</f>
        <v>#VALUE!</v>
      </c>
      <c r="U31" s="757"/>
      <c r="V31" s="757"/>
      <c r="W31" s="757"/>
      <c r="X31" s="759" t="e">
        <f>X29-$I$83</f>
        <v>#VALUE!</v>
      </c>
      <c r="Y31" s="757"/>
      <c r="Z31" s="757"/>
      <c r="AA31" s="759" t="e">
        <f>AA29-$I$83</f>
        <v>#VALUE!</v>
      </c>
      <c r="AB31" s="757"/>
      <c r="AC31" s="757"/>
      <c r="AD31" s="759" t="e">
        <f>AD29-$I$83</f>
        <v>#VALUE!</v>
      </c>
      <c r="AE31" s="757"/>
      <c r="AF31" s="760"/>
    </row>
    <row r="32" spans="1:32" ht="15" customHeight="1" thickTop="1" thickBot="1">
      <c r="A32" s="1"/>
      <c r="B32" s="647"/>
      <c r="C32" s="650"/>
      <c r="D32" s="633"/>
      <c r="E32" s="55" t="s">
        <v>22</v>
      </c>
      <c r="F32" s="29"/>
      <c r="G32" s="65"/>
      <c r="H32" s="508">
        <f>SUM(H20:H26)</f>
        <v>0</v>
      </c>
      <c r="I32" s="482" t="e">
        <f t="shared" si="1"/>
        <v>#VALUE!</v>
      </c>
      <c r="J32" s="408" t="e">
        <f t="shared" si="2"/>
        <v>#VALUE!</v>
      </c>
      <c r="K32" s="54"/>
      <c r="L32" s="55"/>
      <c r="M32" s="55"/>
      <c r="N32" s="56"/>
      <c r="O32" s="29"/>
      <c r="P32" s="703"/>
      <c r="Q32" s="712"/>
      <c r="R32" s="710"/>
      <c r="S32" s="711"/>
      <c r="T32" s="758"/>
      <c r="U32" s="757"/>
      <c r="V32" s="757"/>
      <c r="W32" s="757"/>
      <c r="X32" s="757"/>
      <c r="Y32" s="757"/>
      <c r="Z32" s="757"/>
      <c r="AA32" s="757"/>
      <c r="AB32" s="757"/>
      <c r="AC32" s="757"/>
      <c r="AD32" s="757"/>
      <c r="AE32" s="757"/>
      <c r="AF32" s="760"/>
    </row>
    <row r="33" spans="1:32" ht="15" customHeight="1">
      <c r="A33" s="1"/>
      <c r="B33" s="647"/>
      <c r="C33" s="650"/>
      <c r="D33" s="631" t="s">
        <v>143</v>
      </c>
      <c r="E33" s="25" t="s">
        <v>26</v>
      </c>
      <c r="F33" s="26"/>
      <c r="G33" s="260"/>
      <c r="H33" s="550" t="s">
        <v>288</v>
      </c>
      <c r="I33" s="479" t="e">
        <f t="shared" si="1"/>
        <v>#VALUE!</v>
      </c>
      <c r="J33" s="403" t="e">
        <f t="shared" si="2"/>
        <v>#VALUE!</v>
      </c>
      <c r="K33" s="57" t="s">
        <v>18</v>
      </c>
      <c r="L33" s="562" t="s">
        <v>318</v>
      </c>
      <c r="M33" s="58" t="s">
        <v>149</v>
      </c>
      <c r="N33" s="59"/>
      <c r="O33" s="32"/>
      <c r="P33" s="703"/>
      <c r="Q33" s="709" t="s">
        <v>202</v>
      </c>
      <c r="R33" s="710"/>
      <c r="S33" s="711"/>
      <c r="T33" s="762" t="e">
        <f>T31/T29</f>
        <v>#VALUE!</v>
      </c>
      <c r="U33" s="752"/>
      <c r="V33" s="752"/>
      <c r="W33" s="752"/>
      <c r="X33" s="751" t="e">
        <f>X31/X29</f>
        <v>#VALUE!</v>
      </c>
      <c r="Y33" s="752"/>
      <c r="Z33" s="752"/>
      <c r="AA33" s="751" t="e">
        <f>AA31/AA29</f>
        <v>#VALUE!</v>
      </c>
      <c r="AB33" s="752"/>
      <c r="AC33" s="752"/>
      <c r="AD33" s="751" t="e">
        <f>AD31/AD29</f>
        <v>#VALUE!</v>
      </c>
      <c r="AE33" s="752"/>
      <c r="AF33" s="753"/>
    </row>
    <row r="34" spans="1:32" ht="15" customHeight="1" thickBot="1">
      <c r="A34" s="1"/>
      <c r="B34" s="647"/>
      <c r="C34" s="650"/>
      <c r="D34" s="632"/>
      <c r="E34" s="40"/>
      <c r="F34" s="29"/>
      <c r="G34" s="65"/>
      <c r="H34" s="506"/>
      <c r="I34" s="480"/>
      <c r="J34" s="404"/>
      <c r="K34" s="57" t="s">
        <v>16</v>
      </c>
      <c r="L34" s="415" t="e">
        <f>H33/J10</f>
        <v>#VALUE!</v>
      </c>
      <c r="M34" s="58" t="s">
        <v>150</v>
      </c>
      <c r="N34" s="59"/>
      <c r="O34" s="32"/>
      <c r="P34" s="703"/>
      <c r="Q34" s="769"/>
      <c r="R34" s="770"/>
      <c r="S34" s="771"/>
      <c r="T34" s="772"/>
      <c r="U34" s="773"/>
      <c r="V34" s="773"/>
      <c r="W34" s="773"/>
      <c r="X34" s="773"/>
      <c r="Y34" s="773"/>
      <c r="Z34" s="773"/>
      <c r="AA34" s="773"/>
      <c r="AB34" s="773"/>
      <c r="AC34" s="773"/>
      <c r="AD34" s="773"/>
      <c r="AE34" s="773"/>
      <c r="AF34" s="774"/>
    </row>
    <row r="35" spans="1:32" ht="15" customHeight="1">
      <c r="A35" s="1"/>
      <c r="B35" s="647"/>
      <c r="C35" s="650"/>
      <c r="D35" s="632"/>
      <c r="E35" s="37"/>
      <c r="F35" s="34"/>
      <c r="G35" s="33"/>
      <c r="H35" s="506"/>
      <c r="I35" s="487"/>
      <c r="J35" s="416"/>
      <c r="K35" s="60" t="s">
        <v>15</v>
      </c>
      <c r="L35" s="417" t="e">
        <f>H33/X11</f>
        <v>#VALUE!</v>
      </c>
      <c r="M35" s="61" t="s">
        <v>151</v>
      </c>
      <c r="N35" s="62"/>
      <c r="O35" s="32"/>
      <c r="P35" s="703"/>
      <c r="Q35" s="276"/>
      <c r="R35" s="276"/>
      <c r="S35" s="276"/>
      <c r="T35" s="276"/>
      <c r="U35" s="276"/>
      <c r="V35" s="276"/>
      <c r="W35" s="276"/>
      <c r="X35" s="276"/>
      <c r="Y35" s="276"/>
      <c r="Z35" s="276"/>
      <c r="AA35" s="276"/>
      <c r="AB35" s="276"/>
      <c r="AC35" s="276"/>
      <c r="AD35" s="276"/>
      <c r="AE35" s="276"/>
      <c r="AF35" s="278"/>
    </row>
    <row r="36" spans="1:32" ht="15" customHeight="1">
      <c r="A36" s="1"/>
      <c r="B36" s="647"/>
      <c r="C36" s="650"/>
      <c r="D36" s="632"/>
      <c r="E36" s="37" t="s">
        <v>27</v>
      </c>
      <c r="F36" s="34"/>
      <c r="G36" s="33"/>
      <c r="H36" s="584" t="s">
        <v>289</v>
      </c>
      <c r="I36" s="483" t="e">
        <f t="shared" ref="I36:I77" si="3">ROUND(H36*$I$18,0)</f>
        <v>#VALUE!</v>
      </c>
      <c r="J36" s="410" t="e">
        <f t="shared" ref="J36" si="4">ROUND(H36/$L$14,0)</f>
        <v>#VALUE!</v>
      </c>
      <c r="K36" s="155" t="s">
        <v>9</v>
      </c>
      <c r="L36" s="156">
        <v>0.03</v>
      </c>
      <c r="M36" s="157"/>
      <c r="N36" s="158"/>
      <c r="O36" s="185"/>
      <c r="P36" s="703"/>
      <c r="Q36" s="276"/>
      <c r="R36" s="276"/>
      <c r="S36" s="276"/>
      <c r="T36" s="276"/>
      <c r="U36" s="276"/>
      <c r="V36" s="276"/>
      <c r="W36" s="276"/>
      <c r="X36" s="276"/>
      <c r="Y36" s="276"/>
      <c r="Z36" s="276"/>
      <c r="AA36" s="276"/>
      <c r="AB36" s="276"/>
      <c r="AC36" s="276"/>
      <c r="AD36" s="276"/>
      <c r="AE36" s="276"/>
      <c r="AF36" s="278"/>
    </row>
    <row r="37" spans="1:32" ht="15" customHeight="1">
      <c r="A37" s="1"/>
      <c r="B37" s="647"/>
      <c r="C37" s="650"/>
      <c r="D37" s="632"/>
      <c r="E37" s="37" t="s">
        <v>64</v>
      </c>
      <c r="F37" s="63"/>
      <c r="G37" s="33"/>
      <c r="H37" s="563" t="s">
        <v>290</v>
      </c>
      <c r="I37" s="483" t="e">
        <f t="shared" si="3"/>
        <v>#VALUE!</v>
      </c>
      <c r="J37" s="410" t="e">
        <f t="shared" ref="J37:J77" si="5">ROUND(H37/$L$14,0)</f>
        <v>#VALUE!</v>
      </c>
      <c r="K37" s="13"/>
      <c r="L37" s="14"/>
      <c r="M37" s="15"/>
      <c r="N37" s="16"/>
      <c r="O37" s="185"/>
      <c r="P37" s="703"/>
      <c r="Q37" s="276"/>
      <c r="R37" s="276"/>
      <c r="S37" s="276"/>
      <c r="T37" s="276"/>
      <c r="U37" s="276"/>
      <c r="V37" s="276"/>
      <c r="W37" s="276"/>
      <c r="X37" s="276"/>
      <c r="Y37" s="276"/>
      <c r="Z37" s="276"/>
      <c r="AA37" s="276"/>
      <c r="AB37" s="276"/>
      <c r="AC37" s="276"/>
      <c r="AD37" s="276"/>
      <c r="AE37" s="276"/>
      <c r="AF37" s="278"/>
    </row>
    <row r="38" spans="1:32" ht="15" customHeight="1">
      <c r="A38" s="1"/>
      <c r="B38" s="647"/>
      <c r="C38" s="650"/>
      <c r="D38" s="632"/>
      <c r="E38" s="37" t="s">
        <v>28</v>
      </c>
      <c r="F38" s="34"/>
      <c r="G38" s="33"/>
      <c r="H38" s="584" t="s">
        <v>291</v>
      </c>
      <c r="I38" s="483" t="e">
        <f t="shared" si="3"/>
        <v>#VALUE!</v>
      </c>
      <c r="J38" s="410" t="e">
        <f t="shared" si="5"/>
        <v>#VALUE!</v>
      </c>
      <c r="K38" s="155" t="s">
        <v>17</v>
      </c>
      <c r="L38" s="156">
        <v>0.02</v>
      </c>
      <c r="M38" s="157"/>
      <c r="N38" s="158"/>
      <c r="O38" s="185"/>
      <c r="P38" s="703"/>
      <c r="Q38" s="276"/>
      <c r="R38" s="276"/>
      <c r="S38" s="276"/>
      <c r="T38" s="276"/>
      <c r="U38" s="276"/>
      <c r="V38" s="276"/>
      <c r="W38" s="276"/>
      <c r="X38" s="276"/>
      <c r="Y38" s="276"/>
      <c r="Z38" s="276"/>
      <c r="AA38" s="276"/>
      <c r="AB38" s="276"/>
      <c r="AC38" s="276"/>
      <c r="AD38" s="276"/>
      <c r="AE38" s="276"/>
      <c r="AF38" s="278"/>
    </row>
    <row r="39" spans="1:32" ht="15" customHeight="1">
      <c r="A39" s="1"/>
      <c r="B39" s="647"/>
      <c r="C39" s="650"/>
      <c r="D39" s="632"/>
      <c r="E39" s="37" t="s">
        <v>65</v>
      </c>
      <c r="F39" s="63"/>
      <c r="G39" s="261"/>
      <c r="H39" s="564" t="s">
        <v>292</v>
      </c>
      <c r="I39" s="483" t="e">
        <f t="shared" si="3"/>
        <v>#VALUE!</v>
      </c>
      <c r="J39" s="410" t="e">
        <f t="shared" si="5"/>
        <v>#VALUE!</v>
      </c>
      <c r="K39" s="17"/>
      <c r="L39" s="18"/>
      <c r="M39" s="19"/>
      <c r="N39" s="20"/>
      <c r="O39" s="185"/>
      <c r="P39" s="703"/>
      <c r="Q39" s="276"/>
      <c r="R39" s="276"/>
      <c r="S39" s="276"/>
      <c r="T39" s="276"/>
      <c r="U39" s="276"/>
      <c r="V39" s="276"/>
      <c r="W39" s="276"/>
      <c r="X39" s="276"/>
      <c r="Y39" s="276"/>
      <c r="Z39" s="276"/>
      <c r="AA39" s="276"/>
      <c r="AB39" s="276"/>
      <c r="AC39" s="276"/>
      <c r="AD39" s="276"/>
      <c r="AE39" s="276"/>
      <c r="AF39" s="278"/>
    </row>
    <row r="40" spans="1:32" ht="15" customHeight="1">
      <c r="A40" s="1"/>
      <c r="B40" s="647"/>
      <c r="C40" s="650"/>
      <c r="D40" s="632"/>
      <c r="E40" s="66" t="s">
        <v>51</v>
      </c>
      <c r="F40" s="64"/>
      <c r="G40" s="64"/>
      <c r="H40" s="507">
        <f>SUM(H41:H43)</f>
        <v>0</v>
      </c>
      <c r="I40" s="484" t="e">
        <f t="shared" si="3"/>
        <v>#VALUE!</v>
      </c>
      <c r="J40" s="411" t="e">
        <f t="shared" si="5"/>
        <v>#VALUE!</v>
      </c>
      <c r="K40" s="225"/>
      <c r="L40" s="226"/>
      <c r="M40" s="227"/>
      <c r="N40" s="228"/>
      <c r="O40" s="185"/>
      <c r="P40" s="703"/>
      <c r="Q40" s="276"/>
      <c r="R40" s="276"/>
      <c r="S40" s="311"/>
      <c r="T40" s="276"/>
      <c r="U40" s="276"/>
      <c r="V40" s="276"/>
      <c r="W40" s="276"/>
      <c r="X40" s="276"/>
      <c r="Y40" s="276"/>
      <c r="Z40" s="276"/>
      <c r="AA40" s="276"/>
      <c r="AB40" s="276"/>
      <c r="AC40" s="276"/>
      <c r="AD40" s="276"/>
      <c r="AE40" s="276"/>
      <c r="AF40" s="278"/>
    </row>
    <row r="41" spans="1:32" ht="15" customHeight="1" thickBot="1">
      <c r="A41" s="1"/>
      <c r="B41" s="647"/>
      <c r="C41" s="650"/>
      <c r="D41" s="632"/>
      <c r="E41" s="40"/>
      <c r="F41" s="65"/>
      <c r="G41" s="106" t="s">
        <v>52</v>
      </c>
      <c r="H41" s="565" t="s">
        <v>293</v>
      </c>
      <c r="I41" s="485" t="e">
        <f t="shared" si="3"/>
        <v>#VALUE!</v>
      </c>
      <c r="J41" s="412" t="e">
        <f t="shared" si="5"/>
        <v>#VALUE!</v>
      </c>
      <c r="K41" s="229"/>
      <c r="L41" s="230"/>
      <c r="M41" s="231"/>
      <c r="N41" s="232"/>
      <c r="O41" s="185"/>
      <c r="P41" s="704"/>
      <c r="Q41" s="288"/>
      <c r="R41" s="288"/>
      <c r="S41" s="288"/>
      <c r="T41" s="288"/>
      <c r="U41" s="288"/>
      <c r="V41" s="288"/>
      <c r="W41" s="288"/>
      <c r="X41" s="288"/>
      <c r="Y41" s="288"/>
      <c r="Z41" s="288"/>
      <c r="AA41" s="288"/>
      <c r="AB41" s="288"/>
      <c r="AC41" s="288"/>
      <c r="AD41" s="288"/>
      <c r="AE41" s="288"/>
      <c r="AF41" s="289"/>
    </row>
    <row r="42" spans="1:32" ht="15" customHeight="1">
      <c r="A42" s="1"/>
      <c r="B42" s="647"/>
      <c r="C42" s="650"/>
      <c r="D42" s="632"/>
      <c r="E42" s="40"/>
      <c r="F42" s="65"/>
      <c r="G42" s="106" t="s">
        <v>0</v>
      </c>
      <c r="H42" s="565" t="s">
        <v>294</v>
      </c>
      <c r="I42" s="485" t="e">
        <f t="shared" si="3"/>
        <v>#VALUE!</v>
      </c>
      <c r="J42" s="412" t="e">
        <f t="shared" si="5"/>
        <v>#VALUE!</v>
      </c>
      <c r="K42" s="229"/>
      <c r="L42" s="230"/>
      <c r="M42" s="231"/>
      <c r="N42" s="232"/>
      <c r="O42" s="185"/>
      <c r="P42" s="617" t="s">
        <v>169</v>
      </c>
      <c r="Q42" s="663" t="s">
        <v>170</v>
      </c>
      <c r="R42" s="664"/>
      <c r="S42" s="665" t="s">
        <v>168</v>
      </c>
      <c r="T42" s="664"/>
      <c r="U42" s="665" t="s">
        <v>167</v>
      </c>
      <c r="V42" s="664"/>
      <c r="W42" s="665" t="s">
        <v>166</v>
      </c>
      <c r="X42" s="664"/>
      <c r="Y42" s="748" t="s">
        <v>179</v>
      </c>
      <c r="Z42" s="749"/>
      <c r="AA42" s="665"/>
      <c r="AB42" s="748" t="s">
        <v>181</v>
      </c>
      <c r="AC42" s="750"/>
      <c r="AD42" s="775" t="s">
        <v>178</v>
      </c>
      <c r="AE42" s="776"/>
      <c r="AF42" s="750"/>
    </row>
    <row r="43" spans="1:32" ht="15" customHeight="1">
      <c r="A43" s="1"/>
      <c r="B43" s="647"/>
      <c r="C43" s="650"/>
      <c r="D43" s="632"/>
      <c r="E43" s="37"/>
      <c r="F43" s="33"/>
      <c r="G43" s="262" t="s">
        <v>1</v>
      </c>
      <c r="H43" s="585" t="s">
        <v>295</v>
      </c>
      <c r="I43" s="488" t="e">
        <f t="shared" si="3"/>
        <v>#VALUE!</v>
      </c>
      <c r="J43" s="418" t="e">
        <f t="shared" si="5"/>
        <v>#VALUE!</v>
      </c>
      <c r="K43" s="233"/>
      <c r="L43" s="234"/>
      <c r="M43" s="235"/>
      <c r="N43" s="236"/>
      <c r="O43" s="67"/>
      <c r="P43" s="618"/>
      <c r="Q43" s="781"/>
      <c r="R43" s="782"/>
      <c r="S43" s="303"/>
      <c r="T43" s="395" t="s">
        <v>171</v>
      </c>
      <c r="U43" s="430">
        <f>ROUNDDOWN(S43*0.3025,2)</f>
        <v>0</v>
      </c>
      <c r="V43" s="395" t="s">
        <v>172</v>
      </c>
      <c r="W43" s="661"/>
      <c r="X43" s="662"/>
      <c r="Y43" s="598">
        <f>AB43*AA43</f>
        <v>0</v>
      </c>
      <c r="Z43" s="599"/>
      <c r="AA43" s="519"/>
      <c r="AB43" s="600">
        <f>ROUNDDOWN(U43*W43,0)</f>
        <v>0</v>
      </c>
      <c r="AC43" s="601"/>
      <c r="AD43" s="399"/>
      <c r="AE43" s="294"/>
      <c r="AF43" s="305"/>
    </row>
    <row r="44" spans="1:32" ht="15" customHeight="1">
      <c r="A44" s="1"/>
      <c r="B44" s="647"/>
      <c r="C44" s="650"/>
      <c r="D44" s="632"/>
      <c r="E44" s="66" t="s">
        <v>5</v>
      </c>
      <c r="F44" s="22"/>
      <c r="G44" s="64"/>
      <c r="H44" s="507">
        <f>SUM(H45:H49)</f>
        <v>0</v>
      </c>
      <c r="I44" s="489" t="e">
        <f t="shared" si="3"/>
        <v>#VALUE!</v>
      </c>
      <c r="J44" s="419" t="e">
        <f t="shared" si="5"/>
        <v>#VALUE!</v>
      </c>
      <c r="K44" s="84"/>
      <c r="L44" s="222"/>
      <c r="M44" s="223"/>
      <c r="N44" s="224"/>
      <c r="O44" s="65"/>
      <c r="P44" s="618"/>
      <c r="Q44" s="781"/>
      <c r="R44" s="782"/>
      <c r="S44" s="303"/>
      <c r="T44" s="395" t="s">
        <v>171</v>
      </c>
      <c r="U44" s="430">
        <f t="shared" ref="U44:U57" si="6">ROUNDDOWN(S44*0.3025,2)</f>
        <v>0</v>
      </c>
      <c r="V44" s="395" t="s">
        <v>172</v>
      </c>
      <c r="W44" s="661"/>
      <c r="X44" s="662"/>
      <c r="Y44" s="598">
        <f t="shared" ref="Y44:Y57" si="7">AB44*AA44</f>
        <v>0</v>
      </c>
      <c r="Z44" s="599"/>
      <c r="AA44" s="519"/>
      <c r="AB44" s="600">
        <f t="shared" ref="AB44:AB57" si="8">ROUNDDOWN(U44*W44,0)</f>
        <v>0</v>
      </c>
      <c r="AC44" s="601"/>
      <c r="AD44" s="307"/>
      <c r="AE44" s="295"/>
      <c r="AF44" s="306"/>
    </row>
    <row r="45" spans="1:32" ht="15" customHeight="1">
      <c r="A45" s="1"/>
      <c r="B45" s="647"/>
      <c r="C45" s="650"/>
      <c r="D45" s="632"/>
      <c r="E45" s="40"/>
      <c r="F45" s="21"/>
      <c r="G45" s="106" t="s">
        <v>39</v>
      </c>
      <c r="H45" s="559" t="s">
        <v>296</v>
      </c>
      <c r="I45" s="485" t="e">
        <f t="shared" si="3"/>
        <v>#VALUE!</v>
      </c>
      <c r="J45" s="412" t="e">
        <f t="shared" si="5"/>
        <v>#VALUE!</v>
      </c>
      <c r="K45" s="84"/>
      <c r="L45" s="222"/>
      <c r="M45" s="223"/>
      <c r="N45" s="224"/>
      <c r="O45" s="65"/>
      <c r="P45" s="618"/>
      <c r="Q45" s="781"/>
      <c r="R45" s="782"/>
      <c r="S45" s="303"/>
      <c r="T45" s="395" t="s">
        <v>171</v>
      </c>
      <c r="U45" s="430">
        <f t="shared" si="6"/>
        <v>0</v>
      </c>
      <c r="V45" s="395" t="s">
        <v>172</v>
      </c>
      <c r="W45" s="661"/>
      <c r="X45" s="662"/>
      <c r="Y45" s="598">
        <f t="shared" si="7"/>
        <v>0</v>
      </c>
      <c r="Z45" s="599"/>
      <c r="AA45" s="519"/>
      <c r="AB45" s="600">
        <f t="shared" si="8"/>
        <v>0</v>
      </c>
      <c r="AC45" s="601"/>
      <c r="AD45" s="307"/>
      <c r="AE45" s="295"/>
      <c r="AF45" s="306"/>
    </row>
    <row r="46" spans="1:32" ht="15" customHeight="1">
      <c r="A46" s="1"/>
      <c r="B46" s="647"/>
      <c r="C46" s="650"/>
      <c r="D46" s="632"/>
      <c r="E46" s="40"/>
      <c r="F46" s="21"/>
      <c r="G46" s="106" t="s">
        <v>40</v>
      </c>
      <c r="H46" s="559" t="s">
        <v>297</v>
      </c>
      <c r="I46" s="485" t="e">
        <f t="shared" si="3"/>
        <v>#VALUE!</v>
      </c>
      <c r="J46" s="412" t="e">
        <f t="shared" si="5"/>
        <v>#VALUE!</v>
      </c>
      <c r="K46" s="84"/>
      <c r="L46" s="222"/>
      <c r="M46" s="223"/>
      <c r="N46" s="224"/>
      <c r="O46" s="65"/>
      <c r="P46" s="618"/>
      <c r="Q46" s="781"/>
      <c r="R46" s="782"/>
      <c r="S46" s="303"/>
      <c r="T46" s="395" t="s">
        <v>171</v>
      </c>
      <c r="U46" s="430">
        <f t="shared" si="6"/>
        <v>0</v>
      </c>
      <c r="V46" s="395" t="s">
        <v>172</v>
      </c>
      <c r="W46" s="661"/>
      <c r="X46" s="662"/>
      <c r="Y46" s="598">
        <f t="shared" si="7"/>
        <v>0</v>
      </c>
      <c r="Z46" s="599"/>
      <c r="AA46" s="519"/>
      <c r="AB46" s="600">
        <f t="shared" si="8"/>
        <v>0</v>
      </c>
      <c r="AC46" s="601"/>
      <c r="AD46" s="307"/>
      <c r="AE46" s="295"/>
      <c r="AF46" s="306"/>
    </row>
    <row r="47" spans="1:32" ht="15" customHeight="1">
      <c r="A47" s="1"/>
      <c r="B47" s="647"/>
      <c r="C47" s="650"/>
      <c r="D47" s="632"/>
      <c r="E47" s="40"/>
      <c r="F47" s="21"/>
      <c r="G47" s="106" t="s">
        <v>41</v>
      </c>
      <c r="H47" s="559" t="s">
        <v>298</v>
      </c>
      <c r="I47" s="485" t="e">
        <f t="shared" si="3"/>
        <v>#VALUE!</v>
      </c>
      <c r="J47" s="412" t="e">
        <f t="shared" si="5"/>
        <v>#VALUE!</v>
      </c>
      <c r="K47" s="84"/>
      <c r="L47" s="222"/>
      <c r="M47" s="223"/>
      <c r="N47" s="224"/>
      <c r="O47" s="65"/>
      <c r="P47" s="618"/>
      <c r="Q47" s="781"/>
      <c r="R47" s="782"/>
      <c r="S47" s="303"/>
      <c r="T47" s="395" t="s">
        <v>171</v>
      </c>
      <c r="U47" s="430">
        <f t="shared" si="6"/>
        <v>0</v>
      </c>
      <c r="V47" s="395" t="s">
        <v>172</v>
      </c>
      <c r="W47" s="661"/>
      <c r="X47" s="662"/>
      <c r="Y47" s="598">
        <f t="shared" si="7"/>
        <v>0</v>
      </c>
      <c r="Z47" s="599"/>
      <c r="AA47" s="519"/>
      <c r="AB47" s="600">
        <f t="shared" si="8"/>
        <v>0</v>
      </c>
      <c r="AC47" s="601"/>
      <c r="AD47" s="307"/>
      <c r="AE47" s="295"/>
      <c r="AF47" s="306"/>
    </row>
    <row r="48" spans="1:32" ht="15" customHeight="1">
      <c r="A48" s="1"/>
      <c r="B48" s="647"/>
      <c r="C48" s="650"/>
      <c r="D48" s="632"/>
      <c r="E48" s="40"/>
      <c r="F48" s="21"/>
      <c r="G48" s="106" t="s">
        <v>43</v>
      </c>
      <c r="H48" s="559" t="s">
        <v>299</v>
      </c>
      <c r="I48" s="485" t="e">
        <f t="shared" si="3"/>
        <v>#VALUE!</v>
      </c>
      <c r="J48" s="412" t="e">
        <f t="shared" si="5"/>
        <v>#VALUE!</v>
      </c>
      <c r="K48" s="84"/>
      <c r="L48" s="222"/>
      <c r="M48" s="223"/>
      <c r="N48" s="224"/>
      <c r="O48" s="65"/>
      <c r="P48" s="618"/>
      <c r="Q48" s="781"/>
      <c r="R48" s="782"/>
      <c r="S48" s="303"/>
      <c r="T48" s="395" t="s">
        <v>171</v>
      </c>
      <c r="U48" s="430">
        <f t="shared" si="6"/>
        <v>0</v>
      </c>
      <c r="V48" s="395" t="s">
        <v>172</v>
      </c>
      <c r="W48" s="661"/>
      <c r="X48" s="662"/>
      <c r="Y48" s="598">
        <f t="shared" si="7"/>
        <v>0</v>
      </c>
      <c r="Z48" s="599"/>
      <c r="AA48" s="519"/>
      <c r="AB48" s="600">
        <f t="shared" si="8"/>
        <v>0</v>
      </c>
      <c r="AC48" s="601"/>
      <c r="AD48" s="307"/>
      <c r="AE48" s="397"/>
      <c r="AF48" s="306"/>
    </row>
    <row r="49" spans="1:32" ht="15" customHeight="1" thickBot="1">
      <c r="A49" s="1"/>
      <c r="B49" s="647"/>
      <c r="C49" s="650"/>
      <c r="D49" s="632"/>
      <c r="E49" s="413"/>
      <c r="F49" s="23"/>
      <c r="G49" s="263" t="s">
        <v>48</v>
      </c>
      <c r="H49" s="586" t="s">
        <v>300</v>
      </c>
      <c r="I49" s="486" t="e">
        <f t="shared" si="3"/>
        <v>#VALUE!</v>
      </c>
      <c r="J49" s="414" t="e">
        <f t="shared" si="5"/>
        <v>#VALUE!</v>
      </c>
      <c r="K49" s="68"/>
      <c r="L49" s="69"/>
      <c r="M49" s="70"/>
      <c r="N49" s="71"/>
      <c r="O49" s="65"/>
      <c r="P49" s="618"/>
      <c r="Q49" s="781"/>
      <c r="R49" s="782"/>
      <c r="S49" s="303"/>
      <c r="T49" s="395" t="s">
        <v>171</v>
      </c>
      <c r="U49" s="430">
        <f t="shared" si="6"/>
        <v>0</v>
      </c>
      <c r="V49" s="395" t="s">
        <v>172</v>
      </c>
      <c r="W49" s="661"/>
      <c r="X49" s="662"/>
      <c r="Y49" s="598">
        <f t="shared" si="7"/>
        <v>0</v>
      </c>
      <c r="Z49" s="599"/>
      <c r="AA49" s="519"/>
      <c r="AB49" s="600">
        <f t="shared" si="8"/>
        <v>0</v>
      </c>
      <c r="AC49" s="601"/>
      <c r="AD49" s="307"/>
      <c r="AE49" s="295"/>
      <c r="AF49" s="306"/>
    </row>
    <row r="50" spans="1:32" ht="15" customHeight="1" thickTop="1" thickBot="1">
      <c r="A50" s="1"/>
      <c r="B50" s="647"/>
      <c r="C50" s="650"/>
      <c r="D50" s="633"/>
      <c r="E50" s="55" t="s">
        <v>22</v>
      </c>
      <c r="F50" s="55"/>
      <c r="G50" s="55"/>
      <c r="H50" s="509">
        <f>SUM(H33:H40,H44)</f>
        <v>0</v>
      </c>
      <c r="I50" s="490" t="e">
        <f t="shared" si="3"/>
        <v>#VALUE!</v>
      </c>
      <c r="J50" s="420" t="e">
        <f t="shared" si="5"/>
        <v>#VALUE!</v>
      </c>
      <c r="K50" s="54"/>
      <c r="L50" s="55"/>
      <c r="M50" s="55"/>
      <c r="N50" s="56"/>
      <c r="O50" s="29"/>
      <c r="P50" s="618"/>
      <c r="Q50" s="781"/>
      <c r="R50" s="782"/>
      <c r="S50" s="303"/>
      <c r="T50" s="395" t="s">
        <v>171</v>
      </c>
      <c r="U50" s="430">
        <f t="shared" si="6"/>
        <v>0</v>
      </c>
      <c r="V50" s="395" t="s">
        <v>172</v>
      </c>
      <c r="W50" s="661"/>
      <c r="X50" s="662"/>
      <c r="Y50" s="598">
        <f t="shared" si="7"/>
        <v>0</v>
      </c>
      <c r="Z50" s="599"/>
      <c r="AA50" s="519"/>
      <c r="AB50" s="600">
        <f t="shared" si="8"/>
        <v>0</v>
      </c>
      <c r="AC50" s="601"/>
      <c r="AD50" s="307"/>
      <c r="AE50" s="295"/>
      <c r="AF50" s="306"/>
    </row>
    <row r="51" spans="1:32" ht="15" customHeight="1" thickBot="1">
      <c r="A51" s="1"/>
      <c r="B51" s="647"/>
      <c r="C51" s="651"/>
      <c r="D51" s="207"/>
      <c r="E51" s="208" t="s">
        <v>22</v>
      </c>
      <c r="F51" s="208"/>
      <c r="G51" s="208"/>
      <c r="H51" s="510">
        <f>H32+H50</f>
        <v>0</v>
      </c>
      <c r="I51" s="491" t="e">
        <f t="shared" si="3"/>
        <v>#VALUE!</v>
      </c>
      <c r="J51" s="421" t="e">
        <f t="shared" si="5"/>
        <v>#VALUE!</v>
      </c>
      <c r="K51" s="209"/>
      <c r="L51" s="208"/>
      <c r="M51" s="208"/>
      <c r="N51" s="210"/>
      <c r="O51" s="29"/>
      <c r="P51" s="618"/>
      <c r="Q51" s="781"/>
      <c r="R51" s="782"/>
      <c r="S51" s="303"/>
      <c r="T51" s="395" t="s">
        <v>171</v>
      </c>
      <c r="U51" s="430">
        <f t="shared" si="6"/>
        <v>0</v>
      </c>
      <c r="V51" s="395" t="s">
        <v>172</v>
      </c>
      <c r="W51" s="661"/>
      <c r="X51" s="662"/>
      <c r="Y51" s="598">
        <f t="shared" si="7"/>
        <v>0</v>
      </c>
      <c r="Z51" s="599"/>
      <c r="AA51" s="519"/>
      <c r="AB51" s="600">
        <f t="shared" si="8"/>
        <v>0</v>
      </c>
      <c r="AC51" s="601"/>
      <c r="AD51" s="400"/>
      <c r="AE51" s="401"/>
      <c r="AF51" s="402"/>
    </row>
    <row r="52" spans="1:32" ht="15" customHeight="1">
      <c r="A52" s="1"/>
      <c r="B52" s="647"/>
      <c r="C52" s="642" t="s">
        <v>144</v>
      </c>
      <c r="D52" s="72" t="s">
        <v>32</v>
      </c>
      <c r="E52" s="73"/>
      <c r="F52" s="27"/>
      <c r="G52" s="27"/>
      <c r="H52" s="591" t="s">
        <v>301</v>
      </c>
      <c r="I52" s="481" t="e">
        <f t="shared" si="3"/>
        <v>#VALUE!</v>
      </c>
      <c r="J52" s="406" t="e">
        <f t="shared" si="5"/>
        <v>#VALUE!</v>
      </c>
      <c r="K52" s="78" t="s">
        <v>74</v>
      </c>
      <c r="L52" s="566" t="s">
        <v>319</v>
      </c>
      <c r="M52" s="79" t="s">
        <v>69</v>
      </c>
      <c r="N52" s="35"/>
      <c r="O52" s="65"/>
      <c r="P52" s="618"/>
      <c r="Q52" s="781"/>
      <c r="R52" s="782"/>
      <c r="S52" s="303"/>
      <c r="T52" s="395" t="s">
        <v>171</v>
      </c>
      <c r="U52" s="430">
        <f t="shared" si="6"/>
        <v>0</v>
      </c>
      <c r="V52" s="395" t="s">
        <v>172</v>
      </c>
      <c r="W52" s="661"/>
      <c r="X52" s="662"/>
      <c r="Y52" s="598">
        <f t="shared" si="7"/>
        <v>0</v>
      </c>
      <c r="Z52" s="599"/>
      <c r="AA52" s="519"/>
      <c r="AB52" s="600">
        <f t="shared" si="8"/>
        <v>0</v>
      </c>
      <c r="AC52" s="601"/>
      <c r="AD52" s="307"/>
      <c r="AE52" s="295"/>
      <c r="AF52" s="296"/>
    </row>
    <row r="53" spans="1:32" ht="15" customHeight="1">
      <c r="A53" s="1"/>
      <c r="B53" s="647"/>
      <c r="C53" s="643"/>
      <c r="D53" s="74" t="s">
        <v>20</v>
      </c>
      <c r="E53" s="75"/>
      <c r="F53" s="76"/>
      <c r="G53" s="77"/>
      <c r="H53" s="511">
        <f>SUM(H54:H60)</f>
        <v>0</v>
      </c>
      <c r="I53" s="484" t="e">
        <f t="shared" si="3"/>
        <v>#VALUE!</v>
      </c>
      <c r="J53" s="411" t="e">
        <f t="shared" si="5"/>
        <v>#VALUE!</v>
      </c>
      <c r="K53" s="78"/>
      <c r="L53" s="79"/>
      <c r="M53" s="79"/>
      <c r="N53" s="80"/>
      <c r="O53" s="29"/>
      <c r="P53" s="618"/>
      <c r="Q53" s="781"/>
      <c r="R53" s="782"/>
      <c r="S53" s="303"/>
      <c r="T53" s="395" t="s">
        <v>171</v>
      </c>
      <c r="U53" s="430">
        <f t="shared" si="6"/>
        <v>0</v>
      </c>
      <c r="V53" s="395" t="s">
        <v>172</v>
      </c>
      <c r="W53" s="661"/>
      <c r="X53" s="662"/>
      <c r="Y53" s="598">
        <f t="shared" si="7"/>
        <v>0</v>
      </c>
      <c r="Z53" s="599"/>
      <c r="AA53" s="519"/>
      <c r="AB53" s="600">
        <f t="shared" si="8"/>
        <v>0</v>
      </c>
      <c r="AC53" s="601"/>
      <c r="AD53" s="307"/>
      <c r="AE53" s="295"/>
      <c r="AF53" s="296"/>
    </row>
    <row r="54" spans="1:32" ht="15" customHeight="1">
      <c r="A54" s="1"/>
      <c r="B54" s="647"/>
      <c r="C54" s="643"/>
      <c r="D54" s="81"/>
      <c r="E54" s="82"/>
      <c r="F54" s="29"/>
      <c r="G54" s="83" t="s">
        <v>54</v>
      </c>
      <c r="H54" s="590" t="s">
        <v>302</v>
      </c>
      <c r="I54" s="485" t="e">
        <f t="shared" si="3"/>
        <v>#VALUE!</v>
      </c>
      <c r="J54" s="412" t="e">
        <f t="shared" si="5"/>
        <v>#VALUE!</v>
      </c>
      <c r="K54" s="84" t="s">
        <v>72</v>
      </c>
      <c r="L54" s="567" t="s">
        <v>320</v>
      </c>
      <c r="M54" s="85" t="s">
        <v>69</v>
      </c>
      <c r="N54" s="86"/>
      <c r="O54" s="29"/>
      <c r="P54" s="618"/>
      <c r="Q54" s="781"/>
      <c r="R54" s="782"/>
      <c r="S54" s="303"/>
      <c r="T54" s="395" t="s">
        <v>171</v>
      </c>
      <c r="U54" s="430">
        <f t="shared" si="6"/>
        <v>0</v>
      </c>
      <c r="V54" s="395" t="s">
        <v>172</v>
      </c>
      <c r="W54" s="661"/>
      <c r="X54" s="662"/>
      <c r="Y54" s="598">
        <f t="shared" si="7"/>
        <v>0</v>
      </c>
      <c r="Z54" s="599"/>
      <c r="AA54" s="519"/>
      <c r="AB54" s="600">
        <f t="shared" si="8"/>
        <v>0</v>
      </c>
      <c r="AC54" s="601"/>
      <c r="AD54" s="307"/>
      <c r="AE54" s="295"/>
      <c r="AF54" s="296"/>
    </row>
    <row r="55" spans="1:32" ht="15" customHeight="1">
      <c r="A55" s="1"/>
      <c r="B55" s="647"/>
      <c r="C55" s="643"/>
      <c r="D55" s="81"/>
      <c r="E55" s="82"/>
      <c r="F55" s="29"/>
      <c r="G55" s="83" t="s">
        <v>10</v>
      </c>
      <c r="H55" s="568" t="s">
        <v>303</v>
      </c>
      <c r="I55" s="485" t="e">
        <f t="shared" si="3"/>
        <v>#VALUE!</v>
      </c>
      <c r="J55" s="412" t="e">
        <f t="shared" si="5"/>
        <v>#VALUE!</v>
      </c>
      <c r="K55" s="84"/>
      <c r="L55" s="87"/>
      <c r="M55" s="87"/>
      <c r="N55" s="86"/>
      <c r="O55" s="29"/>
      <c r="P55" s="618"/>
      <c r="Q55" s="781"/>
      <c r="R55" s="782"/>
      <c r="S55" s="303"/>
      <c r="T55" s="395" t="s">
        <v>171</v>
      </c>
      <c r="U55" s="430">
        <f t="shared" si="6"/>
        <v>0</v>
      </c>
      <c r="V55" s="395" t="s">
        <v>172</v>
      </c>
      <c r="W55" s="661"/>
      <c r="X55" s="662"/>
      <c r="Y55" s="598">
        <f t="shared" si="7"/>
        <v>0</v>
      </c>
      <c r="Z55" s="599"/>
      <c r="AA55" s="519"/>
      <c r="AB55" s="600">
        <f t="shared" si="8"/>
        <v>0</v>
      </c>
      <c r="AC55" s="601"/>
      <c r="AD55" s="307"/>
      <c r="AE55" s="295"/>
      <c r="AF55" s="296"/>
    </row>
    <row r="56" spans="1:32" ht="15" customHeight="1">
      <c r="A56" s="1"/>
      <c r="B56" s="647"/>
      <c r="C56" s="643"/>
      <c r="D56" s="81"/>
      <c r="E56" s="82"/>
      <c r="F56" s="29"/>
      <c r="G56" s="88" t="s">
        <v>37</v>
      </c>
      <c r="H56" s="568" t="s">
        <v>304</v>
      </c>
      <c r="I56" s="485" t="e">
        <f t="shared" si="3"/>
        <v>#VALUE!</v>
      </c>
      <c r="J56" s="412" t="e">
        <f t="shared" si="5"/>
        <v>#VALUE!</v>
      </c>
      <c r="K56" s="89"/>
      <c r="L56" s="90"/>
      <c r="M56" s="90"/>
      <c r="N56" s="91"/>
      <c r="O56" s="29"/>
      <c r="P56" s="618"/>
      <c r="Q56" s="781"/>
      <c r="R56" s="782"/>
      <c r="S56" s="303"/>
      <c r="T56" s="395" t="s">
        <v>171</v>
      </c>
      <c r="U56" s="430">
        <f t="shared" si="6"/>
        <v>0</v>
      </c>
      <c r="V56" s="395" t="s">
        <v>172</v>
      </c>
      <c r="W56" s="661"/>
      <c r="X56" s="662"/>
      <c r="Y56" s="598">
        <f t="shared" si="7"/>
        <v>0</v>
      </c>
      <c r="Z56" s="599"/>
      <c r="AA56" s="519"/>
      <c r="AB56" s="600">
        <f t="shared" si="8"/>
        <v>0</v>
      </c>
      <c r="AC56" s="601"/>
      <c r="AD56" s="307"/>
      <c r="AE56" s="295"/>
      <c r="AF56" s="296"/>
    </row>
    <row r="57" spans="1:32" ht="15" customHeight="1">
      <c r="A57" s="1"/>
      <c r="B57" s="647"/>
      <c r="C57" s="643"/>
      <c r="D57" s="81"/>
      <c r="E57" s="82"/>
      <c r="F57" s="29"/>
      <c r="G57" s="88" t="s">
        <v>13</v>
      </c>
      <c r="H57" s="512">
        <f>T76*3%</f>
        <v>0</v>
      </c>
      <c r="I57" s="485" t="e">
        <f t="shared" si="3"/>
        <v>#VALUE!</v>
      </c>
      <c r="J57" s="412" t="e">
        <f t="shared" si="5"/>
        <v>#VALUE!</v>
      </c>
      <c r="K57" s="89"/>
      <c r="L57" s="90"/>
      <c r="M57" s="90"/>
      <c r="N57" s="91"/>
      <c r="O57" s="29"/>
      <c r="P57" s="618"/>
      <c r="Q57" s="781"/>
      <c r="R57" s="782"/>
      <c r="S57" s="303"/>
      <c r="T57" s="395" t="s">
        <v>171</v>
      </c>
      <c r="U57" s="430">
        <f t="shared" si="6"/>
        <v>0</v>
      </c>
      <c r="V57" s="395" t="s">
        <v>172</v>
      </c>
      <c r="W57" s="661"/>
      <c r="X57" s="662"/>
      <c r="Y57" s="598">
        <f t="shared" si="7"/>
        <v>0</v>
      </c>
      <c r="Z57" s="599"/>
      <c r="AA57" s="519"/>
      <c r="AB57" s="600">
        <f t="shared" si="8"/>
        <v>0</v>
      </c>
      <c r="AC57" s="601"/>
      <c r="AD57" s="307"/>
      <c r="AE57" s="295"/>
      <c r="AF57" s="296"/>
    </row>
    <row r="58" spans="1:32" ht="15" customHeight="1">
      <c r="A58" s="1"/>
      <c r="B58" s="647"/>
      <c r="C58" s="643"/>
      <c r="D58" s="81"/>
      <c r="E58" s="82"/>
      <c r="F58" s="29"/>
      <c r="G58" s="88" t="s">
        <v>36</v>
      </c>
      <c r="H58" s="512">
        <f>T76*2%</f>
        <v>0</v>
      </c>
      <c r="I58" s="485" t="e">
        <f t="shared" si="3"/>
        <v>#VALUE!</v>
      </c>
      <c r="J58" s="412" t="e">
        <f t="shared" si="5"/>
        <v>#VALUE!</v>
      </c>
      <c r="K58" s="89"/>
      <c r="L58" s="90"/>
      <c r="M58" s="90"/>
      <c r="N58" s="91"/>
      <c r="O58" s="29"/>
      <c r="P58" s="618"/>
      <c r="Q58" s="678" t="s">
        <v>173</v>
      </c>
      <c r="R58" s="679"/>
      <c r="S58" s="431" t="str">
        <f>X13</f>
        <v>$parkingIndoor$</v>
      </c>
      <c r="T58" s="395" t="s">
        <v>176</v>
      </c>
      <c r="U58" s="290"/>
      <c r="V58" s="302"/>
      <c r="W58" s="661"/>
      <c r="X58" s="662"/>
      <c r="Y58" s="680" t="e">
        <f>AB58*AA58</f>
        <v>#VALUE!</v>
      </c>
      <c r="Z58" s="681"/>
      <c r="AA58" s="520"/>
      <c r="AB58" s="604" t="e">
        <f>W58*S58</f>
        <v>#VALUE!</v>
      </c>
      <c r="AC58" s="605"/>
      <c r="AD58" s="307"/>
      <c r="AE58" s="295"/>
      <c r="AF58" s="296"/>
    </row>
    <row r="59" spans="1:32" ht="15" customHeight="1">
      <c r="A59" s="1"/>
      <c r="B59" s="647"/>
      <c r="C59" s="643"/>
      <c r="D59" s="92"/>
      <c r="E59" s="29"/>
      <c r="F59" s="29"/>
      <c r="G59" s="88" t="s">
        <v>35</v>
      </c>
      <c r="H59" s="568" t="s">
        <v>305</v>
      </c>
      <c r="I59" s="485" t="e">
        <f t="shared" si="3"/>
        <v>#VALUE!</v>
      </c>
      <c r="J59" s="412" t="e">
        <f t="shared" si="5"/>
        <v>#VALUE!</v>
      </c>
      <c r="K59" s="89"/>
      <c r="L59" s="90"/>
      <c r="M59" s="88"/>
      <c r="N59" s="91"/>
      <c r="O59" s="29"/>
      <c r="P59" s="618"/>
      <c r="Q59" s="678" t="s">
        <v>236</v>
      </c>
      <c r="R59" s="679"/>
      <c r="S59" s="303"/>
      <c r="T59" s="395" t="s">
        <v>176</v>
      </c>
      <c r="U59" s="290"/>
      <c r="V59" s="302"/>
      <c r="W59" s="661"/>
      <c r="X59" s="662"/>
      <c r="Y59" s="680">
        <f t="shared" ref="Y59:Y61" si="9">AB59*AA59</f>
        <v>0</v>
      </c>
      <c r="Z59" s="681"/>
      <c r="AA59" s="520"/>
      <c r="AB59" s="604">
        <f t="shared" ref="AB59:AB61" si="10">W59*S59</f>
        <v>0</v>
      </c>
      <c r="AC59" s="605"/>
      <c r="AD59" s="307"/>
      <c r="AE59" s="295"/>
      <c r="AF59" s="296"/>
    </row>
    <row r="60" spans="1:32" ht="15" customHeight="1">
      <c r="A60" s="1"/>
      <c r="B60" s="647"/>
      <c r="C60" s="643"/>
      <c r="D60" s="92"/>
      <c r="E60" s="34"/>
      <c r="F60" s="34"/>
      <c r="G60" s="93" t="s">
        <v>76</v>
      </c>
      <c r="H60" s="569" t="s">
        <v>306</v>
      </c>
      <c r="I60" s="488" t="e">
        <f t="shared" si="3"/>
        <v>#VALUE!</v>
      </c>
      <c r="J60" s="418" t="e">
        <f t="shared" si="5"/>
        <v>#VALUE!</v>
      </c>
      <c r="K60" s="94"/>
      <c r="L60" s="95"/>
      <c r="M60" s="93"/>
      <c r="N60" s="96"/>
      <c r="O60" s="29"/>
      <c r="P60" s="618"/>
      <c r="Q60" s="678" t="s">
        <v>238</v>
      </c>
      <c r="R60" s="679"/>
      <c r="S60" s="303"/>
      <c r="T60" s="395" t="s">
        <v>176</v>
      </c>
      <c r="U60" s="290"/>
      <c r="V60" s="302"/>
      <c r="W60" s="661"/>
      <c r="X60" s="662"/>
      <c r="Y60" s="680">
        <f t="shared" si="9"/>
        <v>0</v>
      </c>
      <c r="Z60" s="681"/>
      <c r="AA60" s="520"/>
      <c r="AB60" s="604">
        <f t="shared" si="10"/>
        <v>0</v>
      </c>
      <c r="AC60" s="605"/>
      <c r="AD60" s="307"/>
      <c r="AE60" s="295"/>
      <c r="AF60" s="296"/>
    </row>
    <row r="61" spans="1:32" ht="15" customHeight="1">
      <c r="A61" s="1"/>
      <c r="B61" s="647"/>
      <c r="C61" s="643"/>
      <c r="D61" s="53" t="s">
        <v>160</v>
      </c>
      <c r="E61" s="97"/>
      <c r="F61" s="98"/>
      <c r="G61" s="99"/>
      <c r="H61" s="511" t="e">
        <f>SUM(H62:H64)</f>
        <v>#VALUE!</v>
      </c>
      <c r="I61" s="484" t="e">
        <f t="shared" si="3"/>
        <v>#VALUE!</v>
      </c>
      <c r="J61" s="411" t="e">
        <f t="shared" si="5"/>
        <v>#VALUE!</v>
      </c>
      <c r="K61" s="100"/>
      <c r="L61" s="101"/>
      <c r="M61" s="102"/>
      <c r="N61" s="103"/>
      <c r="O61" s="65"/>
      <c r="P61" s="618"/>
      <c r="Q61" s="678" t="s">
        <v>237</v>
      </c>
      <c r="R61" s="679"/>
      <c r="S61" s="303"/>
      <c r="T61" s="395" t="s">
        <v>176</v>
      </c>
      <c r="U61" s="290"/>
      <c r="V61" s="302"/>
      <c r="W61" s="661"/>
      <c r="X61" s="662"/>
      <c r="Y61" s="680">
        <f t="shared" si="9"/>
        <v>0</v>
      </c>
      <c r="Z61" s="681"/>
      <c r="AA61" s="520"/>
      <c r="AB61" s="604">
        <f t="shared" si="10"/>
        <v>0</v>
      </c>
      <c r="AC61" s="605"/>
      <c r="AD61" s="307"/>
      <c r="AE61" s="295"/>
      <c r="AF61" s="296"/>
    </row>
    <row r="62" spans="1:32" ht="15" customHeight="1" thickBot="1">
      <c r="A62" s="1"/>
      <c r="B62" s="647"/>
      <c r="C62" s="643"/>
      <c r="D62" s="41" t="s">
        <v>30</v>
      </c>
      <c r="E62" s="21"/>
      <c r="F62" s="98"/>
      <c r="G62" s="99" t="s">
        <v>13</v>
      </c>
      <c r="H62" s="513" t="e">
        <f>T74*1.5%</f>
        <v>#VALUE!</v>
      </c>
      <c r="I62" s="485" t="e">
        <f t="shared" si="3"/>
        <v>#VALUE!</v>
      </c>
      <c r="J62" s="412" t="e">
        <f t="shared" si="5"/>
        <v>#VALUE!</v>
      </c>
      <c r="K62" s="149"/>
      <c r="L62" s="104"/>
      <c r="M62" s="105"/>
      <c r="N62" s="106"/>
      <c r="O62" s="65"/>
      <c r="P62" s="618"/>
      <c r="Q62" s="764" t="s">
        <v>177</v>
      </c>
      <c r="R62" s="765"/>
      <c r="S62" s="432">
        <f>SUM(S43:S57)</f>
        <v>0</v>
      </c>
      <c r="T62" s="301" t="s">
        <v>171</v>
      </c>
      <c r="U62" s="432">
        <f>SUM(U43:U57)</f>
        <v>0</v>
      </c>
      <c r="V62" s="301" t="s">
        <v>172</v>
      </c>
      <c r="W62" s="766"/>
      <c r="X62" s="765"/>
      <c r="Y62" s="767" t="e">
        <f>SUM(Y43:Z61)</f>
        <v>#VALUE!</v>
      </c>
      <c r="Z62" s="768"/>
      <c r="AA62" s="433"/>
      <c r="AB62" s="610" t="e">
        <f>SUM(AB43:AC61)</f>
        <v>#VALUE!</v>
      </c>
      <c r="AC62" s="611"/>
      <c r="AD62" s="307"/>
      <c r="AE62" s="295"/>
      <c r="AF62" s="296"/>
    </row>
    <row r="63" spans="1:32" ht="15" customHeight="1" thickBot="1">
      <c r="A63" s="1"/>
      <c r="B63" s="647"/>
      <c r="C63" s="643"/>
      <c r="D63" s="41"/>
      <c r="E63" s="21"/>
      <c r="F63" s="98"/>
      <c r="G63" s="107" t="s">
        <v>14</v>
      </c>
      <c r="H63" s="513" t="e">
        <f>T74*2%</f>
        <v>#VALUE!</v>
      </c>
      <c r="I63" s="485" t="e">
        <f t="shared" si="3"/>
        <v>#VALUE!</v>
      </c>
      <c r="J63" s="412" t="e">
        <f t="shared" si="5"/>
        <v>#VALUE!</v>
      </c>
      <c r="K63" s="108"/>
      <c r="L63" s="109"/>
      <c r="M63" s="110"/>
      <c r="N63" s="111"/>
      <c r="O63" s="65"/>
      <c r="P63" s="618"/>
      <c r="Q63" s="612" t="s">
        <v>180</v>
      </c>
      <c r="R63" s="613"/>
      <c r="S63" s="613"/>
      <c r="T63" s="613"/>
      <c r="U63" s="613"/>
      <c r="V63" s="613"/>
      <c r="W63" s="613"/>
      <c r="X63" s="613"/>
      <c r="Y63" s="613"/>
      <c r="Z63" s="613"/>
      <c r="AA63" s="614"/>
      <c r="AB63" s="615" t="e">
        <f>AB62*12</f>
        <v>#VALUE!</v>
      </c>
      <c r="AC63" s="616"/>
      <c r="AD63" s="307"/>
      <c r="AE63" s="295"/>
      <c r="AF63" s="296"/>
    </row>
    <row r="64" spans="1:32" ht="15" customHeight="1">
      <c r="A64" s="1"/>
      <c r="B64" s="647"/>
      <c r="C64" s="643"/>
      <c r="D64" s="92"/>
      <c r="E64" s="34"/>
      <c r="F64" s="112"/>
      <c r="G64" s="258" t="s">
        <v>34</v>
      </c>
      <c r="H64" s="559" t="s">
        <v>307</v>
      </c>
      <c r="I64" s="488" t="e">
        <f t="shared" si="3"/>
        <v>#VALUE!</v>
      </c>
      <c r="J64" s="418" t="e">
        <f t="shared" si="5"/>
        <v>#VALUE!</v>
      </c>
      <c r="K64" s="113"/>
      <c r="L64" s="114"/>
      <c r="M64" s="115"/>
      <c r="N64" s="422"/>
      <c r="O64" s="186"/>
      <c r="P64" s="618"/>
      <c r="Q64" s="777" t="s">
        <v>182</v>
      </c>
      <c r="R64" s="778"/>
      <c r="S64" s="778"/>
      <c r="T64" s="778"/>
      <c r="U64" s="778"/>
      <c r="V64" s="778"/>
      <c r="W64" s="778"/>
      <c r="X64" s="778"/>
      <c r="Y64" s="778"/>
      <c r="Z64" s="431" t="str">
        <f>X11</f>
        <v>$totalUnits$</v>
      </c>
      <c r="AA64" s="290" t="s">
        <v>184</v>
      </c>
      <c r="AB64" s="779" t="e">
        <f>Z64*AF64</f>
        <v>#VALUE!</v>
      </c>
      <c r="AC64" s="780"/>
      <c r="AD64" s="396" t="s">
        <v>174</v>
      </c>
      <c r="AE64" s="300" t="s">
        <v>175</v>
      </c>
      <c r="AF64" s="299"/>
    </row>
    <row r="65" spans="1:32" ht="15" customHeight="1">
      <c r="A65" s="1"/>
      <c r="B65" s="647"/>
      <c r="C65" s="643"/>
      <c r="D65" s="74" t="s">
        <v>29</v>
      </c>
      <c r="E65" s="82"/>
      <c r="F65" s="29"/>
      <c r="G65" s="116"/>
      <c r="H65" s="511">
        <f>SUM(H66:H67)</f>
        <v>0</v>
      </c>
      <c r="I65" s="489" t="e">
        <f t="shared" si="3"/>
        <v>#VALUE!</v>
      </c>
      <c r="J65" s="419" t="e">
        <f t="shared" si="5"/>
        <v>#VALUE!</v>
      </c>
      <c r="K65" s="150"/>
      <c r="L65" s="151"/>
      <c r="M65" s="152"/>
      <c r="N65" s="153"/>
      <c r="O65" s="36"/>
      <c r="P65" s="618"/>
      <c r="Q65" s="602" t="s">
        <v>183</v>
      </c>
      <c r="R65" s="603"/>
      <c r="S65" s="603"/>
      <c r="T65" s="603"/>
      <c r="U65" s="603"/>
      <c r="V65" s="603"/>
      <c r="W65" s="603"/>
      <c r="X65" s="603"/>
      <c r="Y65" s="603"/>
      <c r="Z65" s="431" t="str">
        <f>Z64</f>
        <v>$totalUnits$</v>
      </c>
      <c r="AA65" s="290" t="s">
        <v>184</v>
      </c>
      <c r="AB65" s="604" t="e">
        <f>AB64*12</f>
        <v>#VALUE!</v>
      </c>
      <c r="AC65" s="605"/>
      <c r="AD65" s="307"/>
      <c r="AE65" s="295"/>
      <c r="AF65" s="296"/>
    </row>
    <row r="66" spans="1:32" ht="15" customHeight="1">
      <c r="A66" s="1"/>
      <c r="B66" s="647"/>
      <c r="C66" s="643"/>
      <c r="D66" s="81"/>
      <c r="E66" s="82"/>
      <c r="F66" s="29"/>
      <c r="G66" s="118" t="s">
        <v>13</v>
      </c>
      <c r="H66" s="590" t="s">
        <v>308</v>
      </c>
      <c r="I66" s="485" t="e">
        <f t="shared" si="3"/>
        <v>#VALUE!</v>
      </c>
      <c r="J66" s="412" t="e">
        <f t="shared" si="5"/>
        <v>#VALUE!</v>
      </c>
      <c r="K66" s="117" t="s">
        <v>70</v>
      </c>
      <c r="L66" s="570" t="s">
        <v>321</v>
      </c>
      <c r="M66" s="29" t="s">
        <v>71</v>
      </c>
      <c r="N66" s="119"/>
      <c r="O66" s="36"/>
      <c r="P66" s="618"/>
      <c r="Q66" s="602" t="s">
        <v>187</v>
      </c>
      <c r="R66" s="603"/>
      <c r="S66" s="603"/>
      <c r="T66" s="603"/>
      <c r="U66" s="603"/>
      <c r="V66" s="603"/>
      <c r="W66" s="603"/>
      <c r="X66" s="603"/>
      <c r="Y66" s="603"/>
      <c r="Z66" s="603"/>
      <c r="AA66" s="603"/>
      <c r="AB66" s="606">
        <v>0</v>
      </c>
      <c r="AC66" s="607"/>
      <c r="AD66" s="307"/>
      <c r="AE66" s="295"/>
      <c r="AF66" s="296"/>
    </row>
    <row r="67" spans="1:32" ht="15" customHeight="1" thickBot="1">
      <c r="A67" s="1"/>
      <c r="B67" s="647"/>
      <c r="C67" s="643"/>
      <c r="D67" s="92"/>
      <c r="E67" s="120"/>
      <c r="F67" s="34"/>
      <c r="G67" s="121" t="s">
        <v>14</v>
      </c>
      <c r="H67" s="589" t="s">
        <v>309</v>
      </c>
      <c r="I67" s="488" t="e">
        <f t="shared" si="3"/>
        <v>#VALUE!</v>
      </c>
      <c r="J67" s="418" t="e">
        <f t="shared" si="5"/>
        <v>#VALUE!</v>
      </c>
      <c r="K67" s="122"/>
      <c r="L67" s="123"/>
      <c r="M67" s="95"/>
      <c r="N67" s="124"/>
      <c r="O67" s="65"/>
      <c r="P67" s="618"/>
      <c r="Q67" s="608" t="s">
        <v>188</v>
      </c>
      <c r="R67" s="609"/>
      <c r="S67" s="609"/>
      <c r="T67" s="609"/>
      <c r="U67" s="609"/>
      <c r="V67" s="609"/>
      <c r="W67" s="609"/>
      <c r="X67" s="609"/>
      <c r="Y67" s="609"/>
      <c r="Z67" s="609"/>
      <c r="AA67" s="609"/>
      <c r="AB67" s="610">
        <f>AB66*12</f>
        <v>0</v>
      </c>
      <c r="AC67" s="611"/>
      <c r="AD67" s="307"/>
      <c r="AE67" s="295"/>
      <c r="AF67" s="296"/>
    </row>
    <row r="68" spans="1:32" ht="15" customHeight="1" thickBot="1">
      <c r="A68" s="1"/>
      <c r="B68" s="647"/>
      <c r="C68" s="643"/>
      <c r="D68" s="125" t="s">
        <v>21</v>
      </c>
      <c r="E68" s="126"/>
      <c r="F68" s="46"/>
      <c r="G68" s="32"/>
      <c r="H68" s="588" t="s">
        <v>310</v>
      </c>
      <c r="I68" s="481" t="e">
        <f t="shared" si="3"/>
        <v>#VALUE!</v>
      </c>
      <c r="J68" s="406" t="e">
        <f t="shared" si="5"/>
        <v>#VALUE!</v>
      </c>
      <c r="K68" s="127" t="s">
        <v>79</v>
      </c>
      <c r="L68" s="571" t="s">
        <v>322</v>
      </c>
      <c r="M68" s="46" t="s">
        <v>81</v>
      </c>
      <c r="N68" s="128"/>
      <c r="O68" s="65"/>
      <c r="P68" s="619"/>
      <c r="Q68" s="612" t="s">
        <v>185</v>
      </c>
      <c r="R68" s="613"/>
      <c r="S68" s="613"/>
      <c r="T68" s="613"/>
      <c r="U68" s="613"/>
      <c r="V68" s="613"/>
      <c r="W68" s="613"/>
      <c r="X68" s="613"/>
      <c r="Y68" s="613"/>
      <c r="Z68" s="613"/>
      <c r="AA68" s="614"/>
      <c r="AB68" s="615" t="e">
        <f>SUM(AB63,AB65,AB67)</f>
        <v>#VALUE!</v>
      </c>
      <c r="AC68" s="616"/>
      <c r="AD68" s="308"/>
      <c r="AE68" s="297"/>
      <c r="AF68" s="298"/>
    </row>
    <row r="69" spans="1:32" ht="15" customHeight="1" thickBot="1">
      <c r="A69" s="1"/>
      <c r="B69" s="647"/>
      <c r="C69" s="643"/>
      <c r="D69" s="74" t="s">
        <v>24</v>
      </c>
      <c r="E69" s="129"/>
      <c r="F69" s="76"/>
      <c r="G69" s="47"/>
      <c r="H69" s="573" t="s">
        <v>311</v>
      </c>
      <c r="I69" s="483" t="e">
        <f t="shared" si="3"/>
        <v>#VALUE!</v>
      </c>
      <c r="J69" s="410" t="e">
        <f t="shared" si="5"/>
        <v>#VALUE!</v>
      </c>
      <c r="K69" s="48" t="s">
        <v>80</v>
      </c>
      <c r="L69" s="572" t="s">
        <v>323</v>
      </c>
      <c r="M69" s="76" t="s">
        <v>82</v>
      </c>
      <c r="N69" s="130"/>
      <c r="O69" s="65"/>
      <c r="P69" s="220" t="s">
        <v>148</v>
      </c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</row>
    <row r="70" spans="1:32" ht="15" customHeight="1">
      <c r="A70" s="1"/>
      <c r="B70" s="647"/>
      <c r="C70" s="643"/>
      <c r="D70" s="131" t="s">
        <v>49</v>
      </c>
      <c r="E70" s="132"/>
      <c r="F70" s="133"/>
      <c r="G70" s="134"/>
      <c r="H70" s="507">
        <f>SUM(H71:H75)</f>
        <v>0</v>
      </c>
      <c r="I70" s="484" t="e">
        <f t="shared" si="3"/>
        <v>#VALUE!</v>
      </c>
      <c r="J70" s="411" t="e">
        <f t="shared" si="5"/>
        <v>#VALUE!</v>
      </c>
      <c r="K70" s="135"/>
      <c r="L70" s="136"/>
      <c r="M70" s="134"/>
      <c r="N70" s="137"/>
      <c r="O70" s="65"/>
      <c r="P70" s="272" t="s">
        <v>67</v>
      </c>
      <c r="Q70" s="273"/>
      <c r="R70" s="273"/>
      <c r="S70" s="273"/>
      <c r="T70" s="273"/>
      <c r="U70" s="273"/>
      <c r="V70" s="273"/>
      <c r="W70" s="273"/>
      <c r="X70" s="273"/>
      <c r="Y70" s="273"/>
      <c r="Z70" s="273"/>
      <c r="AA70" s="273"/>
      <c r="AB70" s="274"/>
      <c r="AC70" s="191"/>
    </row>
    <row r="71" spans="1:32" ht="15" customHeight="1">
      <c r="A71" s="1"/>
      <c r="B71" s="647"/>
      <c r="C71" s="643"/>
      <c r="D71" s="138"/>
      <c r="E71" s="139"/>
      <c r="F71" s="88"/>
      <c r="G71" s="259" t="s">
        <v>50</v>
      </c>
      <c r="H71" s="559" t="s">
        <v>312</v>
      </c>
      <c r="I71" s="485" t="e">
        <f t="shared" si="3"/>
        <v>#VALUE!</v>
      </c>
      <c r="J71" s="412" t="e">
        <f t="shared" si="5"/>
        <v>#VALUE!</v>
      </c>
      <c r="K71" s="89"/>
      <c r="L71" s="140"/>
      <c r="M71" s="90"/>
      <c r="N71" s="141"/>
      <c r="O71" s="65"/>
      <c r="P71" s="275"/>
      <c r="Q71" s="276"/>
      <c r="R71" s="276"/>
      <c r="S71" s="277"/>
      <c r="T71" s="277"/>
      <c r="U71" s="277"/>
      <c r="V71" s="277"/>
      <c r="W71" s="276"/>
      <c r="X71" s="276" t="s">
        <v>61</v>
      </c>
      <c r="Y71" s="276"/>
      <c r="Z71" s="276"/>
      <c r="AA71" s="276"/>
      <c r="AB71" s="278"/>
      <c r="AC71" s="191"/>
    </row>
    <row r="72" spans="1:32" ht="15" customHeight="1">
      <c r="A72" s="1"/>
      <c r="B72" s="647"/>
      <c r="C72" s="643"/>
      <c r="D72" s="138"/>
      <c r="E72" s="139"/>
      <c r="F72" s="88"/>
      <c r="G72" s="259" t="s">
        <v>42</v>
      </c>
      <c r="H72" s="559" t="s">
        <v>313</v>
      </c>
      <c r="I72" s="485" t="e">
        <f t="shared" si="3"/>
        <v>#VALUE!</v>
      </c>
      <c r="J72" s="412" t="e">
        <f t="shared" si="5"/>
        <v>#VALUE!</v>
      </c>
      <c r="K72" s="89"/>
      <c r="L72" s="140"/>
      <c r="M72" s="90"/>
      <c r="N72" s="141"/>
      <c r="O72" s="65"/>
      <c r="P72" s="596" t="s">
        <v>55</v>
      </c>
      <c r="Q72" s="597"/>
      <c r="R72" s="597"/>
      <c r="S72" s="597"/>
      <c r="T72" s="623"/>
      <c r="U72" s="623"/>
      <c r="V72" s="623"/>
      <c r="W72" s="276" t="s">
        <v>56</v>
      </c>
      <c r="X72" s="276" t="s">
        <v>58</v>
      </c>
      <c r="Y72" s="276"/>
      <c r="Z72" s="621" t="e">
        <f>T74*1.4%</f>
        <v>#VALUE!</v>
      </c>
      <c r="AA72" s="621"/>
      <c r="AB72" s="278" t="s">
        <v>59</v>
      </c>
      <c r="AC72" s="191"/>
    </row>
    <row r="73" spans="1:32" ht="15" customHeight="1">
      <c r="A73" s="1"/>
      <c r="B73" s="647"/>
      <c r="C73" s="643"/>
      <c r="D73" s="138"/>
      <c r="E73" s="139"/>
      <c r="F73" s="90"/>
      <c r="G73" s="259" t="s">
        <v>75</v>
      </c>
      <c r="H73" s="587" t="s">
        <v>324</v>
      </c>
      <c r="I73" s="485" t="e">
        <f t="shared" si="3"/>
        <v>#VALUE!</v>
      </c>
      <c r="J73" s="412" t="e">
        <f t="shared" si="5"/>
        <v>#VALUE!</v>
      </c>
      <c r="K73" s="89" t="s">
        <v>138</v>
      </c>
      <c r="L73" s="574" t="s">
        <v>325</v>
      </c>
      <c r="M73" s="90" t="s">
        <v>139</v>
      </c>
      <c r="N73" s="141"/>
      <c r="O73" s="65"/>
      <c r="P73" s="596" t="s">
        <v>57</v>
      </c>
      <c r="Q73" s="597"/>
      <c r="R73" s="597"/>
      <c r="S73" s="597"/>
      <c r="T73" s="621" t="e">
        <f>L20*J8*7/8</f>
        <v>#VALUE!</v>
      </c>
      <c r="U73" s="621"/>
      <c r="V73" s="621"/>
      <c r="W73" s="276" t="s">
        <v>59</v>
      </c>
      <c r="X73" s="276" t="s">
        <v>60</v>
      </c>
      <c r="Y73" s="276"/>
      <c r="Z73" s="621" t="e">
        <f>T75*0.3%</f>
        <v>#VALUE!</v>
      </c>
      <c r="AA73" s="621"/>
      <c r="AB73" s="278" t="s">
        <v>59</v>
      </c>
      <c r="AC73" s="191"/>
    </row>
    <row r="74" spans="1:32" ht="15" customHeight="1">
      <c r="A74" s="1"/>
      <c r="B74" s="647"/>
      <c r="C74" s="643"/>
      <c r="D74" s="138"/>
      <c r="E74" s="139"/>
      <c r="F74" s="90"/>
      <c r="G74" s="259" t="s">
        <v>77</v>
      </c>
      <c r="H74" s="587" t="s">
        <v>314</v>
      </c>
      <c r="I74" s="485" t="e">
        <f t="shared" si="3"/>
        <v>#VALUE!</v>
      </c>
      <c r="J74" s="412" t="e">
        <f t="shared" si="5"/>
        <v>#VALUE!</v>
      </c>
      <c r="K74" s="89"/>
      <c r="L74" s="140"/>
      <c r="M74" s="90"/>
      <c r="N74" s="141"/>
      <c r="O74" s="65"/>
      <c r="P74" s="596" t="s">
        <v>239</v>
      </c>
      <c r="Q74" s="597"/>
      <c r="R74" s="597"/>
      <c r="S74" s="597"/>
      <c r="T74" s="621" t="e">
        <f>T73*1/6*T72/100+T73*(1-T72/100)</f>
        <v>#VALUE!</v>
      </c>
      <c r="U74" s="621"/>
      <c r="V74" s="621"/>
      <c r="W74" s="276" t="s">
        <v>59</v>
      </c>
      <c r="X74" s="276" t="s">
        <v>62</v>
      </c>
      <c r="Y74" s="276"/>
      <c r="Z74" s="496"/>
      <c r="AA74" s="496"/>
      <c r="AB74" s="278"/>
      <c r="AC74" s="191"/>
    </row>
    <row r="75" spans="1:32" ht="15" customHeight="1" thickBot="1">
      <c r="A75" s="1"/>
      <c r="B75" s="647"/>
      <c r="C75" s="643"/>
      <c r="D75" s="142"/>
      <c r="E75" s="143"/>
      <c r="F75" s="144"/>
      <c r="G75" s="264" t="s">
        <v>78</v>
      </c>
      <c r="H75" s="559" t="s">
        <v>315</v>
      </c>
      <c r="I75" s="486" t="e">
        <f t="shared" si="3"/>
        <v>#VALUE!</v>
      </c>
      <c r="J75" s="414" t="e">
        <f t="shared" si="5"/>
        <v>#VALUE!</v>
      </c>
      <c r="K75" s="145"/>
      <c r="L75" s="146"/>
      <c r="M75" s="147"/>
      <c r="N75" s="148"/>
      <c r="O75" s="187"/>
      <c r="P75" s="596" t="s">
        <v>240</v>
      </c>
      <c r="Q75" s="597"/>
      <c r="R75" s="597"/>
      <c r="S75" s="597"/>
      <c r="T75" s="621" t="e">
        <f>T73*1/3*T72/100+T73*(1-T72/100)</f>
        <v>#VALUE!</v>
      </c>
      <c r="U75" s="621"/>
      <c r="V75" s="621"/>
      <c r="W75" s="276" t="s">
        <v>59</v>
      </c>
      <c r="X75" s="276" t="s">
        <v>58</v>
      </c>
      <c r="Y75" s="276"/>
      <c r="Z75" s="621">
        <f>T76*1.4%</f>
        <v>0</v>
      </c>
      <c r="AA75" s="621"/>
      <c r="AB75" s="278" t="s">
        <v>59</v>
      </c>
      <c r="AC75" s="191"/>
    </row>
    <row r="76" spans="1:32" ht="15" customHeight="1" thickTop="1" thickBot="1">
      <c r="A76" s="1"/>
      <c r="B76" s="647"/>
      <c r="C76" s="644"/>
      <c r="D76" s="211"/>
      <c r="E76" s="212" t="s">
        <v>22</v>
      </c>
      <c r="F76" s="212"/>
      <c r="G76" s="212"/>
      <c r="H76" s="514" t="e">
        <f>SUM(H52:H53,H61,H65,H68:H70)</f>
        <v>#VALUE!</v>
      </c>
      <c r="I76" s="492" t="e">
        <f t="shared" si="3"/>
        <v>#VALUE!</v>
      </c>
      <c r="J76" s="423" t="e">
        <f t="shared" si="5"/>
        <v>#VALUE!</v>
      </c>
      <c r="K76" s="213"/>
      <c r="L76" s="214"/>
      <c r="M76" s="214"/>
      <c r="N76" s="215"/>
      <c r="O76" s="65"/>
      <c r="P76" s="596" t="s">
        <v>63</v>
      </c>
      <c r="Q76" s="597"/>
      <c r="R76" s="597"/>
      <c r="S76" s="597"/>
      <c r="T76" s="622"/>
      <c r="U76" s="622"/>
      <c r="V76" s="622"/>
      <c r="W76" s="276" t="s">
        <v>59</v>
      </c>
      <c r="X76" s="276" t="s">
        <v>60</v>
      </c>
      <c r="Y76" s="276"/>
      <c r="Z76" s="621">
        <f>T76*0.3%</f>
        <v>0</v>
      </c>
      <c r="AA76" s="621"/>
      <c r="AB76" s="278" t="s">
        <v>59</v>
      </c>
      <c r="AC76" s="191"/>
    </row>
    <row r="77" spans="1:32" ht="15" customHeight="1" thickBot="1">
      <c r="A77" s="1"/>
      <c r="B77" s="648"/>
      <c r="C77" s="193"/>
      <c r="D77" s="216" t="s">
        <v>146</v>
      </c>
      <c r="E77" s="193"/>
      <c r="F77" s="193"/>
      <c r="G77" s="194"/>
      <c r="H77" s="515" t="e">
        <f>H51+H76</f>
        <v>#VALUE!</v>
      </c>
      <c r="I77" s="493" t="e">
        <f t="shared" si="3"/>
        <v>#VALUE!</v>
      </c>
      <c r="J77" s="424" t="e">
        <f t="shared" si="5"/>
        <v>#VALUE!</v>
      </c>
      <c r="K77" s="682"/>
      <c r="L77" s="683"/>
      <c r="M77" s="193"/>
      <c r="N77" s="195"/>
      <c r="O77" s="29"/>
      <c r="P77" s="279"/>
      <c r="Q77" s="280"/>
      <c r="R77" s="280"/>
      <c r="S77" s="277"/>
      <c r="T77" s="277"/>
      <c r="U77" s="277"/>
      <c r="V77" s="277"/>
      <c r="W77" s="280"/>
      <c r="X77" s="276"/>
      <c r="Y77" s="276"/>
      <c r="Z77" s="496"/>
      <c r="AA77" s="496"/>
      <c r="AB77" s="278"/>
      <c r="AC77" s="191"/>
    </row>
    <row r="78" spans="1:32" ht="15" customHeight="1" thickBot="1">
      <c r="A78" s="1"/>
      <c r="B78" s="636" t="s">
        <v>145</v>
      </c>
      <c r="C78" s="637"/>
      <c r="D78" s="688" t="s">
        <v>23</v>
      </c>
      <c r="E78" s="689"/>
      <c r="F78" s="686"/>
      <c r="G78" s="684"/>
      <c r="H78" s="674">
        <f>L78*F78/12*L79</f>
        <v>0</v>
      </c>
      <c r="I78" s="675"/>
      <c r="J78" s="700"/>
      <c r="K78" s="24" t="s">
        <v>53</v>
      </c>
      <c r="L78" s="560"/>
      <c r="M78" s="398" t="s">
        <v>59</v>
      </c>
      <c r="N78" s="425"/>
      <c r="O78" s="154"/>
      <c r="P78" s="281"/>
      <c r="Q78" s="282"/>
      <c r="R78" s="282"/>
      <c r="S78" s="282"/>
      <c r="T78" s="282"/>
      <c r="U78" s="282"/>
      <c r="V78" s="288"/>
      <c r="W78" s="282"/>
      <c r="X78" s="282" t="s">
        <v>66</v>
      </c>
      <c r="Y78" s="282"/>
      <c r="Z78" s="620" t="e">
        <f>SUM(Z72:AA73,Z75:AA76)</f>
        <v>#VALUE!</v>
      </c>
      <c r="AA78" s="620"/>
      <c r="AB78" s="283" t="s">
        <v>59</v>
      </c>
      <c r="AC78" s="191"/>
    </row>
    <row r="79" spans="1:32" ht="15" customHeight="1">
      <c r="A79" s="1"/>
      <c r="B79" s="638"/>
      <c r="C79" s="639"/>
      <c r="D79" s="690"/>
      <c r="E79" s="691"/>
      <c r="F79" s="687"/>
      <c r="G79" s="685"/>
      <c r="H79" s="676"/>
      <c r="I79" s="677"/>
      <c r="J79" s="701"/>
      <c r="K79" s="28" t="s">
        <v>84</v>
      </c>
      <c r="L79" s="575"/>
      <c r="M79" s="36" t="s">
        <v>83</v>
      </c>
      <c r="N79" s="426"/>
      <c r="O79" s="154"/>
      <c r="P79" s="275" t="s">
        <v>73</v>
      </c>
      <c r="Q79" s="276"/>
      <c r="R79" s="276"/>
      <c r="S79" s="276"/>
      <c r="T79" s="276"/>
      <c r="U79" s="276"/>
      <c r="V79" s="276"/>
      <c r="W79" s="276"/>
      <c r="X79" s="276"/>
      <c r="Y79" s="276"/>
      <c r="Z79" s="276"/>
      <c r="AA79" s="276"/>
      <c r="AB79" s="278"/>
      <c r="AC79" s="191"/>
    </row>
    <row r="80" spans="1:32" ht="15" customHeight="1">
      <c r="A80" s="1"/>
      <c r="B80" s="638"/>
      <c r="C80" s="639"/>
      <c r="D80" s="696" t="s">
        <v>6</v>
      </c>
      <c r="E80" s="697"/>
      <c r="F80" s="694"/>
      <c r="G80" s="692"/>
      <c r="H80" s="670">
        <f>L80*F80/12*L81</f>
        <v>0</v>
      </c>
      <c r="I80" s="671"/>
      <c r="J80" s="668"/>
      <c r="K80" s="265" t="s">
        <v>53</v>
      </c>
      <c r="L80" s="576"/>
      <c r="M80" s="384" t="s">
        <v>59</v>
      </c>
      <c r="N80" s="427"/>
      <c r="O80" s="154"/>
      <c r="P80" s="596" t="s">
        <v>239</v>
      </c>
      <c r="Q80" s="597"/>
      <c r="R80" s="597"/>
      <c r="S80" s="597"/>
      <c r="T80" s="621" t="e">
        <f>IF(J8&lt;=200,T74,T73/J8*(J8-100)*1/3+T73*(1-T72/100))</f>
        <v>#VALUE!</v>
      </c>
      <c r="U80" s="621"/>
      <c r="V80" s="621"/>
      <c r="W80" s="276" t="s">
        <v>59</v>
      </c>
      <c r="X80" s="276" t="s">
        <v>58</v>
      </c>
      <c r="Y80" s="276"/>
      <c r="Z80" s="621" t="e">
        <f>T80*1.4%</f>
        <v>#VALUE!</v>
      </c>
      <c r="AA80" s="621"/>
      <c r="AB80" s="278" t="s">
        <v>59</v>
      </c>
      <c r="AC80" s="191"/>
    </row>
    <row r="81" spans="1:29" ht="15" customHeight="1" thickBot="1">
      <c r="A81" s="1"/>
      <c r="B81" s="638"/>
      <c r="C81" s="639"/>
      <c r="D81" s="698"/>
      <c r="E81" s="699"/>
      <c r="F81" s="695"/>
      <c r="G81" s="693"/>
      <c r="H81" s="672"/>
      <c r="I81" s="673"/>
      <c r="J81" s="669"/>
      <c r="K81" s="266" t="s">
        <v>84</v>
      </c>
      <c r="L81" s="577"/>
      <c r="M81" s="385" t="s">
        <v>83</v>
      </c>
      <c r="N81" s="238"/>
      <c r="O81" s="32"/>
      <c r="P81" s="596" t="s">
        <v>240</v>
      </c>
      <c r="Q81" s="597"/>
      <c r="R81" s="597"/>
      <c r="S81" s="597"/>
      <c r="T81" s="621" t="e">
        <f>IF(J8&lt;=200,T75,T73/J8*(J8-100)*2/3+T73*(1-T72/100))</f>
        <v>#VALUE!</v>
      </c>
      <c r="U81" s="621"/>
      <c r="V81" s="621"/>
      <c r="W81" s="276" t="s">
        <v>59</v>
      </c>
      <c r="X81" s="276" t="s">
        <v>60</v>
      </c>
      <c r="Y81" s="276"/>
      <c r="Z81" s="621" t="e">
        <f>T81*0.3%</f>
        <v>#VALUE!</v>
      </c>
      <c r="AA81" s="621"/>
      <c r="AB81" s="278" t="s">
        <v>59</v>
      </c>
      <c r="AC81" s="191"/>
    </row>
    <row r="82" spans="1:29" ht="15" customHeight="1" thickBot="1">
      <c r="A82" s="1"/>
      <c r="B82" s="640"/>
      <c r="C82" s="641"/>
      <c r="D82" s="196" t="s">
        <v>7</v>
      </c>
      <c r="E82" s="197"/>
      <c r="F82" s="197"/>
      <c r="G82" s="197"/>
      <c r="H82" s="657">
        <f>SUM(H78:I81)</f>
        <v>0</v>
      </c>
      <c r="I82" s="658"/>
      <c r="J82" s="198"/>
      <c r="K82" s="199"/>
      <c r="L82" s="200"/>
      <c r="M82" s="201"/>
      <c r="N82" s="202"/>
      <c r="O82" s="32"/>
      <c r="P82" s="275"/>
      <c r="Q82" s="276"/>
      <c r="R82" s="276"/>
      <c r="S82" s="276"/>
      <c r="T82" s="276"/>
      <c r="U82" s="276"/>
      <c r="V82" s="276"/>
      <c r="W82" s="276"/>
      <c r="X82" s="276"/>
      <c r="Y82" s="276"/>
      <c r="Z82" s="496"/>
      <c r="AA82" s="496"/>
      <c r="AB82" s="278"/>
      <c r="AC82" s="191"/>
    </row>
    <row r="83" spans="1:29" ht="15" customHeight="1" thickBot="1">
      <c r="A83" s="1"/>
      <c r="B83" s="666" t="s">
        <v>191</v>
      </c>
      <c r="C83" s="667"/>
      <c r="D83" s="667"/>
      <c r="E83" s="667"/>
      <c r="F83" s="667"/>
      <c r="G83" s="667"/>
      <c r="H83" s="516" t="e">
        <f>H77+H82</f>
        <v>#VALUE!</v>
      </c>
      <c r="I83" s="428" t="e">
        <f>I77+H82</f>
        <v>#VALUE!</v>
      </c>
      <c r="J83" s="429" t="e">
        <f t="shared" ref="J83" si="11">ROUND(H83/$L$14,0)</f>
        <v>#VALUE!</v>
      </c>
      <c r="K83" s="203"/>
      <c r="L83" s="204"/>
      <c r="M83" s="205"/>
      <c r="N83" s="206"/>
      <c r="O83" s="32"/>
      <c r="P83" s="281"/>
      <c r="Q83" s="282"/>
      <c r="R83" s="282"/>
      <c r="S83" s="282"/>
      <c r="T83" s="282"/>
      <c r="U83" s="282"/>
      <c r="V83" s="288"/>
      <c r="W83" s="282"/>
      <c r="X83" s="282" t="s">
        <v>68</v>
      </c>
      <c r="Y83" s="282"/>
      <c r="Z83" s="620" t="e">
        <f>SUM(Z80:Z81)</f>
        <v>#VALUE!</v>
      </c>
      <c r="AA83" s="620"/>
      <c r="AB83" s="283" t="s">
        <v>59</v>
      </c>
      <c r="AC83" s="191"/>
    </row>
    <row r="84" spans="1:29">
      <c r="P84" s="221"/>
    </row>
  </sheetData>
  <mergeCells count="220">
    <mergeCell ref="Q63:AA63"/>
    <mergeCell ref="AB63:AC63"/>
    <mergeCell ref="Q64:Y64"/>
    <mergeCell ref="AB64:AC64"/>
    <mergeCell ref="Q43:R43"/>
    <mergeCell ref="Q44:R44"/>
    <mergeCell ref="Q45:R45"/>
    <mergeCell ref="Q46:R46"/>
    <mergeCell ref="Q47:R47"/>
    <mergeCell ref="Q48:R48"/>
    <mergeCell ref="Q49:R49"/>
    <mergeCell ref="Q50:R50"/>
    <mergeCell ref="Q51:R51"/>
    <mergeCell ref="Q52:R52"/>
    <mergeCell ref="Q53:R53"/>
    <mergeCell ref="Q54:R54"/>
    <mergeCell ref="Q55:R55"/>
    <mergeCell ref="Q56:R56"/>
    <mergeCell ref="Q57:R57"/>
    <mergeCell ref="AB58:AC58"/>
    <mergeCell ref="AB59:AC59"/>
    <mergeCell ref="Q60:R60"/>
    <mergeCell ref="AB60:AC60"/>
    <mergeCell ref="AB61:AC61"/>
    <mergeCell ref="AD33:AF34"/>
    <mergeCell ref="Y60:Z60"/>
    <mergeCell ref="W60:X60"/>
    <mergeCell ref="Q59:R59"/>
    <mergeCell ref="W59:X59"/>
    <mergeCell ref="Y59:Z59"/>
    <mergeCell ref="AD42:AF42"/>
    <mergeCell ref="AB43:AC43"/>
    <mergeCell ref="Y44:Z44"/>
    <mergeCell ref="AB44:AC44"/>
    <mergeCell ref="Y45:Z45"/>
    <mergeCell ref="AB45:AC45"/>
    <mergeCell ref="Y46:Z46"/>
    <mergeCell ref="AB46:AC46"/>
    <mergeCell ref="Y47:Z47"/>
    <mergeCell ref="AB47:AC47"/>
    <mergeCell ref="Q27:S28"/>
    <mergeCell ref="T27:W28"/>
    <mergeCell ref="Q62:R62"/>
    <mergeCell ref="W62:X62"/>
    <mergeCell ref="Y62:Z62"/>
    <mergeCell ref="AB62:AC62"/>
    <mergeCell ref="Q33:S34"/>
    <mergeCell ref="T33:W34"/>
    <mergeCell ref="X33:Z34"/>
    <mergeCell ref="AA33:AC34"/>
    <mergeCell ref="Y48:Z48"/>
    <mergeCell ref="AB48:AC48"/>
    <mergeCell ref="Y49:Z49"/>
    <mergeCell ref="AB49:AC49"/>
    <mergeCell ref="Y50:Z50"/>
    <mergeCell ref="AB50:AC50"/>
    <mergeCell ref="Y51:Z51"/>
    <mergeCell ref="AB51:AC51"/>
    <mergeCell ref="Y52:Z52"/>
    <mergeCell ref="AB52:AC52"/>
    <mergeCell ref="AD18:AF18"/>
    <mergeCell ref="U13:W13"/>
    <mergeCell ref="U14:W14"/>
    <mergeCell ref="Y42:AA42"/>
    <mergeCell ref="AB42:AC42"/>
    <mergeCell ref="Q58:R58"/>
    <mergeCell ref="X27:Z28"/>
    <mergeCell ref="AA27:AC28"/>
    <mergeCell ref="AD27:AF28"/>
    <mergeCell ref="AD21:AF22"/>
    <mergeCell ref="Q31:S32"/>
    <mergeCell ref="T31:W32"/>
    <mergeCell ref="X31:Z32"/>
    <mergeCell ref="AA31:AC32"/>
    <mergeCell ref="AD31:AF32"/>
    <mergeCell ref="Q29:S30"/>
    <mergeCell ref="T29:W30"/>
    <mergeCell ref="X29:Z30"/>
    <mergeCell ref="AA29:AC30"/>
    <mergeCell ref="AD29:AF30"/>
    <mergeCell ref="W42:X42"/>
    <mergeCell ref="Y43:Z43"/>
    <mergeCell ref="AA25:AC26"/>
    <mergeCell ref="AD25:AF26"/>
    <mergeCell ref="Q23:S24"/>
    <mergeCell ref="T23:W24"/>
    <mergeCell ref="X23:Z24"/>
    <mergeCell ref="AD23:AF24"/>
    <mergeCell ref="AA23:AC24"/>
    <mergeCell ref="AA19:AC20"/>
    <mergeCell ref="AD19:AD20"/>
    <mergeCell ref="T19:U20"/>
    <mergeCell ref="V19:X20"/>
    <mergeCell ref="Q21:S22"/>
    <mergeCell ref="T21:W22"/>
    <mergeCell ref="X21:Z22"/>
    <mergeCell ref="AA21:AC22"/>
    <mergeCell ref="Y19:Z20"/>
    <mergeCell ref="B83:G83"/>
    <mergeCell ref="J80:J81"/>
    <mergeCell ref="H80:I81"/>
    <mergeCell ref="H78:I79"/>
    <mergeCell ref="Q61:R61"/>
    <mergeCell ref="W61:X61"/>
    <mergeCell ref="Y61:Z61"/>
    <mergeCell ref="K77:L77"/>
    <mergeCell ref="B19:G19"/>
    <mergeCell ref="G78:G79"/>
    <mergeCell ref="F78:F79"/>
    <mergeCell ref="D78:E79"/>
    <mergeCell ref="G80:G81"/>
    <mergeCell ref="F80:F81"/>
    <mergeCell ref="D80:E81"/>
    <mergeCell ref="J78:J79"/>
    <mergeCell ref="P19:P41"/>
    <mergeCell ref="Q19:S20"/>
    <mergeCell ref="Q25:S26"/>
    <mergeCell ref="T25:W26"/>
    <mergeCell ref="X25:Z26"/>
    <mergeCell ref="Y58:Z58"/>
    <mergeCell ref="W58:X58"/>
    <mergeCell ref="W52:X52"/>
    <mergeCell ref="D20:D32"/>
    <mergeCell ref="K19:N19"/>
    <mergeCell ref="E22:F22"/>
    <mergeCell ref="H82:I82"/>
    <mergeCell ref="Z2:AA2"/>
    <mergeCell ref="Z5:AA5"/>
    <mergeCell ref="Z4:AA4"/>
    <mergeCell ref="W43:X43"/>
    <mergeCell ref="W44:X44"/>
    <mergeCell ref="W45:X45"/>
    <mergeCell ref="W46:X46"/>
    <mergeCell ref="W53:X53"/>
    <mergeCell ref="W54:X54"/>
    <mergeCell ref="W55:X55"/>
    <mergeCell ref="W56:X56"/>
    <mergeCell ref="W47:X47"/>
    <mergeCell ref="W48:X48"/>
    <mergeCell ref="W49:X49"/>
    <mergeCell ref="W50:X50"/>
    <mergeCell ref="W51:X51"/>
    <mergeCell ref="Q42:R42"/>
    <mergeCell ref="S42:T42"/>
    <mergeCell ref="W57:X57"/>
    <mergeCell ref="U42:V42"/>
    <mergeCell ref="P81:S81"/>
    <mergeCell ref="P80:S80"/>
    <mergeCell ref="A1:AF1"/>
    <mergeCell ref="H7:J7"/>
    <mergeCell ref="AA3:AC3"/>
    <mergeCell ref="AB4:AC4"/>
    <mergeCell ref="AB5:AD5"/>
    <mergeCell ref="AC7:AD7"/>
    <mergeCell ref="AB11:AC11"/>
    <mergeCell ref="AB10:AC10"/>
    <mergeCell ref="AB9:AC9"/>
    <mergeCell ref="AC8:AD8"/>
    <mergeCell ref="AA8:AB8"/>
    <mergeCell ref="AA7:AB7"/>
    <mergeCell ref="U8:W8"/>
    <mergeCell ref="U11:W11"/>
    <mergeCell ref="U12:W12"/>
    <mergeCell ref="D33:D50"/>
    <mergeCell ref="E21:F21"/>
    <mergeCell ref="B78:C82"/>
    <mergeCell ref="C52:C76"/>
    <mergeCell ref="L18:N18"/>
    <mergeCell ref="B20:B77"/>
    <mergeCell ref="C20:C51"/>
    <mergeCell ref="Z78:AA78"/>
    <mergeCell ref="Z81:AA81"/>
    <mergeCell ref="Z80:AA80"/>
    <mergeCell ref="Z83:AA83"/>
    <mergeCell ref="Z76:AA76"/>
    <mergeCell ref="Z75:AA75"/>
    <mergeCell ref="Z73:AA73"/>
    <mergeCell ref="Z72:AA72"/>
    <mergeCell ref="T81:V81"/>
    <mergeCell ref="T80:V80"/>
    <mergeCell ref="T76:V76"/>
    <mergeCell ref="T75:V75"/>
    <mergeCell ref="T74:V74"/>
    <mergeCell ref="T73:V73"/>
    <mergeCell ref="T72:V72"/>
    <mergeCell ref="P76:S76"/>
    <mergeCell ref="P75:S75"/>
    <mergeCell ref="P74:S74"/>
    <mergeCell ref="P73:S73"/>
    <mergeCell ref="P72:S72"/>
    <mergeCell ref="Y53:Z53"/>
    <mergeCell ref="AB53:AC53"/>
    <mergeCell ref="Y54:Z54"/>
    <mergeCell ref="AB54:AC54"/>
    <mergeCell ref="Y55:Z55"/>
    <mergeCell ref="AB55:AC55"/>
    <mergeCell ref="Y56:Z56"/>
    <mergeCell ref="AB56:AC56"/>
    <mergeCell ref="Y57:Z57"/>
    <mergeCell ref="AB57:AC57"/>
    <mergeCell ref="Q65:Y65"/>
    <mergeCell ref="AB65:AC65"/>
    <mergeCell ref="Q66:AA66"/>
    <mergeCell ref="AB66:AC66"/>
    <mergeCell ref="Q67:AA67"/>
    <mergeCell ref="AB67:AC67"/>
    <mergeCell ref="Q68:AA68"/>
    <mergeCell ref="AB68:AC68"/>
    <mergeCell ref="P42:P68"/>
    <mergeCell ref="L7:S7"/>
    <mergeCell ref="G11:H11"/>
    <mergeCell ref="O14:Q14"/>
    <mergeCell ref="O13:Q13"/>
    <mergeCell ref="O12:Q12"/>
    <mergeCell ref="O11:Q11"/>
    <mergeCell ref="O10:Q10"/>
    <mergeCell ref="O9:Q9"/>
    <mergeCell ref="O8:Q8"/>
    <mergeCell ref="R8:S8"/>
    <mergeCell ref="R9:S9"/>
  </mergeCells>
  <phoneticPr fontId="6"/>
  <conditionalFormatting sqref="H20:H21">
    <cfRule type="expression" dxfId="12" priority="2">
      <formula>#REF!="（所有権移転）"</formula>
    </cfRule>
  </conditionalFormatting>
  <conditionalFormatting sqref="E22 H22">
    <cfRule type="expression" dxfId="11" priority="1">
      <formula>#REF!="（借地権設定）"</formula>
    </cfRule>
  </conditionalFormatting>
  <dataValidations disablePrompts="1" count="1">
    <dataValidation type="list" allowBlank="1" showInputMessage="1" showErrorMessage="1" sqref="E22" xr:uid="{00000000-0002-0000-0000-000000000000}">
      <formula1>#REF!</formula1>
    </dataValidation>
  </dataValidations>
  <printOptions horizontalCentered="1"/>
  <pageMargins left="0.19685039370078741" right="0.19685039370078741" top="0.39370078740157483" bottom="0.19685039370078741" header="0.31496062992125984" footer="0.31496062992125984"/>
  <pageSetup paperSize="8" scale="69" orientation="landscape" cellComments="asDisplayed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AF84"/>
  <sheetViews>
    <sheetView zoomScale="85" zoomScaleNormal="85" zoomScaleSheetLayoutView="100" workbookViewId="0">
      <selection activeCell="L64" sqref="L64"/>
    </sheetView>
  </sheetViews>
  <sheetFormatPr defaultColWidth="9" defaultRowHeight="14.25"/>
  <cols>
    <col min="1" max="1" width="1.625" style="4" customWidth="1"/>
    <col min="2" max="2" width="3.125" style="4" customWidth="1"/>
    <col min="3" max="3" width="3" style="4" customWidth="1"/>
    <col min="4" max="4" width="3.375" style="4" customWidth="1"/>
    <col min="5" max="5" width="15.25" style="4" customWidth="1"/>
    <col min="6" max="6" width="6.875" style="4" customWidth="1"/>
    <col min="7" max="7" width="15.375" style="4" customWidth="1"/>
    <col min="8" max="8" width="12.375" style="517" customWidth="1"/>
    <col min="9" max="9" width="12.375" style="494" customWidth="1"/>
    <col min="10" max="10" width="12.375" style="4" customWidth="1"/>
    <col min="11" max="11" width="18.5" style="4" customWidth="1"/>
    <col min="12" max="12" width="12.625" style="4" customWidth="1"/>
    <col min="13" max="13" width="7.5" style="4" customWidth="1"/>
    <col min="14" max="15" width="3" style="4" customWidth="1"/>
    <col min="16" max="16" width="3.875" style="4" customWidth="1"/>
    <col min="17" max="17" width="4.5" style="4" customWidth="1"/>
    <col min="18" max="18" width="6.125" style="4" customWidth="1"/>
    <col min="19" max="19" width="8.75" style="4" customWidth="1"/>
    <col min="20" max="20" width="3.5" style="4" customWidth="1"/>
    <col min="21" max="21" width="8.75" style="4" customWidth="1"/>
    <col min="22" max="22" width="3.5" style="4" customWidth="1"/>
    <col min="23" max="23" width="9.25" style="4" customWidth="1"/>
    <col min="24" max="32" width="8.875" style="4" customWidth="1"/>
    <col min="33" max="16384" width="9" style="4"/>
  </cols>
  <sheetData>
    <row r="1" spans="1:32" ht="21.75" customHeight="1">
      <c r="A1" s="624" t="s">
        <v>134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  <c r="S1" s="624"/>
      <c r="T1" s="624"/>
      <c r="U1" s="624"/>
      <c r="V1" s="624"/>
      <c r="W1" s="624"/>
      <c r="X1" s="624"/>
      <c r="Y1" s="624"/>
      <c r="Z1" s="624"/>
      <c r="AA1" s="624"/>
      <c r="AB1" s="624"/>
      <c r="AC1" s="624"/>
      <c r="AD1" s="624"/>
      <c r="AE1" s="624"/>
      <c r="AF1" s="624"/>
    </row>
    <row r="2" spans="1:32" ht="18.75" customHeight="1">
      <c r="G2" s="159"/>
      <c r="H2" s="497"/>
      <c r="I2" s="160"/>
      <c r="J2" s="257" t="s">
        <v>159</v>
      </c>
      <c r="K2" s="161"/>
      <c r="L2" s="161"/>
      <c r="M2" s="159"/>
      <c r="N2" s="162"/>
      <c r="O2" s="162"/>
      <c r="P2" s="162"/>
      <c r="Q2" s="159"/>
      <c r="R2" s="159"/>
      <c r="S2" s="159"/>
      <c r="T2" s="159"/>
      <c r="U2" s="159"/>
      <c r="V2" s="159"/>
      <c r="W2" s="159"/>
      <c r="X2" s="159"/>
      <c r="Y2" s="159"/>
      <c r="Z2" s="659" t="s">
        <v>85</v>
      </c>
      <c r="AA2" s="660"/>
      <c r="AB2" s="188"/>
      <c r="AC2" s="188"/>
      <c r="AD2" s="291" t="s">
        <v>86</v>
      </c>
      <c r="AE2" s="555" t="s">
        <v>267</v>
      </c>
      <c r="AF2" s="217" t="s">
        <v>137</v>
      </c>
    </row>
    <row r="3" spans="1:32" ht="18.75" customHeight="1">
      <c r="G3" s="159"/>
      <c r="H3" s="498"/>
      <c r="I3" s="472"/>
      <c r="J3" s="163"/>
      <c r="K3" s="164"/>
      <c r="L3" s="164"/>
      <c r="M3" s="159"/>
      <c r="N3" s="162"/>
      <c r="O3" s="162"/>
      <c r="P3" s="162"/>
      <c r="Q3" s="159"/>
      <c r="R3" s="159"/>
      <c r="S3" s="159"/>
      <c r="T3" s="159"/>
      <c r="U3" s="159"/>
      <c r="V3" s="159"/>
      <c r="W3" s="159"/>
      <c r="X3" s="159"/>
      <c r="Y3" s="159"/>
      <c r="Z3" s="218" t="s">
        <v>87</v>
      </c>
      <c r="AA3" s="625" t="s">
        <v>278</v>
      </c>
      <c r="AB3" s="625"/>
      <c r="AC3" s="626"/>
      <c r="AD3" s="292" t="s">
        <v>88</v>
      </c>
      <c r="AE3" s="555" t="s">
        <v>268</v>
      </c>
      <c r="AF3" s="219" t="s">
        <v>137</v>
      </c>
    </row>
    <row r="4" spans="1:32" ht="18.75" customHeight="1">
      <c r="G4" s="159"/>
      <c r="H4" s="499"/>
      <c r="I4" s="473"/>
      <c r="J4" s="165"/>
      <c r="K4" s="164"/>
      <c r="L4" s="164"/>
      <c r="M4" s="159"/>
      <c r="N4" s="190"/>
      <c r="O4" s="190"/>
      <c r="P4" s="190"/>
      <c r="Q4" s="189"/>
      <c r="R4" s="166"/>
      <c r="S4" s="167"/>
      <c r="T4" s="167"/>
      <c r="U4" s="167"/>
      <c r="V4" s="167"/>
      <c r="W4" s="167"/>
      <c r="X4" s="168"/>
      <c r="Y4" s="159"/>
      <c r="Z4" s="660" t="s">
        <v>89</v>
      </c>
      <c r="AA4" s="660"/>
      <c r="AB4" s="627" t="s">
        <v>265</v>
      </c>
      <c r="AC4" s="627"/>
      <c r="AD4" s="293" t="s">
        <v>90</v>
      </c>
      <c r="AE4" s="556" t="s">
        <v>266</v>
      </c>
      <c r="AF4" s="169"/>
    </row>
    <row r="5" spans="1:32" ht="18.75" customHeight="1">
      <c r="G5" s="170"/>
      <c r="H5" s="500"/>
      <c r="I5" s="474"/>
      <c r="J5" s="171"/>
      <c r="K5" s="172"/>
      <c r="L5" s="172"/>
      <c r="M5" s="173"/>
      <c r="N5" s="174"/>
      <c r="O5" s="174"/>
      <c r="P5" s="174"/>
      <c r="Q5" s="174"/>
      <c r="R5" s="175"/>
      <c r="S5" s="176"/>
      <c r="T5" s="177"/>
      <c r="U5" s="177"/>
      <c r="V5" s="177"/>
      <c r="W5" s="174"/>
      <c r="X5" s="178"/>
      <c r="Y5" s="170"/>
      <c r="Z5" s="660" t="s">
        <v>91</v>
      </c>
      <c r="AA5" s="660"/>
      <c r="AB5" s="625" t="s">
        <v>269</v>
      </c>
      <c r="AC5" s="625"/>
      <c r="AD5" s="625"/>
      <c r="AE5" s="170"/>
      <c r="AF5" s="170"/>
    </row>
    <row r="6" spans="1:32">
      <c r="G6" s="159"/>
      <c r="H6" s="501"/>
      <c r="I6" s="475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</row>
    <row r="7" spans="1:32">
      <c r="G7" s="455" t="s">
        <v>92</v>
      </c>
      <c r="H7" s="593" t="s">
        <v>277</v>
      </c>
      <c r="I7" s="593"/>
      <c r="J7" s="593"/>
      <c r="K7" s="456" t="s">
        <v>93</v>
      </c>
      <c r="L7" s="593" t="s">
        <v>252</v>
      </c>
      <c r="M7" s="593"/>
      <c r="N7" s="593"/>
      <c r="O7" s="593"/>
      <c r="P7" s="593"/>
      <c r="Q7" s="593"/>
      <c r="R7" s="593"/>
      <c r="S7" s="593"/>
      <c r="T7" s="457"/>
      <c r="U7" s="457"/>
      <c r="V7" s="457"/>
      <c r="W7" s="457"/>
      <c r="X7" s="457"/>
      <c r="Y7" s="457"/>
      <c r="Z7" s="457"/>
      <c r="AA7" s="630" t="s">
        <v>94</v>
      </c>
      <c r="AB7" s="630"/>
      <c r="AC7" s="593" t="s">
        <v>270</v>
      </c>
      <c r="AD7" s="593"/>
      <c r="AE7" s="159"/>
      <c r="AF7" s="159"/>
    </row>
    <row r="8" spans="1:32" ht="14.25" customHeight="1">
      <c r="G8" s="455" t="s">
        <v>95</v>
      </c>
      <c r="H8" s="502" t="s">
        <v>96</v>
      </c>
      <c r="I8" s="476"/>
      <c r="J8" s="551" t="s">
        <v>244</v>
      </c>
      <c r="K8" s="179" t="s">
        <v>97</v>
      </c>
      <c r="L8" s="458" t="e">
        <f>ROUNDDOWN(J8*0.3025,2)</f>
        <v>#VALUE!</v>
      </c>
      <c r="M8" s="459" t="s">
        <v>136</v>
      </c>
      <c r="N8" s="460"/>
      <c r="O8" s="594" t="s">
        <v>98</v>
      </c>
      <c r="P8" s="594"/>
      <c r="Q8" s="594"/>
      <c r="R8" s="595" t="s">
        <v>253</v>
      </c>
      <c r="S8" s="595"/>
      <c r="T8" s="457"/>
      <c r="U8" s="630" t="s">
        <v>99</v>
      </c>
      <c r="V8" s="630"/>
      <c r="W8" s="630"/>
      <c r="X8" s="592" t="s">
        <v>257</v>
      </c>
      <c r="Y8" s="461"/>
      <c r="Z8" s="457"/>
      <c r="AA8" s="594" t="s">
        <v>104</v>
      </c>
      <c r="AB8" s="594"/>
      <c r="AC8" s="595" t="s">
        <v>271</v>
      </c>
      <c r="AD8" s="595"/>
      <c r="AE8" s="159"/>
      <c r="AF8" s="159"/>
    </row>
    <row r="9" spans="1:32">
      <c r="G9" s="455"/>
      <c r="H9" s="502" t="s">
        <v>100</v>
      </c>
      <c r="I9" s="476"/>
      <c r="J9" s="551" t="s">
        <v>245</v>
      </c>
      <c r="K9" s="179" t="s">
        <v>97</v>
      </c>
      <c r="L9" s="458" t="e">
        <f t="shared" ref="L9:L15" si="0">ROUNDDOWN(J9*0.3025,2)</f>
        <v>#VALUE!</v>
      </c>
      <c r="M9" s="459" t="s">
        <v>136</v>
      </c>
      <c r="N9" s="462"/>
      <c r="O9" s="594" t="s">
        <v>101</v>
      </c>
      <c r="P9" s="594"/>
      <c r="Q9" s="594"/>
      <c r="R9" s="595" t="s">
        <v>254</v>
      </c>
      <c r="S9" s="595"/>
      <c r="T9" s="457"/>
      <c r="U9" s="457"/>
      <c r="V9" s="457"/>
      <c r="W9" s="463" t="s">
        <v>102</v>
      </c>
      <c r="X9" s="553" t="s">
        <v>258</v>
      </c>
      <c r="Y9" s="179" t="s">
        <v>103</v>
      </c>
      <c r="Z9" s="457"/>
      <c r="AA9" s="179" t="s">
        <v>114</v>
      </c>
      <c r="AB9" s="629" t="s">
        <v>272</v>
      </c>
      <c r="AC9" s="629"/>
      <c r="AD9" s="457"/>
      <c r="AE9" s="159"/>
      <c r="AF9" s="159"/>
    </row>
    <row r="10" spans="1:32">
      <c r="G10" s="455" t="s">
        <v>105</v>
      </c>
      <c r="H10" s="502" t="s">
        <v>106</v>
      </c>
      <c r="I10" s="476"/>
      <c r="J10" s="551" t="s">
        <v>246</v>
      </c>
      <c r="K10" s="179" t="s">
        <v>97</v>
      </c>
      <c r="L10" s="458" t="e">
        <f t="shared" si="0"/>
        <v>#VALUE!</v>
      </c>
      <c r="M10" s="459" t="s">
        <v>136</v>
      </c>
      <c r="N10" s="462"/>
      <c r="O10" s="594" t="s">
        <v>107</v>
      </c>
      <c r="P10" s="594"/>
      <c r="Q10" s="594"/>
      <c r="R10" s="578" t="s">
        <v>255</v>
      </c>
      <c r="S10" s="557" t="s">
        <v>108</v>
      </c>
      <c r="T10" s="457"/>
      <c r="U10" s="457"/>
      <c r="V10" s="457"/>
      <c r="W10" s="463" t="s">
        <v>109</v>
      </c>
      <c r="X10" s="553" t="s">
        <v>259</v>
      </c>
      <c r="Y10" s="179" t="s">
        <v>103</v>
      </c>
      <c r="Z10" s="457"/>
      <c r="AA10" s="179" t="s">
        <v>162</v>
      </c>
      <c r="AB10" s="629" t="s">
        <v>273</v>
      </c>
      <c r="AC10" s="629"/>
      <c r="AD10" s="280"/>
      <c r="AE10" s="159"/>
      <c r="AF10" s="159"/>
    </row>
    <row r="11" spans="1:32">
      <c r="G11" s="594" t="s">
        <v>110</v>
      </c>
      <c r="H11" s="594"/>
      <c r="I11" s="477"/>
      <c r="J11" s="552" t="s">
        <v>247</v>
      </c>
      <c r="K11" s="179" t="s">
        <v>97</v>
      </c>
      <c r="L11" s="458" t="e">
        <f t="shared" si="0"/>
        <v>#VALUE!</v>
      </c>
      <c r="M11" s="459" t="s">
        <v>136</v>
      </c>
      <c r="N11" s="462"/>
      <c r="O11" s="594" t="s">
        <v>111</v>
      </c>
      <c r="P11" s="594"/>
      <c r="Q11" s="594"/>
      <c r="R11" s="592" t="s">
        <v>256</v>
      </c>
      <c r="S11" s="557" t="s">
        <v>108</v>
      </c>
      <c r="T11" s="457"/>
      <c r="U11" s="630" t="s">
        <v>112</v>
      </c>
      <c r="V11" s="630"/>
      <c r="W11" s="630"/>
      <c r="X11" s="554" t="s">
        <v>260</v>
      </c>
      <c r="Y11" s="179" t="s">
        <v>113</v>
      </c>
      <c r="Z11" s="6"/>
      <c r="AA11" s="179" t="s">
        <v>115</v>
      </c>
      <c r="AB11" s="628" t="s">
        <v>274</v>
      </c>
      <c r="AC11" s="628"/>
      <c r="AD11" s="457"/>
      <c r="AE11" s="268"/>
      <c r="AF11" s="267"/>
    </row>
    <row r="12" spans="1:32">
      <c r="G12" s="455" t="s">
        <v>116</v>
      </c>
      <c r="H12" s="502" t="s">
        <v>117</v>
      </c>
      <c r="I12" s="477"/>
      <c r="J12" s="552" t="s">
        <v>248</v>
      </c>
      <c r="K12" s="179" t="s">
        <v>97</v>
      </c>
      <c r="L12" s="458" t="e">
        <f t="shared" si="0"/>
        <v>#VALUE!</v>
      </c>
      <c r="M12" s="459" t="s">
        <v>136</v>
      </c>
      <c r="N12" s="462"/>
      <c r="O12" s="594" t="s">
        <v>118</v>
      </c>
      <c r="P12" s="594"/>
      <c r="Q12" s="594"/>
      <c r="R12" s="470" t="e">
        <f>J10/J9*100</f>
        <v>#VALUE!</v>
      </c>
      <c r="S12" s="179" t="s">
        <v>108</v>
      </c>
      <c r="T12" s="457"/>
      <c r="U12" s="594" t="s">
        <v>119</v>
      </c>
      <c r="V12" s="594"/>
      <c r="W12" s="594"/>
      <c r="X12" s="554" t="s">
        <v>261</v>
      </c>
      <c r="Y12" s="179" t="s">
        <v>113</v>
      </c>
      <c r="Z12" s="457"/>
      <c r="AA12" s="179" t="s">
        <v>163</v>
      </c>
      <c r="AB12" s="469" t="e">
        <f>DATEDIF(AB9,AB11,"M")</f>
        <v>#VALUE!</v>
      </c>
      <c r="AC12" s="465" t="s">
        <v>83</v>
      </c>
      <c r="AD12" s="6"/>
      <c r="AE12" s="159"/>
      <c r="AF12" s="159"/>
    </row>
    <row r="13" spans="1:32">
      <c r="G13" s="455" t="s">
        <v>120</v>
      </c>
      <c r="H13" s="502"/>
      <c r="I13" s="477" t="s">
        <v>121</v>
      </c>
      <c r="J13" s="552" t="s">
        <v>249</v>
      </c>
      <c r="K13" s="179" t="s">
        <v>97</v>
      </c>
      <c r="L13" s="458" t="e">
        <f t="shared" si="0"/>
        <v>#VALUE!</v>
      </c>
      <c r="M13" s="459" t="s">
        <v>136</v>
      </c>
      <c r="N13" s="462"/>
      <c r="O13" s="594" t="s">
        <v>122</v>
      </c>
      <c r="P13" s="594"/>
      <c r="Q13" s="594"/>
      <c r="R13" s="470" t="e">
        <f>J14/J10*100</f>
        <v>#VALUE!</v>
      </c>
      <c r="S13" s="179" t="s">
        <v>108</v>
      </c>
      <c r="T13" s="457"/>
      <c r="U13" s="594" t="s">
        <v>123</v>
      </c>
      <c r="V13" s="594"/>
      <c r="W13" s="594"/>
      <c r="X13" s="554" t="s">
        <v>262</v>
      </c>
      <c r="Y13" s="179" t="s">
        <v>124</v>
      </c>
      <c r="Z13" s="554" t="s">
        <v>263</v>
      </c>
      <c r="AA13" s="179" t="s">
        <v>125</v>
      </c>
      <c r="AB13" s="463" t="s">
        <v>126</v>
      </c>
      <c r="AC13" s="466" t="e">
        <f>X13+Z13</f>
        <v>#VALUE!</v>
      </c>
      <c r="AD13" s="179" t="s">
        <v>127</v>
      </c>
      <c r="AE13" s="159"/>
      <c r="AF13" s="159"/>
    </row>
    <row r="14" spans="1:32" s="6" customFormat="1" ht="13.5">
      <c r="A14" s="1"/>
      <c r="B14" s="12"/>
      <c r="C14" s="12"/>
      <c r="D14" s="12"/>
      <c r="E14" s="11"/>
      <c r="F14" s="11"/>
      <c r="G14" s="455" t="s">
        <v>128</v>
      </c>
      <c r="H14" s="502"/>
      <c r="I14" s="476"/>
      <c r="J14" s="551" t="s">
        <v>250</v>
      </c>
      <c r="K14" s="179" t="s">
        <v>97</v>
      </c>
      <c r="L14" s="458" t="e">
        <f t="shared" si="0"/>
        <v>#VALUE!</v>
      </c>
      <c r="M14" s="459" t="s">
        <v>136</v>
      </c>
      <c r="N14" s="462"/>
      <c r="O14" s="594" t="s">
        <v>129</v>
      </c>
      <c r="P14" s="594"/>
      <c r="Q14" s="594"/>
      <c r="R14" s="470" t="e">
        <f>J14/(J10+J11)*100</f>
        <v>#VALUE!</v>
      </c>
      <c r="S14" s="179" t="s">
        <v>108</v>
      </c>
      <c r="T14" s="457"/>
      <c r="U14" s="594" t="s">
        <v>130</v>
      </c>
      <c r="V14" s="594"/>
      <c r="W14" s="594"/>
      <c r="X14" s="467" t="e">
        <f>ROUND(AC13/X12,4)</f>
        <v>#VALUE!</v>
      </c>
      <c r="Y14" s="179" t="s">
        <v>131</v>
      </c>
      <c r="Z14" s="554" t="s">
        <v>264</v>
      </c>
      <c r="AA14" s="179" t="s">
        <v>132</v>
      </c>
      <c r="AB14" s="457"/>
      <c r="AC14" s="1"/>
      <c r="AD14" s="457"/>
      <c r="AE14" s="159"/>
      <c r="AF14" s="159"/>
    </row>
    <row r="15" spans="1:32">
      <c r="A15" s="1"/>
      <c r="B15" s="1"/>
      <c r="C15" s="1"/>
      <c r="D15" s="1"/>
      <c r="E15" s="10"/>
      <c r="F15" s="10"/>
      <c r="G15" s="455" t="s">
        <v>133</v>
      </c>
      <c r="H15" s="502"/>
      <c r="I15" s="476"/>
      <c r="J15" s="551" t="s">
        <v>251</v>
      </c>
      <c r="K15" s="179" t="s">
        <v>97</v>
      </c>
      <c r="L15" s="468" t="e">
        <f t="shared" si="0"/>
        <v>#VALUE!</v>
      </c>
      <c r="M15" s="459" t="s">
        <v>136</v>
      </c>
      <c r="N15" s="462"/>
      <c r="O15" s="462"/>
      <c r="P15" s="462"/>
      <c r="Q15" s="457"/>
      <c r="R15" s="1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57"/>
      <c r="AD15" s="457"/>
      <c r="AE15" s="159"/>
      <c r="AF15" s="159"/>
    </row>
    <row r="16" spans="1:32" ht="8.25" customHeight="1" thickBot="1">
      <c r="A16" s="1"/>
      <c r="B16" s="1"/>
      <c r="C16" s="1"/>
      <c r="D16" s="1"/>
      <c r="E16" s="10"/>
      <c r="F16" s="10"/>
      <c r="G16" s="284"/>
      <c r="H16" s="503"/>
      <c r="I16" s="478"/>
      <c r="J16" s="286"/>
      <c r="K16" s="164"/>
      <c r="L16" s="269"/>
      <c r="M16" s="285"/>
      <c r="N16" s="164"/>
      <c r="O16" s="164"/>
      <c r="P16" s="164"/>
      <c r="Q16" s="159"/>
      <c r="R16" s="180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</row>
    <row r="17" spans="1:32">
      <c r="A17" s="1"/>
      <c r="B17" s="1"/>
      <c r="C17" s="1"/>
      <c r="D17" s="1"/>
      <c r="E17" s="10"/>
      <c r="F17" s="10"/>
      <c r="G17" s="284"/>
      <c r="H17" s="503"/>
      <c r="I17" s="287" t="s">
        <v>165</v>
      </c>
      <c r="J17" s="286"/>
      <c r="K17" s="164"/>
      <c r="L17" s="269"/>
      <c r="M17" s="285"/>
      <c r="N17" s="164"/>
      <c r="O17" s="164"/>
      <c r="P17" s="164"/>
      <c r="Q17" s="159"/>
      <c r="R17" s="180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</row>
    <row r="18" spans="1:32" ht="15" customHeight="1" thickBot="1">
      <c r="A18" s="1"/>
      <c r="B18" s="271" t="s">
        <v>135</v>
      </c>
      <c r="C18" s="9"/>
      <c r="D18" s="5"/>
      <c r="E18" s="5"/>
      <c r="F18" s="5"/>
      <c r="G18" s="8"/>
      <c r="H18" s="504"/>
      <c r="I18" s="579" t="s">
        <v>275</v>
      </c>
      <c r="J18" s="7"/>
      <c r="K18" s="5"/>
      <c r="L18" s="645" t="s">
        <v>152</v>
      </c>
      <c r="M18" s="645"/>
      <c r="N18" s="645"/>
      <c r="O18" s="181"/>
      <c r="P18" s="270" t="s">
        <v>161</v>
      </c>
      <c r="AD18" s="645" t="s">
        <v>152</v>
      </c>
      <c r="AE18" s="645"/>
      <c r="AF18" s="645"/>
    </row>
    <row r="19" spans="1:32" ht="15" customHeight="1" thickBot="1">
      <c r="A19" s="1"/>
      <c r="B19" s="652" t="s">
        <v>8</v>
      </c>
      <c r="C19" s="653"/>
      <c r="D19" s="653"/>
      <c r="E19" s="653"/>
      <c r="F19" s="653"/>
      <c r="G19" s="653"/>
      <c r="H19" s="505" t="s">
        <v>38</v>
      </c>
      <c r="I19" s="3" t="s">
        <v>25</v>
      </c>
      <c r="J19" s="2" t="s">
        <v>2</v>
      </c>
      <c r="K19" s="652" t="s">
        <v>147</v>
      </c>
      <c r="L19" s="653"/>
      <c r="M19" s="653"/>
      <c r="N19" s="654"/>
      <c r="O19" s="36"/>
      <c r="P19" s="702" t="s">
        <v>186</v>
      </c>
      <c r="Q19" s="705" t="s">
        <v>189</v>
      </c>
      <c r="R19" s="706"/>
      <c r="S19" s="706"/>
      <c r="T19" s="730"/>
      <c r="U19" s="731"/>
      <c r="V19" s="706" t="s">
        <v>190</v>
      </c>
      <c r="W19" s="706"/>
      <c r="X19" s="706"/>
      <c r="Y19" s="744" t="e">
        <f>AB68*T19</f>
        <v>#VALUE!</v>
      </c>
      <c r="Z19" s="745"/>
      <c r="AA19" s="310"/>
      <c r="AB19" s="309"/>
      <c r="AC19" s="309"/>
      <c r="AD19" s="312"/>
      <c r="AE19" s="273"/>
      <c r="AF19" s="274"/>
    </row>
    <row r="20" spans="1:32" ht="15" customHeight="1" thickBot="1">
      <c r="A20" s="1"/>
      <c r="B20" s="646" t="s">
        <v>140</v>
      </c>
      <c r="C20" s="649" t="s">
        <v>141</v>
      </c>
      <c r="D20" s="631" t="s">
        <v>142</v>
      </c>
      <c r="E20" s="24" t="s">
        <v>3</v>
      </c>
      <c r="F20" s="26"/>
      <c r="G20" s="26"/>
      <c r="H20" s="550" t="s">
        <v>276</v>
      </c>
      <c r="I20" s="479" t="e">
        <f>ROUND(H20*$I$18,0)</f>
        <v>#VALUE!</v>
      </c>
      <c r="J20" s="403" t="e">
        <f>ROUND(H20/$L$14,0)</f>
        <v>#VALUE!</v>
      </c>
      <c r="K20" s="254" t="s">
        <v>154</v>
      </c>
      <c r="L20" s="560" t="s">
        <v>316</v>
      </c>
      <c r="M20" s="26" t="s">
        <v>71</v>
      </c>
      <c r="N20" s="251"/>
      <c r="O20" s="182"/>
      <c r="P20" s="703"/>
      <c r="Q20" s="707"/>
      <c r="R20" s="708"/>
      <c r="S20" s="708"/>
      <c r="T20" s="732"/>
      <c r="U20" s="733"/>
      <c r="V20" s="708"/>
      <c r="W20" s="708"/>
      <c r="X20" s="708"/>
      <c r="Y20" s="746"/>
      <c r="Z20" s="747"/>
      <c r="AA20" s="304"/>
      <c r="AB20" s="297"/>
      <c r="AC20" s="297"/>
      <c r="AD20" s="313"/>
      <c r="AE20" s="276"/>
      <c r="AF20" s="278"/>
    </row>
    <row r="21" spans="1:32" ht="15" customHeight="1">
      <c r="A21" s="1"/>
      <c r="B21" s="647"/>
      <c r="C21" s="650"/>
      <c r="D21" s="632"/>
      <c r="E21" s="634" t="e">
        <f>H20/L8</f>
        <v>#VALUE!</v>
      </c>
      <c r="F21" s="635"/>
      <c r="G21" s="29" t="s">
        <v>153</v>
      </c>
      <c r="H21" s="506"/>
      <c r="I21" s="480"/>
      <c r="J21" s="404"/>
      <c r="K21" s="41" t="s">
        <v>155</v>
      </c>
      <c r="L21" s="405" t="e">
        <f>E21/L20/0.3025</f>
        <v>#VALUE!</v>
      </c>
      <c r="M21" s="29" t="s">
        <v>12</v>
      </c>
      <c r="N21" s="252"/>
      <c r="O21" s="182"/>
      <c r="P21" s="703"/>
      <c r="Q21" s="734"/>
      <c r="R21" s="735"/>
      <c r="S21" s="736"/>
      <c r="T21" s="831" t="s">
        <v>192</v>
      </c>
      <c r="U21" s="811"/>
      <c r="V21" s="811"/>
      <c r="W21" s="811"/>
      <c r="X21" s="811" t="s">
        <v>193</v>
      </c>
      <c r="Y21" s="811"/>
      <c r="Z21" s="811"/>
      <c r="AA21" s="811" t="s">
        <v>194</v>
      </c>
      <c r="AB21" s="811"/>
      <c r="AC21" s="811"/>
      <c r="AD21" s="811" t="s">
        <v>195</v>
      </c>
      <c r="AE21" s="811"/>
      <c r="AF21" s="813"/>
    </row>
    <row r="22" spans="1:32" ht="15" customHeight="1" thickBot="1">
      <c r="A22" s="1"/>
      <c r="B22" s="647"/>
      <c r="C22" s="650"/>
      <c r="D22" s="632"/>
      <c r="E22" s="655" t="s">
        <v>31</v>
      </c>
      <c r="F22" s="656"/>
      <c r="G22" s="33"/>
      <c r="H22" s="580" t="s">
        <v>279</v>
      </c>
      <c r="I22" s="481" t="e">
        <f>ROUND(H22*$I$18,0)</f>
        <v>#VALUE!</v>
      </c>
      <c r="J22" s="406" t="e">
        <f>ROUND(H22/$L$14,0)</f>
        <v>#VALUE!</v>
      </c>
      <c r="K22" s="253" t="s">
        <v>33</v>
      </c>
      <c r="L22" s="471" t="e">
        <f>H20/L8/R12*100</f>
        <v>#VALUE!</v>
      </c>
      <c r="M22" s="30" t="s">
        <v>156</v>
      </c>
      <c r="N22" s="31"/>
      <c r="O22" s="65"/>
      <c r="P22" s="703"/>
      <c r="Q22" s="737"/>
      <c r="R22" s="738"/>
      <c r="S22" s="739"/>
      <c r="T22" s="832"/>
      <c r="U22" s="812"/>
      <c r="V22" s="812"/>
      <c r="W22" s="812"/>
      <c r="X22" s="812"/>
      <c r="Y22" s="812"/>
      <c r="Z22" s="812"/>
      <c r="AA22" s="812"/>
      <c r="AB22" s="812"/>
      <c r="AC22" s="812"/>
      <c r="AD22" s="812"/>
      <c r="AE22" s="812"/>
      <c r="AF22" s="814"/>
    </row>
    <row r="23" spans="1:32" ht="15" customHeight="1" thickTop="1">
      <c r="A23" s="1"/>
      <c r="B23" s="647"/>
      <c r="C23" s="650"/>
      <c r="D23" s="632"/>
      <c r="E23" s="37" t="s">
        <v>4</v>
      </c>
      <c r="F23" s="34"/>
      <c r="G23" s="34"/>
      <c r="H23" s="558" t="s">
        <v>280</v>
      </c>
      <c r="I23" s="482" t="e">
        <f>ROUND(H23*$I$18,0)</f>
        <v>#VALUE!</v>
      </c>
      <c r="J23" s="408" t="e">
        <f>ROUND(H23/$L$14,0)</f>
        <v>#VALUE!</v>
      </c>
      <c r="K23" s="38"/>
      <c r="L23" s="409"/>
      <c r="M23" s="34"/>
      <c r="N23" s="39"/>
      <c r="O23" s="29"/>
      <c r="P23" s="703"/>
      <c r="Q23" s="815" t="s">
        <v>203</v>
      </c>
      <c r="R23" s="816"/>
      <c r="S23" s="817"/>
      <c r="T23" s="821" t="e">
        <f>$Y$19/T39</f>
        <v>#VALUE!</v>
      </c>
      <c r="U23" s="822"/>
      <c r="V23" s="822"/>
      <c r="W23" s="823"/>
      <c r="X23" s="827" t="e">
        <f>$Y$19/X39</f>
        <v>#VALUE!</v>
      </c>
      <c r="Y23" s="822"/>
      <c r="Z23" s="823"/>
      <c r="AA23" s="827" t="e">
        <f t="shared" ref="AA23" si="1">$Y$19/AA39</f>
        <v>#VALUE!</v>
      </c>
      <c r="AB23" s="822"/>
      <c r="AC23" s="823"/>
      <c r="AD23" s="827" t="e">
        <f>$Y$19/AD39</f>
        <v>#VALUE!</v>
      </c>
      <c r="AE23" s="822"/>
      <c r="AF23" s="829"/>
    </row>
    <row r="24" spans="1:32" ht="15" customHeight="1" thickBot="1">
      <c r="A24" s="1"/>
      <c r="B24" s="647"/>
      <c r="C24" s="650"/>
      <c r="D24" s="632"/>
      <c r="E24" s="40" t="s">
        <v>11</v>
      </c>
      <c r="F24" s="29"/>
      <c r="G24" s="29"/>
      <c r="H24" s="558" t="s">
        <v>281</v>
      </c>
      <c r="I24" s="483" t="e">
        <f>ROUND(H24*$I$18,0)</f>
        <v>#VALUE!</v>
      </c>
      <c r="J24" s="410" t="e">
        <f>ROUND(H24/$L$14,0)</f>
        <v>#VALUE!</v>
      </c>
      <c r="K24" s="41"/>
      <c r="L24" s="42"/>
      <c r="M24" s="43"/>
      <c r="N24" s="44"/>
      <c r="O24" s="21"/>
      <c r="P24" s="703"/>
      <c r="Q24" s="818"/>
      <c r="R24" s="819"/>
      <c r="S24" s="820"/>
      <c r="T24" s="824"/>
      <c r="U24" s="825"/>
      <c r="V24" s="825"/>
      <c r="W24" s="826"/>
      <c r="X24" s="828"/>
      <c r="Y24" s="825"/>
      <c r="Z24" s="826"/>
      <c r="AA24" s="828"/>
      <c r="AB24" s="825"/>
      <c r="AC24" s="826"/>
      <c r="AD24" s="828"/>
      <c r="AE24" s="825"/>
      <c r="AF24" s="830"/>
    </row>
    <row r="25" spans="1:32" ht="15" customHeight="1">
      <c r="A25" s="1"/>
      <c r="B25" s="647"/>
      <c r="C25" s="650"/>
      <c r="D25" s="632"/>
      <c r="E25" s="45" t="s">
        <v>19</v>
      </c>
      <c r="F25" s="46"/>
      <c r="G25" s="47"/>
      <c r="H25" s="581" t="s">
        <v>282</v>
      </c>
      <c r="I25" s="483" t="e">
        <f>ROUND(H25*$I$18,0)</f>
        <v>#VALUE!</v>
      </c>
      <c r="J25" s="410" t="e">
        <f>ROUND(H25/$L$14,0)</f>
        <v>#VALUE!</v>
      </c>
      <c r="K25" s="255" t="s">
        <v>157</v>
      </c>
      <c r="L25" s="561" t="s">
        <v>317</v>
      </c>
      <c r="M25" s="256" t="s">
        <v>158</v>
      </c>
      <c r="N25" s="49"/>
      <c r="O25" s="183"/>
      <c r="P25" s="703"/>
      <c r="Q25" s="838" t="s">
        <v>204</v>
      </c>
      <c r="R25" s="839"/>
      <c r="S25" s="840"/>
      <c r="T25" s="841" t="e">
        <f>$I$83</f>
        <v>#VALUE!</v>
      </c>
      <c r="U25" s="834"/>
      <c r="V25" s="834"/>
      <c r="W25" s="834"/>
      <c r="X25" s="833" t="e">
        <f>$I$83</f>
        <v>#VALUE!</v>
      </c>
      <c r="Y25" s="834"/>
      <c r="Z25" s="834"/>
      <c r="AA25" s="833" t="e">
        <f t="shared" ref="AA25" si="2">$I$83</f>
        <v>#VALUE!</v>
      </c>
      <c r="AB25" s="834"/>
      <c r="AC25" s="834"/>
      <c r="AD25" s="833" t="e">
        <f>$I$83</f>
        <v>#VALUE!</v>
      </c>
      <c r="AE25" s="834"/>
      <c r="AF25" s="835"/>
    </row>
    <row r="26" spans="1:32" ht="15" customHeight="1" thickBot="1">
      <c r="A26" s="1"/>
      <c r="B26" s="647"/>
      <c r="C26" s="650"/>
      <c r="D26" s="632"/>
      <c r="E26" s="50" t="s">
        <v>5</v>
      </c>
      <c r="F26" s="51"/>
      <c r="G26" s="52"/>
      <c r="H26" s="507">
        <f>SUM(H27:H31)</f>
        <v>0</v>
      </c>
      <c r="I26" s="484" t="e">
        <f>ROUND(H26*$I$18,0)</f>
        <v>#VALUE!</v>
      </c>
      <c r="J26" s="411" t="e">
        <f>ROUND(H26/$L$14,0)</f>
        <v>#VALUE!</v>
      </c>
      <c r="K26" s="239"/>
      <c r="L26" s="240"/>
      <c r="M26" s="241"/>
      <c r="N26" s="242"/>
      <c r="O26" s="184"/>
      <c r="P26" s="703"/>
      <c r="Q26" s="769"/>
      <c r="R26" s="770"/>
      <c r="S26" s="771"/>
      <c r="T26" s="842"/>
      <c r="U26" s="836"/>
      <c r="V26" s="836"/>
      <c r="W26" s="836"/>
      <c r="X26" s="836"/>
      <c r="Y26" s="836"/>
      <c r="Z26" s="836"/>
      <c r="AA26" s="836"/>
      <c r="AB26" s="836"/>
      <c r="AC26" s="836"/>
      <c r="AD26" s="836"/>
      <c r="AE26" s="836"/>
      <c r="AF26" s="837"/>
    </row>
    <row r="27" spans="1:32" ht="15" customHeight="1">
      <c r="A27" s="1"/>
      <c r="B27" s="647"/>
      <c r="C27" s="650"/>
      <c r="D27" s="632"/>
      <c r="E27" s="28"/>
      <c r="F27" s="21"/>
      <c r="G27" s="106" t="s">
        <v>44</v>
      </c>
      <c r="H27" s="559" t="s">
        <v>283</v>
      </c>
      <c r="I27" s="485" t="e">
        <f t="shared" ref="I27:I33" si="3">ROUND(H27*$I$18,0)</f>
        <v>#VALUE!</v>
      </c>
      <c r="J27" s="412" t="e">
        <f t="shared" ref="J27:J33" si="4">ROUND(H27/$L$14,0)</f>
        <v>#VALUE!</v>
      </c>
      <c r="K27" s="243"/>
      <c r="L27" s="244"/>
      <c r="M27" s="245"/>
      <c r="N27" s="246"/>
      <c r="O27" s="184"/>
      <c r="P27" s="703"/>
      <c r="Q27" s="786" t="s">
        <v>205</v>
      </c>
      <c r="R27" s="789"/>
      <c r="S27" s="790"/>
      <c r="T27" s="849"/>
      <c r="U27" s="850"/>
      <c r="V27" s="850"/>
      <c r="W27" s="850"/>
      <c r="X27" s="853"/>
      <c r="Y27" s="850"/>
      <c r="Z27" s="850"/>
      <c r="AA27" s="853"/>
      <c r="AB27" s="850"/>
      <c r="AC27" s="850"/>
      <c r="AD27" s="853"/>
      <c r="AE27" s="850"/>
      <c r="AF27" s="854"/>
    </row>
    <row r="28" spans="1:32" ht="15" customHeight="1">
      <c r="A28" s="1"/>
      <c r="B28" s="647"/>
      <c r="C28" s="650"/>
      <c r="D28" s="632"/>
      <c r="E28" s="28"/>
      <c r="F28" s="21"/>
      <c r="G28" s="106" t="s">
        <v>45</v>
      </c>
      <c r="H28" s="559" t="s">
        <v>284</v>
      </c>
      <c r="I28" s="485" t="e">
        <f t="shared" si="3"/>
        <v>#VALUE!</v>
      </c>
      <c r="J28" s="412" t="e">
        <f t="shared" si="4"/>
        <v>#VALUE!</v>
      </c>
      <c r="K28" s="243"/>
      <c r="L28" s="244"/>
      <c r="M28" s="245"/>
      <c r="N28" s="246"/>
      <c r="O28" s="184"/>
      <c r="P28" s="703"/>
      <c r="Q28" s="787"/>
      <c r="R28" s="791"/>
      <c r="S28" s="792"/>
      <c r="T28" s="851"/>
      <c r="U28" s="852"/>
      <c r="V28" s="852"/>
      <c r="W28" s="852"/>
      <c r="X28" s="852"/>
      <c r="Y28" s="852"/>
      <c r="Z28" s="852"/>
      <c r="AA28" s="852"/>
      <c r="AB28" s="852"/>
      <c r="AC28" s="852"/>
      <c r="AD28" s="852"/>
      <c r="AE28" s="852"/>
      <c r="AF28" s="855"/>
    </row>
    <row r="29" spans="1:32" ht="15" customHeight="1">
      <c r="A29" s="1"/>
      <c r="B29" s="647"/>
      <c r="C29" s="650"/>
      <c r="D29" s="632"/>
      <c r="E29" s="28"/>
      <c r="F29" s="21"/>
      <c r="G29" s="106" t="s">
        <v>46</v>
      </c>
      <c r="H29" s="559" t="s">
        <v>285</v>
      </c>
      <c r="I29" s="485" t="e">
        <f t="shared" si="3"/>
        <v>#VALUE!</v>
      </c>
      <c r="J29" s="412" t="e">
        <f t="shared" si="4"/>
        <v>#VALUE!</v>
      </c>
      <c r="K29" s="243"/>
      <c r="L29" s="244"/>
      <c r="M29" s="245"/>
      <c r="N29" s="246"/>
      <c r="O29" s="184"/>
      <c r="P29" s="703"/>
      <c r="Q29" s="787"/>
      <c r="R29" s="793"/>
      <c r="S29" s="794"/>
      <c r="T29" s="857"/>
      <c r="U29" s="852"/>
      <c r="V29" s="852"/>
      <c r="W29" s="852"/>
      <c r="X29" s="858"/>
      <c r="Y29" s="852"/>
      <c r="Z29" s="852"/>
      <c r="AA29" s="858"/>
      <c r="AB29" s="852"/>
      <c r="AC29" s="852"/>
      <c r="AD29" s="858"/>
      <c r="AE29" s="852"/>
      <c r="AF29" s="855"/>
    </row>
    <row r="30" spans="1:32" ht="15" customHeight="1">
      <c r="A30" s="1"/>
      <c r="B30" s="647"/>
      <c r="C30" s="650"/>
      <c r="D30" s="632"/>
      <c r="E30" s="28"/>
      <c r="F30" s="21"/>
      <c r="G30" s="106" t="s">
        <v>47</v>
      </c>
      <c r="H30" s="582" t="s">
        <v>286</v>
      </c>
      <c r="I30" s="485" t="e">
        <f t="shared" si="3"/>
        <v>#VALUE!</v>
      </c>
      <c r="J30" s="412" t="e">
        <f t="shared" si="4"/>
        <v>#VALUE!</v>
      </c>
      <c r="K30" s="243"/>
      <c r="L30" s="244"/>
      <c r="M30" s="245"/>
      <c r="N30" s="246"/>
      <c r="O30" s="184"/>
      <c r="P30" s="703"/>
      <c r="Q30" s="787"/>
      <c r="R30" s="791"/>
      <c r="S30" s="792"/>
      <c r="T30" s="851"/>
      <c r="U30" s="852"/>
      <c r="V30" s="852"/>
      <c r="W30" s="852"/>
      <c r="X30" s="852"/>
      <c r="Y30" s="852"/>
      <c r="Z30" s="852"/>
      <c r="AA30" s="852"/>
      <c r="AB30" s="852"/>
      <c r="AC30" s="852"/>
      <c r="AD30" s="852"/>
      <c r="AE30" s="852"/>
      <c r="AF30" s="855"/>
    </row>
    <row r="31" spans="1:32" ht="15" customHeight="1" thickBot="1">
      <c r="A31" s="1"/>
      <c r="B31" s="647"/>
      <c r="C31" s="650"/>
      <c r="D31" s="632"/>
      <c r="E31" s="413"/>
      <c r="F31" s="70"/>
      <c r="G31" s="263" t="s">
        <v>48</v>
      </c>
      <c r="H31" s="583" t="s">
        <v>287</v>
      </c>
      <c r="I31" s="486" t="e">
        <f t="shared" si="3"/>
        <v>#VALUE!</v>
      </c>
      <c r="J31" s="414" t="e">
        <f t="shared" si="4"/>
        <v>#VALUE!</v>
      </c>
      <c r="K31" s="247"/>
      <c r="L31" s="248"/>
      <c r="M31" s="249"/>
      <c r="N31" s="250"/>
      <c r="O31" s="184"/>
      <c r="P31" s="703"/>
      <c r="Q31" s="787"/>
      <c r="R31" s="793"/>
      <c r="S31" s="794"/>
      <c r="T31" s="857"/>
      <c r="U31" s="852"/>
      <c r="V31" s="852"/>
      <c r="W31" s="852"/>
      <c r="X31" s="858"/>
      <c r="Y31" s="852"/>
      <c r="Z31" s="852"/>
      <c r="AA31" s="858"/>
      <c r="AB31" s="852"/>
      <c r="AC31" s="852"/>
      <c r="AD31" s="858"/>
      <c r="AE31" s="852"/>
      <c r="AF31" s="855"/>
    </row>
    <row r="32" spans="1:32" ht="15" customHeight="1" thickTop="1" thickBot="1">
      <c r="A32" s="1"/>
      <c r="B32" s="647"/>
      <c r="C32" s="650"/>
      <c r="D32" s="633"/>
      <c r="E32" s="55" t="s">
        <v>22</v>
      </c>
      <c r="F32" s="29"/>
      <c r="G32" s="65"/>
      <c r="H32" s="508">
        <f>SUM(H20:H26)</f>
        <v>0</v>
      </c>
      <c r="I32" s="482" t="e">
        <f t="shared" si="3"/>
        <v>#VALUE!</v>
      </c>
      <c r="J32" s="408" t="e">
        <f t="shared" si="4"/>
        <v>#VALUE!</v>
      </c>
      <c r="K32" s="54"/>
      <c r="L32" s="55"/>
      <c r="M32" s="55"/>
      <c r="N32" s="56"/>
      <c r="O32" s="29"/>
      <c r="P32" s="703"/>
      <c r="Q32" s="788"/>
      <c r="R32" s="791"/>
      <c r="S32" s="792"/>
      <c r="T32" s="851"/>
      <c r="U32" s="852"/>
      <c r="V32" s="852"/>
      <c r="W32" s="852"/>
      <c r="X32" s="852"/>
      <c r="Y32" s="852"/>
      <c r="Z32" s="852"/>
      <c r="AA32" s="852"/>
      <c r="AB32" s="852"/>
      <c r="AC32" s="852"/>
      <c r="AD32" s="852"/>
      <c r="AE32" s="852"/>
      <c r="AF32" s="855"/>
    </row>
    <row r="33" spans="1:32" ht="15" customHeight="1">
      <c r="A33" s="1"/>
      <c r="B33" s="647"/>
      <c r="C33" s="650"/>
      <c r="D33" s="631" t="s">
        <v>143</v>
      </c>
      <c r="E33" s="25" t="s">
        <v>26</v>
      </c>
      <c r="F33" s="26"/>
      <c r="G33" s="260"/>
      <c r="H33" s="550" t="s">
        <v>288</v>
      </c>
      <c r="I33" s="479" t="e">
        <f t="shared" si="3"/>
        <v>#VALUE!</v>
      </c>
      <c r="J33" s="403" t="e">
        <f t="shared" si="4"/>
        <v>#VALUE!</v>
      </c>
      <c r="K33" s="57" t="s">
        <v>18</v>
      </c>
      <c r="L33" s="562" t="s">
        <v>318</v>
      </c>
      <c r="M33" s="58" t="s">
        <v>149</v>
      </c>
      <c r="N33" s="59"/>
      <c r="O33" s="32"/>
      <c r="P33" s="703"/>
      <c r="Q33" s="709" t="s">
        <v>206</v>
      </c>
      <c r="R33" s="710"/>
      <c r="S33" s="711"/>
      <c r="T33" s="713">
        <f>SUM(T27:W32)</f>
        <v>0</v>
      </c>
      <c r="U33" s="714"/>
      <c r="V33" s="714"/>
      <c r="W33" s="714"/>
      <c r="X33" s="716">
        <f>SUM(X27:Z32)</f>
        <v>0</v>
      </c>
      <c r="Y33" s="714"/>
      <c r="Z33" s="714"/>
      <c r="AA33" s="716">
        <f t="shared" ref="AA33" si="5">SUM(AA27:AC32)</f>
        <v>0</v>
      </c>
      <c r="AB33" s="714"/>
      <c r="AC33" s="714"/>
      <c r="AD33" s="716">
        <f t="shared" ref="AD33" si="6">SUM(AD27:AF32)</f>
        <v>0</v>
      </c>
      <c r="AE33" s="714"/>
      <c r="AF33" s="761"/>
    </row>
    <row r="34" spans="1:32" ht="15" customHeight="1" thickBot="1">
      <c r="A34" s="1"/>
      <c r="B34" s="647"/>
      <c r="C34" s="650"/>
      <c r="D34" s="632"/>
      <c r="E34" s="40"/>
      <c r="F34" s="29"/>
      <c r="G34" s="65"/>
      <c r="H34" s="506"/>
      <c r="I34" s="480"/>
      <c r="J34" s="404"/>
      <c r="K34" s="57" t="s">
        <v>16</v>
      </c>
      <c r="L34" s="415" t="e">
        <f>H33/J10</f>
        <v>#VALUE!</v>
      </c>
      <c r="M34" s="58" t="s">
        <v>150</v>
      </c>
      <c r="N34" s="59"/>
      <c r="O34" s="32"/>
      <c r="P34" s="703"/>
      <c r="Q34" s="769"/>
      <c r="R34" s="770"/>
      <c r="S34" s="771"/>
      <c r="T34" s="809"/>
      <c r="U34" s="810"/>
      <c r="V34" s="810"/>
      <c r="W34" s="810"/>
      <c r="X34" s="810"/>
      <c r="Y34" s="810"/>
      <c r="Z34" s="810"/>
      <c r="AA34" s="810"/>
      <c r="AB34" s="810"/>
      <c r="AC34" s="810"/>
      <c r="AD34" s="810"/>
      <c r="AE34" s="810"/>
      <c r="AF34" s="856"/>
    </row>
    <row r="35" spans="1:32" ht="15" customHeight="1">
      <c r="A35" s="1"/>
      <c r="B35" s="647"/>
      <c r="C35" s="650"/>
      <c r="D35" s="632"/>
      <c r="E35" s="37"/>
      <c r="F35" s="34"/>
      <c r="G35" s="33"/>
      <c r="H35" s="506"/>
      <c r="I35" s="487"/>
      <c r="J35" s="416"/>
      <c r="K35" s="60" t="s">
        <v>15</v>
      </c>
      <c r="L35" s="417" t="e">
        <f>H33/X11</f>
        <v>#VALUE!</v>
      </c>
      <c r="M35" s="61" t="s">
        <v>151</v>
      </c>
      <c r="N35" s="62"/>
      <c r="O35" s="32"/>
      <c r="P35" s="703"/>
      <c r="Q35" s="795" t="s">
        <v>207</v>
      </c>
      <c r="R35" s="796"/>
      <c r="S35" s="797"/>
      <c r="T35" s="845" t="e">
        <f>T23-T25-T33</f>
        <v>#VALUE!</v>
      </c>
      <c r="U35" s="846"/>
      <c r="V35" s="846"/>
      <c r="W35" s="846"/>
      <c r="X35" s="847" t="e">
        <f>X23-X25-X33</f>
        <v>#VALUE!</v>
      </c>
      <c r="Y35" s="846"/>
      <c r="Z35" s="846"/>
      <c r="AA35" s="847" t="e">
        <f t="shared" ref="AA35" si="7">AA23-AA25-AA33</f>
        <v>#VALUE!</v>
      </c>
      <c r="AB35" s="846"/>
      <c r="AC35" s="846"/>
      <c r="AD35" s="847" t="e">
        <f t="shared" ref="AD35" si="8">AD23-AD25-AD33</f>
        <v>#VALUE!</v>
      </c>
      <c r="AE35" s="846"/>
      <c r="AF35" s="848"/>
    </row>
    <row r="36" spans="1:32" ht="15" customHeight="1">
      <c r="A36" s="1"/>
      <c r="B36" s="647"/>
      <c r="C36" s="650"/>
      <c r="D36" s="632"/>
      <c r="E36" s="37" t="s">
        <v>27</v>
      </c>
      <c r="F36" s="34"/>
      <c r="G36" s="33"/>
      <c r="H36" s="584" t="s">
        <v>289</v>
      </c>
      <c r="I36" s="483" t="e">
        <f t="shared" ref="I36:I77" si="9">ROUND(H36*$I$18,0)</f>
        <v>#VALUE!</v>
      </c>
      <c r="J36" s="410" t="e">
        <f t="shared" ref="J36" si="10">ROUND(H36/$L$14,0)</f>
        <v>#VALUE!</v>
      </c>
      <c r="K36" s="155" t="s">
        <v>9</v>
      </c>
      <c r="L36" s="156">
        <v>0.03</v>
      </c>
      <c r="M36" s="157"/>
      <c r="N36" s="158"/>
      <c r="O36" s="185"/>
      <c r="P36" s="703"/>
      <c r="Q36" s="783"/>
      <c r="R36" s="784"/>
      <c r="S36" s="785"/>
      <c r="T36" s="715"/>
      <c r="U36" s="714"/>
      <c r="V36" s="714"/>
      <c r="W36" s="714"/>
      <c r="X36" s="714"/>
      <c r="Y36" s="714"/>
      <c r="Z36" s="714"/>
      <c r="AA36" s="714"/>
      <c r="AB36" s="714"/>
      <c r="AC36" s="714"/>
      <c r="AD36" s="714"/>
      <c r="AE36" s="714"/>
      <c r="AF36" s="761"/>
    </row>
    <row r="37" spans="1:32" ht="15" customHeight="1">
      <c r="A37" s="1"/>
      <c r="B37" s="647"/>
      <c r="C37" s="650"/>
      <c r="D37" s="632"/>
      <c r="E37" s="37" t="s">
        <v>64</v>
      </c>
      <c r="F37" s="63"/>
      <c r="G37" s="33"/>
      <c r="H37" s="563" t="s">
        <v>290</v>
      </c>
      <c r="I37" s="483" t="e">
        <f t="shared" si="9"/>
        <v>#VALUE!</v>
      </c>
      <c r="J37" s="410" t="e">
        <f t="shared" ref="J37:J77" si="11">ROUND(H37/$L$14,0)</f>
        <v>#VALUE!</v>
      </c>
      <c r="K37" s="13"/>
      <c r="L37" s="14"/>
      <c r="M37" s="15"/>
      <c r="N37" s="16"/>
      <c r="O37" s="185"/>
      <c r="P37" s="703"/>
      <c r="Q37" s="783" t="s">
        <v>208</v>
      </c>
      <c r="R37" s="784"/>
      <c r="S37" s="785"/>
      <c r="T37" s="762" t="e">
        <f>T35/T23</f>
        <v>#VALUE!</v>
      </c>
      <c r="U37" s="752"/>
      <c r="V37" s="752"/>
      <c r="W37" s="752"/>
      <c r="X37" s="751" t="e">
        <f>X35/X23</f>
        <v>#VALUE!</v>
      </c>
      <c r="Y37" s="752"/>
      <c r="Z37" s="752"/>
      <c r="AA37" s="751" t="e">
        <f t="shared" ref="AA37" si="12">AA35/AA23</f>
        <v>#VALUE!</v>
      </c>
      <c r="AB37" s="752"/>
      <c r="AC37" s="752"/>
      <c r="AD37" s="751" t="e">
        <f t="shared" ref="AD37" si="13">AD35/AD23</f>
        <v>#VALUE!</v>
      </c>
      <c r="AE37" s="752"/>
      <c r="AF37" s="753"/>
    </row>
    <row r="38" spans="1:32" ht="15" customHeight="1">
      <c r="A38" s="1"/>
      <c r="B38" s="647"/>
      <c r="C38" s="650"/>
      <c r="D38" s="632"/>
      <c r="E38" s="37" t="s">
        <v>28</v>
      </c>
      <c r="F38" s="34"/>
      <c r="G38" s="33"/>
      <c r="H38" s="584" t="s">
        <v>291</v>
      </c>
      <c r="I38" s="483" t="e">
        <f t="shared" si="9"/>
        <v>#VALUE!</v>
      </c>
      <c r="J38" s="410" t="e">
        <f t="shared" si="11"/>
        <v>#VALUE!</v>
      </c>
      <c r="K38" s="155" t="s">
        <v>17</v>
      </c>
      <c r="L38" s="156">
        <v>0.02</v>
      </c>
      <c r="M38" s="157"/>
      <c r="N38" s="158"/>
      <c r="O38" s="185"/>
      <c r="P38" s="703"/>
      <c r="Q38" s="783"/>
      <c r="R38" s="784"/>
      <c r="S38" s="785"/>
      <c r="T38" s="763"/>
      <c r="U38" s="752"/>
      <c r="V38" s="752"/>
      <c r="W38" s="752"/>
      <c r="X38" s="752"/>
      <c r="Y38" s="752"/>
      <c r="Z38" s="752"/>
      <c r="AA38" s="752"/>
      <c r="AB38" s="752"/>
      <c r="AC38" s="752"/>
      <c r="AD38" s="752"/>
      <c r="AE38" s="752"/>
      <c r="AF38" s="753"/>
    </row>
    <row r="39" spans="1:32" ht="15" customHeight="1">
      <c r="A39" s="1"/>
      <c r="B39" s="647"/>
      <c r="C39" s="650"/>
      <c r="D39" s="632"/>
      <c r="E39" s="37" t="s">
        <v>65</v>
      </c>
      <c r="F39" s="63"/>
      <c r="G39" s="261"/>
      <c r="H39" s="564" t="s">
        <v>292</v>
      </c>
      <c r="I39" s="483" t="e">
        <f t="shared" si="9"/>
        <v>#VALUE!</v>
      </c>
      <c r="J39" s="410" t="e">
        <f t="shared" si="11"/>
        <v>#VALUE!</v>
      </c>
      <c r="K39" s="17"/>
      <c r="L39" s="18"/>
      <c r="M39" s="19"/>
      <c r="N39" s="20"/>
      <c r="O39" s="185"/>
      <c r="P39" s="703"/>
      <c r="Q39" s="783" t="s">
        <v>209</v>
      </c>
      <c r="R39" s="784"/>
      <c r="S39" s="785"/>
      <c r="T39" s="722"/>
      <c r="U39" s="723"/>
      <c r="V39" s="723"/>
      <c r="W39" s="723"/>
      <c r="X39" s="723"/>
      <c r="Y39" s="723"/>
      <c r="Z39" s="723"/>
      <c r="AA39" s="723"/>
      <c r="AB39" s="723"/>
      <c r="AC39" s="723"/>
      <c r="AD39" s="723"/>
      <c r="AE39" s="723"/>
      <c r="AF39" s="725"/>
    </row>
    <row r="40" spans="1:32" ht="15" customHeight="1" thickBot="1">
      <c r="A40" s="1"/>
      <c r="B40" s="647"/>
      <c r="C40" s="650"/>
      <c r="D40" s="632"/>
      <c r="E40" s="66" t="s">
        <v>51</v>
      </c>
      <c r="F40" s="64"/>
      <c r="G40" s="64"/>
      <c r="H40" s="507">
        <f>SUM(H41:H43)</f>
        <v>0</v>
      </c>
      <c r="I40" s="484" t="e">
        <f t="shared" si="9"/>
        <v>#VALUE!</v>
      </c>
      <c r="J40" s="411" t="e">
        <f t="shared" si="11"/>
        <v>#VALUE!</v>
      </c>
      <c r="K40" s="225"/>
      <c r="L40" s="226"/>
      <c r="M40" s="227"/>
      <c r="N40" s="228"/>
      <c r="O40" s="185"/>
      <c r="P40" s="703"/>
      <c r="Q40" s="859"/>
      <c r="R40" s="860"/>
      <c r="S40" s="861"/>
      <c r="T40" s="804"/>
      <c r="U40" s="805"/>
      <c r="V40" s="805"/>
      <c r="W40" s="805"/>
      <c r="X40" s="805"/>
      <c r="Y40" s="805"/>
      <c r="Z40" s="805"/>
      <c r="AA40" s="805"/>
      <c r="AB40" s="805"/>
      <c r="AC40" s="805"/>
      <c r="AD40" s="805"/>
      <c r="AE40" s="805"/>
      <c r="AF40" s="806"/>
    </row>
    <row r="41" spans="1:32" ht="15" customHeight="1" thickBot="1">
      <c r="A41" s="1"/>
      <c r="B41" s="647"/>
      <c r="C41" s="650"/>
      <c r="D41" s="632"/>
      <c r="E41" s="40"/>
      <c r="F41" s="65"/>
      <c r="G41" s="106" t="s">
        <v>52</v>
      </c>
      <c r="H41" s="565" t="s">
        <v>293</v>
      </c>
      <c r="I41" s="485" t="e">
        <f t="shared" si="9"/>
        <v>#VALUE!</v>
      </c>
      <c r="J41" s="412" t="e">
        <f t="shared" si="11"/>
        <v>#VALUE!</v>
      </c>
      <c r="K41" s="229"/>
      <c r="L41" s="230"/>
      <c r="M41" s="231"/>
      <c r="N41" s="232"/>
      <c r="O41" s="185"/>
      <c r="P41" s="704"/>
      <c r="Q41" s="807" t="s">
        <v>210</v>
      </c>
      <c r="R41" s="808"/>
      <c r="S41" s="808"/>
      <c r="T41" s="843"/>
      <c r="U41" s="613"/>
      <c r="V41" s="613"/>
      <c r="W41" s="613"/>
      <c r="X41" s="613"/>
      <c r="Y41" s="613"/>
      <c r="Z41" s="613"/>
      <c r="AA41" s="613"/>
      <c r="AB41" s="613"/>
      <c r="AC41" s="613"/>
      <c r="AD41" s="613"/>
      <c r="AE41" s="613"/>
      <c r="AF41" s="844"/>
    </row>
    <row r="42" spans="1:32" ht="15" customHeight="1">
      <c r="A42" s="1"/>
      <c r="B42" s="647"/>
      <c r="C42" s="650"/>
      <c r="D42" s="632"/>
      <c r="E42" s="40"/>
      <c r="F42" s="65"/>
      <c r="G42" s="106" t="s">
        <v>0</v>
      </c>
      <c r="H42" s="565" t="s">
        <v>294</v>
      </c>
      <c r="I42" s="485" t="e">
        <f t="shared" si="9"/>
        <v>#VALUE!</v>
      </c>
      <c r="J42" s="412" t="e">
        <f t="shared" si="11"/>
        <v>#VALUE!</v>
      </c>
      <c r="K42" s="229"/>
      <c r="L42" s="230"/>
      <c r="M42" s="231"/>
      <c r="N42" s="232"/>
      <c r="O42" s="185"/>
      <c r="P42" s="617" t="s">
        <v>169</v>
      </c>
      <c r="Q42" s="663" t="s">
        <v>170</v>
      </c>
      <c r="R42" s="664"/>
      <c r="S42" s="665" t="s">
        <v>168</v>
      </c>
      <c r="T42" s="664"/>
      <c r="U42" s="665" t="s">
        <v>167</v>
      </c>
      <c r="V42" s="664"/>
      <c r="W42" s="665" t="s">
        <v>166</v>
      </c>
      <c r="X42" s="664"/>
      <c r="Y42" s="748" t="s">
        <v>179</v>
      </c>
      <c r="Z42" s="749"/>
      <c r="AA42" s="665"/>
      <c r="AB42" s="748" t="s">
        <v>181</v>
      </c>
      <c r="AC42" s="750"/>
      <c r="AD42" s="775" t="s">
        <v>178</v>
      </c>
      <c r="AE42" s="776"/>
      <c r="AF42" s="750"/>
    </row>
    <row r="43" spans="1:32" ht="15" customHeight="1">
      <c r="A43" s="1"/>
      <c r="B43" s="647"/>
      <c r="C43" s="650"/>
      <c r="D43" s="632"/>
      <c r="E43" s="37"/>
      <c r="F43" s="33"/>
      <c r="G43" s="262" t="s">
        <v>1</v>
      </c>
      <c r="H43" s="585" t="s">
        <v>295</v>
      </c>
      <c r="I43" s="488" t="e">
        <f t="shared" si="9"/>
        <v>#VALUE!</v>
      </c>
      <c r="J43" s="418" t="e">
        <f t="shared" si="11"/>
        <v>#VALUE!</v>
      </c>
      <c r="K43" s="233"/>
      <c r="L43" s="234"/>
      <c r="M43" s="235"/>
      <c r="N43" s="236"/>
      <c r="O43" s="67"/>
      <c r="P43" s="618"/>
      <c r="Q43" s="781"/>
      <c r="R43" s="782"/>
      <c r="S43" s="303"/>
      <c r="T43" s="395" t="s">
        <v>171</v>
      </c>
      <c r="U43" s="430">
        <f>ROUNDDOWN(S43*0.3025,2)</f>
        <v>0</v>
      </c>
      <c r="V43" s="395" t="s">
        <v>172</v>
      </c>
      <c r="W43" s="661"/>
      <c r="X43" s="662"/>
      <c r="Y43" s="598">
        <f>AB43*AA43</f>
        <v>0</v>
      </c>
      <c r="Z43" s="599"/>
      <c r="AA43" s="519"/>
      <c r="AB43" s="600">
        <f>ROUNDDOWN(U43*W43,0)</f>
        <v>0</v>
      </c>
      <c r="AC43" s="601"/>
      <c r="AD43" s="399"/>
      <c r="AE43" s="294"/>
      <c r="AF43" s="305"/>
    </row>
    <row r="44" spans="1:32" ht="15" customHeight="1">
      <c r="A44" s="1"/>
      <c r="B44" s="647"/>
      <c r="C44" s="650"/>
      <c r="D44" s="632"/>
      <c r="E44" s="66" t="s">
        <v>5</v>
      </c>
      <c r="F44" s="22"/>
      <c r="G44" s="64"/>
      <c r="H44" s="507">
        <f>SUM(H45:H49)</f>
        <v>0</v>
      </c>
      <c r="I44" s="489" t="e">
        <f t="shared" si="9"/>
        <v>#VALUE!</v>
      </c>
      <c r="J44" s="419" t="e">
        <f t="shared" si="11"/>
        <v>#VALUE!</v>
      </c>
      <c r="K44" s="84"/>
      <c r="L44" s="222"/>
      <c r="M44" s="223"/>
      <c r="N44" s="224"/>
      <c r="O44" s="65"/>
      <c r="P44" s="618"/>
      <c r="Q44" s="781"/>
      <c r="R44" s="782"/>
      <c r="S44" s="303"/>
      <c r="T44" s="395" t="s">
        <v>171</v>
      </c>
      <c r="U44" s="430">
        <f t="shared" ref="U44:U57" si="14">ROUNDDOWN(S44*0.3025,2)</f>
        <v>0</v>
      </c>
      <c r="V44" s="395" t="s">
        <v>172</v>
      </c>
      <c r="W44" s="661"/>
      <c r="X44" s="662"/>
      <c r="Y44" s="598">
        <f t="shared" ref="Y44:Y57" si="15">AB44*AA44</f>
        <v>0</v>
      </c>
      <c r="Z44" s="599"/>
      <c r="AA44" s="519"/>
      <c r="AB44" s="600">
        <f t="shared" ref="AB44:AB57" si="16">ROUNDDOWN(U44*W44,0)</f>
        <v>0</v>
      </c>
      <c r="AC44" s="601"/>
      <c r="AD44" s="307"/>
      <c r="AE44" s="295"/>
      <c r="AF44" s="306"/>
    </row>
    <row r="45" spans="1:32" ht="15" customHeight="1">
      <c r="A45" s="1"/>
      <c r="B45" s="647"/>
      <c r="C45" s="650"/>
      <c r="D45" s="632"/>
      <c r="E45" s="40"/>
      <c r="F45" s="21"/>
      <c r="G45" s="106" t="s">
        <v>39</v>
      </c>
      <c r="H45" s="559" t="s">
        <v>296</v>
      </c>
      <c r="I45" s="485" t="e">
        <f t="shared" si="9"/>
        <v>#VALUE!</v>
      </c>
      <c r="J45" s="412" t="e">
        <f t="shared" si="11"/>
        <v>#VALUE!</v>
      </c>
      <c r="K45" s="84"/>
      <c r="L45" s="222"/>
      <c r="M45" s="223"/>
      <c r="N45" s="224"/>
      <c r="O45" s="65"/>
      <c r="P45" s="618"/>
      <c r="Q45" s="781"/>
      <c r="R45" s="782"/>
      <c r="S45" s="303"/>
      <c r="T45" s="395" t="s">
        <v>171</v>
      </c>
      <c r="U45" s="430">
        <f t="shared" si="14"/>
        <v>0</v>
      </c>
      <c r="V45" s="395" t="s">
        <v>172</v>
      </c>
      <c r="W45" s="661"/>
      <c r="X45" s="662"/>
      <c r="Y45" s="598">
        <f t="shared" si="15"/>
        <v>0</v>
      </c>
      <c r="Z45" s="599"/>
      <c r="AA45" s="519"/>
      <c r="AB45" s="600">
        <f t="shared" si="16"/>
        <v>0</v>
      </c>
      <c r="AC45" s="601"/>
      <c r="AD45" s="307"/>
      <c r="AE45" s="295"/>
      <c r="AF45" s="306"/>
    </row>
    <row r="46" spans="1:32" ht="15" customHeight="1">
      <c r="A46" s="1"/>
      <c r="B46" s="647"/>
      <c r="C46" s="650"/>
      <c r="D46" s="632"/>
      <c r="E46" s="40"/>
      <c r="F46" s="21"/>
      <c r="G46" s="106" t="s">
        <v>40</v>
      </c>
      <c r="H46" s="559" t="s">
        <v>297</v>
      </c>
      <c r="I46" s="485" t="e">
        <f t="shared" si="9"/>
        <v>#VALUE!</v>
      </c>
      <c r="J46" s="412" t="e">
        <f t="shared" si="11"/>
        <v>#VALUE!</v>
      </c>
      <c r="K46" s="84"/>
      <c r="L46" s="222"/>
      <c r="M46" s="223"/>
      <c r="N46" s="224"/>
      <c r="O46" s="65"/>
      <c r="P46" s="618"/>
      <c r="Q46" s="781"/>
      <c r="R46" s="782"/>
      <c r="S46" s="303"/>
      <c r="T46" s="395" t="s">
        <v>171</v>
      </c>
      <c r="U46" s="430">
        <f t="shared" si="14"/>
        <v>0</v>
      </c>
      <c r="V46" s="395" t="s">
        <v>172</v>
      </c>
      <c r="W46" s="661"/>
      <c r="X46" s="662"/>
      <c r="Y46" s="598">
        <f t="shared" si="15"/>
        <v>0</v>
      </c>
      <c r="Z46" s="599"/>
      <c r="AA46" s="519"/>
      <c r="AB46" s="600">
        <f t="shared" si="16"/>
        <v>0</v>
      </c>
      <c r="AC46" s="601"/>
      <c r="AD46" s="307"/>
      <c r="AE46" s="295"/>
      <c r="AF46" s="306"/>
    </row>
    <row r="47" spans="1:32" ht="15" customHeight="1">
      <c r="A47" s="1"/>
      <c r="B47" s="647"/>
      <c r="C47" s="650"/>
      <c r="D47" s="632"/>
      <c r="E47" s="40"/>
      <c r="F47" s="21"/>
      <c r="G47" s="106" t="s">
        <v>41</v>
      </c>
      <c r="H47" s="559" t="s">
        <v>298</v>
      </c>
      <c r="I47" s="485" t="e">
        <f t="shared" si="9"/>
        <v>#VALUE!</v>
      </c>
      <c r="J47" s="412" t="e">
        <f t="shared" si="11"/>
        <v>#VALUE!</v>
      </c>
      <c r="K47" s="84"/>
      <c r="L47" s="222"/>
      <c r="M47" s="223"/>
      <c r="N47" s="224"/>
      <c r="O47" s="65"/>
      <c r="P47" s="618"/>
      <c r="Q47" s="781"/>
      <c r="R47" s="782"/>
      <c r="S47" s="303"/>
      <c r="T47" s="395" t="s">
        <v>171</v>
      </c>
      <c r="U47" s="430">
        <f t="shared" si="14"/>
        <v>0</v>
      </c>
      <c r="V47" s="395" t="s">
        <v>172</v>
      </c>
      <c r="W47" s="661"/>
      <c r="X47" s="662"/>
      <c r="Y47" s="598">
        <f t="shared" si="15"/>
        <v>0</v>
      </c>
      <c r="Z47" s="599"/>
      <c r="AA47" s="519"/>
      <c r="AB47" s="600">
        <f t="shared" si="16"/>
        <v>0</v>
      </c>
      <c r="AC47" s="601"/>
      <c r="AD47" s="307"/>
      <c r="AE47" s="295"/>
      <c r="AF47" s="306"/>
    </row>
    <row r="48" spans="1:32" ht="15" customHeight="1">
      <c r="A48" s="1"/>
      <c r="B48" s="647"/>
      <c r="C48" s="650"/>
      <c r="D48" s="632"/>
      <c r="E48" s="40"/>
      <c r="F48" s="21"/>
      <c r="G48" s="106" t="s">
        <v>43</v>
      </c>
      <c r="H48" s="559" t="s">
        <v>299</v>
      </c>
      <c r="I48" s="485" t="e">
        <f t="shared" si="9"/>
        <v>#VALUE!</v>
      </c>
      <c r="J48" s="412" t="e">
        <f t="shared" si="11"/>
        <v>#VALUE!</v>
      </c>
      <c r="K48" s="84"/>
      <c r="L48" s="222"/>
      <c r="M48" s="223"/>
      <c r="N48" s="224"/>
      <c r="O48" s="65"/>
      <c r="P48" s="618"/>
      <c r="Q48" s="781"/>
      <c r="R48" s="782"/>
      <c r="S48" s="303"/>
      <c r="T48" s="395" t="s">
        <v>171</v>
      </c>
      <c r="U48" s="430">
        <f t="shared" si="14"/>
        <v>0</v>
      </c>
      <c r="V48" s="395" t="s">
        <v>172</v>
      </c>
      <c r="W48" s="661"/>
      <c r="X48" s="662"/>
      <c r="Y48" s="598">
        <f t="shared" si="15"/>
        <v>0</v>
      </c>
      <c r="Z48" s="599"/>
      <c r="AA48" s="519"/>
      <c r="AB48" s="600">
        <f t="shared" si="16"/>
        <v>0</v>
      </c>
      <c r="AC48" s="601"/>
      <c r="AD48" s="307"/>
      <c r="AE48" s="394"/>
      <c r="AF48" s="306"/>
    </row>
    <row r="49" spans="1:32" ht="15" customHeight="1" thickBot="1">
      <c r="A49" s="1"/>
      <c r="B49" s="647"/>
      <c r="C49" s="650"/>
      <c r="D49" s="632"/>
      <c r="E49" s="413"/>
      <c r="F49" s="23"/>
      <c r="G49" s="263" t="s">
        <v>48</v>
      </c>
      <c r="H49" s="586" t="s">
        <v>300</v>
      </c>
      <c r="I49" s="486" t="e">
        <f t="shared" si="9"/>
        <v>#VALUE!</v>
      </c>
      <c r="J49" s="414" t="e">
        <f t="shared" si="11"/>
        <v>#VALUE!</v>
      </c>
      <c r="K49" s="68"/>
      <c r="L49" s="69"/>
      <c r="M49" s="70"/>
      <c r="N49" s="71"/>
      <c r="O49" s="65"/>
      <c r="P49" s="618"/>
      <c r="Q49" s="781"/>
      <c r="R49" s="782"/>
      <c r="S49" s="303"/>
      <c r="T49" s="395" t="s">
        <v>171</v>
      </c>
      <c r="U49" s="430">
        <f t="shared" si="14"/>
        <v>0</v>
      </c>
      <c r="V49" s="395" t="s">
        <v>172</v>
      </c>
      <c r="W49" s="661"/>
      <c r="X49" s="662"/>
      <c r="Y49" s="598">
        <f t="shared" si="15"/>
        <v>0</v>
      </c>
      <c r="Z49" s="599"/>
      <c r="AA49" s="519"/>
      <c r="AB49" s="600">
        <f t="shared" si="16"/>
        <v>0</v>
      </c>
      <c r="AC49" s="601"/>
      <c r="AD49" s="307"/>
      <c r="AE49" s="295"/>
      <c r="AF49" s="306"/>
    </row>
    <row r="50" spans="1:32" ht="15" customHeight="1" thickTop="1" thickBot="1">
      <c r="A50" s="1"/>
      <c r="B50" s="647"/>
      <c r="C50" s="650"/>
      <c r="D50" s="633"/>
      <c r="E50" s="55" t="s">
        <v>22</v>
      </c>
      <c r="F50" s="55"/>
      <c r="G50" s="55"/>
      <c r="H50" s="509">
        <f>SUM(H33:H40,H44)</f>
        <v>0</v>
      </c>
      <c r="I50" s="490" t="e">
        <f t="shared" si="9"/>
        <v>#VALUE!</v>
      </c>
      <c r="J50" s="420" t="e">
        <f t="shared" si="11"/>
        <v>#VALUE!</v>
      </c>
      <c r="K50" s="54"/>
      <c r="L50" s="55"/>
      <c r="M50" s="55"/>
      <c r="N50" s="56"/>
      <c r="O50" s="29"/>
      <c r="P50" s="618"/>
      <c r="Q50" s="781"/>
      <c r="R50" s="782"/>
      <c r="S50" s="303"/>
      <c r="T50" s="395" t="s">
        <v>171</v>
      </c>
      <c r="U50" s="430">
        <f t="shared" si="14"/>
        <v>0</v>
      </c>
      <c r="V50" s="395" t="s">
        <v>172</v>
      </c>
      <c r="W50" s="661"/>
      <c r="X50" s="662"/>
      <c r="Y50" s="598">
        <f t="shared" si="15"/>
        <v>0</v>
      </c>
      <c r="Z50" s="599"/>
      <c r="AA50" s="519"/>
      <c r="AB50" s="600">
        <f t="shared" si="16"/>
        <v>0</v>
      </c>
      <c r="AC50" s="601"/>
      <c r="AD50" s="307"/>
      <c r="AE50" s="295"/>
      <c r="AF50" s="306"/>
    </row>
    <row r="51" spans="1:32" ht="15" customHeight="1" thickBot="1">
      <c r="A51" s="1"/>
      <c r="B51" s="647"/>
      <c r="C51" s="651"/>
      <c r="D51" s="207"/>
      <c r="E51" s="208" t="s">
        <v>22</v>
      </c>
      <c r="F51" s="208"/>
      <c r="G51" s="208"/>
      <c r="H51" s="510">
        <f>H32+H50</f>
        <v>0</v>
      </c>
      <c r="I51" s="491" t="e">
        <f t="shared" si="9"/>
        <v>#VALUE!</v>
      </c>
      <c r="J51" s="421" t="e">
        <f t="shared" si="11"/>
        <v>#VALUE!</v>
      </c>
      <c r="K51" s="209"/>
      <c r="L51" s="208"/>
      <c r="M51" s="208"/>
      <c r="N51" s="210"/>
      <c r="O51" s="29"/>
      <c r="P51" s="618"/>
      <c r="Q51" s="781"/>
      <c r="R51" s="782"/>
      <c r="S51" s="303"/>
      <c r="T51" s="395" t="s">
        <v>171</v>
      </c>
      <c r="U51" s="430">
        <f t="shared" si="14"/>
        <v>0</v>
      </c>
      <c r="V51" s="395" t="s">
        <v>172</v>
      </c>
      <c r="W51" s="661"/>
      <c r="X51" s="662"/>
      <c r="Y51" s="598">
        <f t="shared" si="15"/>
        <v>0</v>
      </c>
      <c r="Z51" s="599"/>
      <c r="AA51" s="519"/>
      <c r="AB51" s="600">
        <f t="shared" si="16"/>
        <v>0</v>
      </c>
      <c r="AC51" s="601"/>
      <c r="AD51" s="400"/>
      <c r="AE51" s="401"/>
      <c r="AF51" s="402"/>
    </row>
    <row r="52" spans="1:32" ht="15" customHeight="1">
      <c r="A52" s="1"/>
      <c r="B52" s="647"/>
      <c r="C52" s="642" t="s">
        <v>144</v>
      </c>
      <c r="D52" s="72" t="s">
        <v>32</v>
      </c>
      <c r="E52" s="73"/>
      <c r="F52" s="27"/>
      <c r="G52" s="27"/>
      <c r="H52" s="591" t="s">
        <v>301</v>
      </c>
      <c r="I52" s="481" t="e">
        <f t="shared" si="9"/>
        <v>#VALUE!</v>
      </c>
      <c r="J52" s="406" t="e">
        <f t="shared" si="11"/>
        <v>#VALUE!</v>
      </c>
      <c r="K52" s="78" t="s">
        <v>74</v>
      </c>
      <c r="L52" s="566" t="s">
        <v>319</v>
      </c>
      <c r="M52" s="79" t="s">
        <v>69</v>
      </c>
      <c r="N52" s="35"/>
      <c r="O52" s="65"/>
      <c r="P52" s="618"/>
      <c r="Q52" s="781"/>
      <c r="R52" s="782"/>
      <c r="S52" s="303"/>
      <c r="T52" s="395" t="s">
        <v>171</v>
      </c>
      <c r="U52" s="430">
        <f t="shared" si="14"/>
        <v>0</v>
      </c>
      <c r="V52" s="395" t="s">
        <v>172</v>
      </c>
      <c r="W52" s="661"/>
      <c r="X52" s="662"/>
      <c r="Y52" s="598">
        <f t="shared" si="15"/>
        <v>0</v>
      </c>
      <c r="Z52" s="599"/>
      <c r="AA52" s="519"/>
      <c r="AB52" s="600">
        <f t="shared" si="16"/>
        <v>0</v>
      </c>
      <c r="AC52" s="601"/>
      <c r="AD52" s="307"/>
      <c r="AE52" s="295"/>
      <c r="AF52" s="296"/>
    </row>
    <row r="53" spans="1:32" ht="15" customHeight="1">
      <c r="A53" s="1"/>
      <c r="B53" s="647"/>
      <c r="C53" s="643"/>
      <c r="D53" s="74" t="s">
        <v>20</v>
      </c>
      <c r="E53" s="75"/>
      <c r="F53" s="76"/>
      <c r="G53" s="77"/>
      <c r="H53" s="511">
        <f>SUM(H54:H60)</f>
        <v>0</v>
      </c>
      <c r="I53" s="484" t="e">
        <f t="shared" si="9"/>
        <v>#VALUE!</v>
      </c>
      <c r="J53" s="411" t="e">
        <f t="shared" si="11"/>
        <v>#VALUE!</v>
      </c>
      <c r="K53" s="78"/>
      <c r="L53" s="79"/>
      <c r="M53" s="79"/>
      <c r="N53" s="80"/>
      <c r="O53" s="29"/>
      <c r="P53" s="618"/>
      <c r="Q53" s="781"/>
      <c r="R53" s="782"/>
      <c r="S53" s="303"/>
      <c r="T53" s="395" t="s">
        <v>171</v>
      </c>
      <c r="U53" s="430">
        <f t="shared" si="14"/>
        <v>0</v>
      </c>
      <c r="V53" s="395" t="s">
        <v>172</v>
      </c>
      <c r="W53" s="661"/>
      <c r="X53" s="662"/>
      <c r="Y53" s="598">
        <f t="shared" si="15"/>
        <v>0</v>
      </c>
      <c r="Z53" s="599"/>
      <c r="AA53" s="519"/>
      <c r="AB53" s="600">
        <f t="shared" si="16"/>
        <v>0</v>
      </c>
      <c r="AC53" s="601"/>
      <c r="AD53" s="307"/>
      <c r="AE53" s="295"/>
      <c r="AF53" s="296"/>
    </row>
    <row r="54" spans="1:32" ht="15" customHeight="1">
      <c r="A54" s="1"/>
      <c r="B54" s="647"/>
      <c r="C54" s="643"/>
      <c r="D54" s="81"/>
      <c r="E54" s="82"/>
      <c r="F54" s="29"/>
      <c r="G54" s="83" t="s">
        <v>54</v>
      </c>
      <c r="H54" s="590" t="s">
        <v>302</v>
      </c>
      <c r="I54" s="485" t="e">
        <f t="shared" si="9"/>
        <v>#VALUE!</v>
      </c>
      <c r="J54" s="412" t="e">
        <f t="shared" si="11"/>
        <v>#VALUE!</v>
      </c>
      <c r="K54" s="84" t="s">
        <v>72</v>
      </c>
      <c r="L54" s="567" t="s">
        <v>320</v>
      </c>
      <c r="M54" s="85" t="s">
        <v>69</v>
      </c>
      <c r="N54" s="86"/>
      <c r="O54" s="29"/>
      <c r="P54" s="618"/>
      <c r="Q54" s="781"/>
      <c r="R54" s="782"/>
      <c r="S54" s="303"/>
      <c r="T54" s="395" t="s">
        <v>171</v>
      </c>
      <c r="U54" s="430">
        <f t="shared" si="14"/>
        <v>0</v>
      </c>
      <c r="V54" s="395" t="s">
        <v>172</v>
      </c>
      <c r="W54" s="661"/>
      <c r="X54" s="662"/>
      <c r="Y54" s="598">
        <f t="shared" si="15"/>
        <v>0</v>
      </c>
      <c r="Z54" s="599"/>
      <c r="AA54" s="519"/>
      <c r="AB54" s="600">
        <f t="shared" si="16"/>
        <v>0</v>
      </c>
      <c r="AC54" s="601"/>
      <c r="AD54" s="307"/>
      <c r="AE54" s="295"/>
      <c r="AF54" s="296"/>
    </row>
    <row r="55" spans="1:32" ht="15" customHeight="1">
      <c r="A55" s="1"/>
      <c r="B55" s="647"/>
      <c r="C55" s="643"/>
      <c r="D55" s="81"/>
      <c r="E55" s="82"/>
      <c r="F55" s="29"/>
      <c r="G55" s="83" t="s">
        <v>10</v>
      </c>
      <c r="H55" s="568" t="s">
        <v>303</v>
      </c>
      <c r="I55" s="485" t="e">
        <f t="shared" si="9"/>
        <v>#VALUE!</v>
      </c>
      <c r="J55" s="412" t="e">
        <f t="shared" si="11"/>
        <v>#VALUE!</v>
      </c>
      <c r="K55" s="84"/>
      <c r="L55" s="87"/>
      <c r="M55" s="87"/>
      <c r="N55" s="86"/>
      <c r="O55" s="29"/>
      <c r="P55" s="618"/>
      <c r="Q55" s="781"/>
      <c r="R55" s="782"/>
      <c r="S55" s="303"/>
      <c r="T55" s="395" t="s">
        <v>171</v>
      </c>
      <c r="U55" s="430">
        <f t="shared" si="14"/>
        <v>0</v>
      </c>
      <c r="V55" s="395" t="s">
        <v>172</v>
      </c>
      <c r="W55" s="661"/>
      <c r="X55" s="662"/>
      <c r="Y55" s="598">
        <f t="shared" si="15"/>
        <v>0</v>
      </c>
      <c r="Z55" s="599"/>
      <c r="AA55" s="519"/>
      <c r="AB55" s="600">
        <f t="shared" si="16"/>
        <v>0</v>
      </c>
      <c r="AC55" s="601"/>
      <c r="AD55" s="307"/>
      <c r="AE55" s="295"/>
      <c r="AF55" s="296"/>
    </row>
    <row r="56" spans="1:32" ht="15" customHeight="1">
      <c r="A56" s="1"/>
      <c r="B56" s="647"/>
      <c r="C56" s="643"/>
      <c r="D56" s="81"/>
      <c r="E56" s="82"/>
      <c r="F56" s="29"/>
      <c r="G56" s="88" t="s">
        <v>37</v>
      </c>
      <c r="H56" s="568" t="s">
        <v>304</v>
      </c>
      <c r="I56" s="485" t="e">
        <f t="shared" si="9"/>
        <v>#VALUE!</v>
      </c>
      <c r="J56" s="412" t="e">
        <f t="shared" si="11"/>
        <v>#VALUE!</v>
      </c>
      <c r="K56" s="89"/>
      <c r="L56" s="90"/>
      <c r="M56" s="90"/>
      <c r="N56" s="91"/>
      <c r="O56" s="29"/>
      <c r="P56" s="618"/>
      <c r="Q56" s="781"/>
      <c r="R56" s="782"/>
      <c r="S56" s="303"/>
      <c r="T56" s="395" t="s">
        <v>171</v>
      </c>
      <c r="U56" s="430">
        <f t="shared" si="14"/>
        <v>0</v>
      </c>
      <c r="V56" s="395" t="s">
        <v>172</v>
      </c>
      <c r="W56" s="661"/>
      <c r="X56" s="662"/>
      <c r="Y56" s="598">
        <f t="shared" si="15"/>
        <v>0</v>
      </c>
      <c r="Z56" s="599"/>
      <c r="AA56" s="519"/>
      <c r="AB56" s="600">
        <f t="shared" si="16"/>
        <v>0</v>
      </c>
      <c r="AC56" s="601"/>
      <c r="AD56" s="307"/>
      <c r="AE56" s="295"/>
      <c r="AF56" s="296"/>
    </row>
    <row r="57" spans="1:32" ht="15" customHeight="1">
      <c r="A57" s="1"/>
      <c r="B57" s="647"/>
      <c r="C57" s="643"/>
      <c r="D57" s="81"/>
      <c r="E57" s="82"/>
      <c r="F57" s="29"/>
      <c r="G57" s="88" t="s">
        <v>13</v>
      </c>
      <c r="H57" s="512">
        <f>T76*3%</f>
        <v>0</v>
      </c>
      <c r="I57" s="485" t="e">
        <f t="shared" si="9"/>
        <v>#VALUE!</v>
      </c>
      <c r="J57" s="412" t="e">
        <f t="shared" si="11"/>
        <v>#VALUE!</v>
      </c>
      <c r="K57" s="89"/>
      <c r="L57" s="90"/>
      <c r="M57" s="90"/>
      <c r="N57" s="91"/>
      <c r="O57" s="29"/>
      <c r="P57" s="618"/>
      <c r="Q57" s="781"/>
      <c r="R57" s="782"/>
      <c r="S57" s="303"/>
      <c r="T57" s="395" t="s">
        <v>171</v>
      </c>
      <c r="U57" s="430">
        <f t="shared" si="14"/>
        <v>0</v>
      </c>
      <c r="V57" s="395" t="s">
        <v>172</v>
      </c>
      <c r="W57" s="661"/>
      <c r="X57" s="662"/>
      <c r="Y57" s="598">
        <f t="shared" si="15"/>
        <v>0</v>
      </c>
      <c r="Z57" s="599"/>
      <c r="AA57" s="519"/>
      <c r="AB57" s="600">
        <f t="shared" si="16"/>
        <v>0</v>
      </c>
      <c r="AC57" s="601"/>
      <c r="AD57" s="307"/>
      <c r="AE57" s="295"/>
      <c r="AF57" s="296"/>
    </row>
    <row r="58" spans="1:32" ht="15" customHeight="1">
      <c r="A58" s="1"/>
      <c r="B58" s="647"/>
      <c r="C58" s="643"/>
      <c r="D58" s="81"/>
      <c r="E58" s="82"/>
      <c r="F58" s="29"/>
      <c r="G58" s="88" t="s">
        <v>36</v>
      </c>
      <c r="H58" s="512">
        <f>T76*2%</f>
        <v>0</v>
      </c>
      <c r="I58" s="485" t="e">
        <f t="shared" si="9"/>
        <v>#VALUE!</v>
      </c>
      <c r="J58" s="412" t="e">
        <f t="shared" si="11"/>
        <v>#VALUE!</v>
      </c>
      <c r="K58" s="89"/>
      <c r="L58" s="90"/>
      <c r="M58" s="90"/>
      <c r="N58" s="91"/>
      <c r="O58" s="29"/>
      <c r="P58" s="618"/>
      <c r="Q58" s="678" t="s">
        <v>173</v>
      </c>
      <c r="R58" s="679"/>
      <c r="S58" s="431" t="str">
        <f>X13</f>
        <v>$parkingIndoor$</v>
      </c>
      <c r="T58" s="395" t="s">
        <v>176</v>
      </c>
      <c r="U58" s="290"/>
      <c r="V58" s="302"/>
      <c r="W58" s="661"/>
      <c r="X58" s="662"/>
      <c r="Y58" s="680" t="e">
        <f>AB58*AA58</f>
        <v>#VALUE!</v>
      </c>
      <c r="Z58" s="681"/>
      <c r="AA58" s="520"/>
      <c r="AB58" s="604" t="e">
        <f>W58*S58</f>
        <v>#VALUE!</v>
      </c>
      <c r="AC58" s="605"/>
      <c r="AD58" s="307"/>
      <c r="AE58" s="295"/>
      <c r="AF58" s="296"/>
    </row>
    <row r="59" spans="1:32" ht="15" customHeight="1">
      <c r="A59" s="1"/>
      <c r="B59" s="647"/>
      <c r="C59" s="643"/>
      <c r="D59" s="92"/>
      <c r="E59" s="29"/>
      <c r="F59" s="29"/>
      <c r="G59" s="88" t="s">
        <v>35</v>
      </c>
      <c r="H59" s="568" t="s">
        <v>305</v>
      </c>
      <c r="I59" s="485" t="e">
        <f t="shared" si="9"/>
        <v>#VALUE!</v>
      </c>
      <c r="J59" s="412" t="e">
        <f t="shared" si="11"/>
        <v>#VALUE!</v>
      </c>
      <c r="K59" s="89"/>
      <c r="L59" s="90"/>
      <c r="M59" s="88"/>
      <c r="N59" s="91"/>
      <c r="O59" s="29"/>
      <c r="P59" s="618"/>
      <c r="Q59" s="678" t="s">
        <v>236</v>
      </c>
      <c r="R59" s="679"/>
      <c r="S59" s="303"/>
      <c r="T59" s="395" t="s">
        <v>176</v>
      </c>
      <c r="U59" s="290"/>
      <c r="V59" s="302"/>
      <c r="W59" s="661"/>
      <c r="X59" s="662"/>
      <c r="Y59" s="680">
        <f t="shared" ref="Y59:Y61" si="17">AB59*AA59</f>
        <v>0</v>
      </c>
      <c r="Z59" s="681"/>
      <c r="AA59" s="520"/>
      <c r="AB59" s="604">
        <f t="shared" ref="AB59:AB61" si="18">W59*S59</f>
        <v>0</v>
      </c>
      <c r="AC59" s="605"/>
      <c r="AD59" s="307"/>
      <c r="AE59" s="295"/>
      <c r="AF59" s="296"/>
    </row>
    <row r="60" spans="1:32" ht="15" customHeight="1">
      <c r="A60" s="1"/>
      <c r="B60" s="647"/>
      <c r="C60" s="643"/>
      <c r="D60" s="92"/>
      <c r="E60" s="34"/>
      <c r="F60" s="34"/>
      <c r="G60" s="93" t="s">
        <v>76</v>
      </c>
      <c r="H60" s="569" t="s">
        <v>306</v>
      </c>
      <c r="I60" s="488" t="e">
        <f t="shared" si="9"/>
        <v>#VALUE!</v>
      </c>
      <c r="J60" s="418" t="e">
        <f t="shared" si="11"/>
        <v>#VALUE!</v>
      </c>
      <c r="K60" s="94"/>
      <c r="L60" s="95"/>
      <c r="M60" s="93"/>
      <c r="N60" s="96"/>
      <c r="O60" s="29"/>
      <c r="P60" s="618"/>
      <c r="Q60" s="678" t="s">
        <v>238</v>
      </c>
      <c r="R60" s="679"/>
      <c r="S60" s="303"/>
      <c r="T60" s="395" t="s">
        <v>176</v>
      </c>
      <c r="U60" s="290"/>
      <c r="V60" s="302"/>
      <c r="W60" s="661"/>
      <c r="X60" s="662"/>
      <c r="Y60" s="680">
        <f t="shared" si="17"/>
        <v>0</v>
      </c>
      <c r="Z60" s="681"/>
      <c r="AA60" s="520"/>
      <c r="AB60" s="604">
        <f t="shared" si="18"/>
        <v>0</v>
      </c>
      <c r="AC60" s="605"/>
      <c r="AD60" s="307"/>
      <c r="AE60" s="295"/>
      <c r="AF60" s="296"/>
    </row>
    <row r="61" spans="1:32" ht="15" customHeight="1">
      <c r="A61" s="1"/>
      <c r="B61" s="647"/>
      <c r="C61" s="643"/>
      <c r="D61" s="53" t="s">
        <v>160</v>
      </c>
      <c r="E61" s="97"/>
      <c r="F61" s="98"/>
      <c r="G61" s="99"/>
      <c r="H61" s="511" t="e">
        <f>SUM(H62:H64)</f>
        <v>#VALUE!</v>
      </c>
      <c r="I61" s="484" t="e">
        <f t="shared" si="9"/>
        <v>#VALUE!</v>
      </c>
      <c r="J61" s="411" t="e">
        <f t="shared" si="11"/>
        <v>#VALUE!</v>
      </c>
      <c r="K61" s="100"/>
      <c r="L61" s="101"/>
      <c r="M61" s="102"/>
      <c r="N61" s="103"/>
      <c r="O61" s="65"/>
      <c r="P61" s="618"/>
      <c r="Q61" s="678" t="s">
        <v>237</v>
      </c>
      <c r="R61" s="679"/>
      <c r="S61" s="303"/>
      <c r="T61" s="395" t="s">
        <v>176</v>
      </c>
      <c r="U61" s="290"/>
      <c r="V61" s="302"/>
      <c r="W61" s="661"/>
      <c r="X61" s="662"/>
      <c r="Y61" s="680">
        <f t="shared" si="17"/>
        <v>0</v>
      </c>
      <c r="Z61" s="681"/>
      <c r="AA61" s="520"/>
      <c r="AB61" s="604">
        <f t="shared" si="18"/>
        <v>0</v>
      </c>
      <c r="AC61" s="605"/>
      <c r="AD61" s="307"/>
      <c r="AE61" s="295"/>
      <c r="AF61" s="296"/>
    </row>
    <row r="62" spans="1:32" ht="15" customHeight="1" thickBot="1">
      <c r="A62" s="1"/>
      <c r="B62" s="647"/>
      <c r="C62" s="643"/>
      <c r="D62" s="41" t="s">
        <v>30</v>
      </c>
      <c r="E62" s="21"/>
      <c r="F62" s="98"/>
      <c r="G62" s="99" t="s">
        <v>13</v>
      </c>
      <c r="H62" s="513" t="e">
        <f>T74*1.5%</f>
        <v>#VALUE!</v>
      </c>
      <c r="I62" s="485" t="e">
        <f t="shared" si="9"/>
        <v>#VALUE!</v>
      </c>
      <c r="J62" s="412" t="e">
        <f t="shared" si="11"/>
        <v>#VALUE!</v>
      </c>
      <c r="K62" s="149"/>
      <c r="L62" s="104"/>
      <c r="M62" s="105"/>
      <c r="N62" s="106"/>
      <c r="O62" s="65"/>
      <c r="P62" s="618"/>
      <c r="Q62" s="764" t="s">
        <v>177</v>
      </c>
      <c r="R62" s="765"/>
      <c r="S62" s="432">
        <f>SUM(S43:S57)</f>
        <v>0</v>
      </c>
      <c r="T62" s="301" t="s">
        <v>171</v>
      </c>
      <c r="U62" s="432">
        <f>SUM(U43:U57)</f>
        <v>0</v>
      </c>
      <c r="V62" s="301" t="s">
        <v>172</v>
      </c>
      <c r="W62" s="766"/>
      <c r="X62" s="765"/>
      <c r="Y62" s="767" t="e">
        <f>SUM(Y43:Z61)</f>
        <v>#VALUE!</v>
      </c>
      <c r="Z62" s="768"/>
      <c r="AA62" s="433"/>
      <c r="AB62" s="610" t="e">
        <f>SUM(AB43:AC61)</f>
        <v>#VALUE!</v>
      </c>
      <c r="AC62" s="611"/>
      <c r="AD62" s="307"/>
      <c r="AE62" s="295"/>
      <c r="AF62" s="296"/>
    </row>
    <row r="63" spans="1:32" ht="15" customHeight="1" thickBot="1">
      <c r="A63" s="1"/>
      <c r="B63" s="647"/>
      <c r="C63" s="643"/>
      <c r="D63" s="41"/>
      <c r="E63" s="21"/>
      <c r="F63" s="98"/>
      <c r="G63" s="107" t="s">
        <v>14</v>
      </c>
      <c r="H63" s="513" t="e">
        <f>T74*2%</f>
        <v>#VALUE!</v>
      </c>
      <c r="I63" s="485" t="e">
        <f t="shared" si="9"/>
        <v>#VALUE!</v>
      </c>
      <c r="J63" s="412" t="e">
        <f t="shared" si="11"/>
        <v>#VALUE!</v>
      </c>
      <c r="K63" s="108"/>
      <c r="L63" s="109"/>
      <c r="M63" s="110"/>
      <c r="N63" s="111"/>
      <c r="O63" s="65"/>
      <c r="P63" s="618"/>
      <c r="Q63" s="612" t="s">
        <v>180</v>
      </c>
      <c r="R63" s="613"/>
      <c r="S63" s="613"/>
      <c r="T63" s="613"/>
      <c r="U63" s="613"/>
      <c r="V63" s="613"/>
      <c r="W63" s="613"/>
      <c r="X63" s="613"/>
      <c r="Y63" s="613"/>
      <c r="Z63" s="613"/>
      <c r="AA63" s="614"/>
      <c r="AB63" s="615" t="e">
        <f>AB62*12</f>
        <v>#VALUE!</v>
      </c>
      <c r="AC63" s="616"/>
      <c r="AD63" s="307"/>
      <c r="AE63" s="295"/>
      <c r="AF63" s="296"/>
    </row>
    <row r="64" spans="1:32" ht="15" customHeight="1">
      <c r="A64" s="1"/>
      <c r="B64" s="647"/>
      <c r="C64" s="643"/>
      <c r="D64" s="92"/>
      <c r="E64" s="34"/>
      <c r="F64" s="112"/>
      <c r="G64" s="258" t="s">
        <v>34</v>
      </c>
      <c r="H64" s="559" t="s">
        <v>307</v>
      </c>
      <c r="I64" s="488" t="e">
        <f t="shared" si="9"/>
        <v>#VALUE!</v>
      </c>
      <c r="J64" s="418" t="e">
        <f t="shared" si="11"/>
        <v>#VALUE!</v>
      </c>
      <c r="K64" s="113"/>
      <c r="L64" s="114"/>
      <c r="M64" s="115"/>
      <c r="N64" s="422"/>
      <c r="O64" s="186"/>
      <c r="P64" s="618"/>
      <c r="Q64" s="777" t="s">
        <v>182</v>
      </c>
      <c r="R64" s="778"/>
      <c r="S64" s="778"/>
      <c r="T64" s="778"/>
      <c r="U64" s="778"/>
      <c r="V64" s="778"/>
      <c r="W64" s="778"/>
      <c r="X64" s="778"/>
      <c r="Y64" s="778"/>
      <c r="Z64" s="431" t="str">
        <f>X11</f>
        <v>$totalUnits$</v>
      </c>
      <c r="AA64" s="290" t="s">
        <v>184</v>
      </c>
      <c r="AB64" s="779" t="e">
        <f>AF64*Z64</f>
        <v>#VALUE!</v>
      </c>
      <c r="AC64" s="780"/>
      <c r="AD64" s="396" t="s">
        <v>174</v>
      </c>
      <c r="AE64" s="300" t="s">
        <v>175</v>
      </c>
      <c r="AF64" s="299"/>
    </row>
    <row r="65" spans="1:32" ht="15" customHeight="1">
      <c r="A65" s="1"/>
      <c r="B65" s="647"/>
      <c r="C65" s="643"/>
      <c r="D65" s="74" t="s">
        <v>29</v>
      </c>
      <c r="E65" s="82"/>
      <c r="F65" s="29"/>
      <c r="G65" s="116"/>
      <c r="H65" s="511">
        <f>SUM(H66:H67)</f>
        <v>0</v>
      </c>
      <c r="I65" s="489" t="e">
        <f t="shared" si="9"/>
        <v>#VALUE!</v>
      </c>
      <c r="J65" s="419" t="e">
        <f t="shared" si="11"/>
        <v>#VALUE!</v>
      </c>
      <c r="K65" s="150"/>
      <c r="L65" s="151"/>
      <c r="M65" s="152"/>
      <c r="N65" s="153"/>
      <c r="O65" s="36"/>
      <c r="P65" s="618"/>
      <c r="Q65" s="602" t="s">
        <v>183</v>
      </c>
      <c r="R65" s="603"/>
      <c r="S65" s="603"/>
      <c r="T65" s="603"/>
      <c r="U65" s="603"/>
      <c r="V65" s="603"/>
      <c r="W65" s="603"/>
      <c r="X65" s="603"/>
      <c r="Y65" s="603"/>
      <c r="Z65" s="431" t="str">
        <f>Z64</f>
        <v>$totalUnits$</v>
      </c>
      <c r="AA65" s="290" t="s">
        <v>184</v>
      </c>
      <c r="AB65" s="604" t="e">
        <f>AB64*12</f>
        <v>#VALUE!</v>
      </c>
      <c r="AC65" s="605"/>
      <c r="AD65" s="307"/>
      <c r="AE65" s="295"/>
      <c r="AF65" s="296"/>
    </row>
    <row r="66" spans="1:32" ht="15" customHeight="1">
      <c r="A66" s="1"/>
      <c r="B66" s="647"/>
      <c r="C66" s="643"/>
      <c r="D66" s="81"/>
      <c r="E66" s="82"/>
      <c r="F66" s="29"/>
      <c r="G66" s="118" t="s">
        <v>13</v>
      </c>
      <c r="H66" s="590" t="s">
        <v>308</v>
      </c>
      <c r="I66" s="485" t="e">
        <f t="shared" si="9"/>
        <v>#VALUE!</v>
      </c>
      <c r="J66" s="412" t="e">
        <f t="shared" si="11"/>
        <v>#VALUE!</v>
      </c>
      <c r="K66" s="117" t="s">
        <v>70</v>
      </c>
      <c r="L66" s="570" t="s">
        <v>321</v>
      </c>
      <c r="M66" s="29" t="s">
        <v>71</v>
      </c>
      <c r="N66" s="119"/>
      <c r="O66" s="36"/>
      <c r="P66" s="618"/>
      <c r="Q66" s="602" t="s">
        <v>187</v>
      </c>
      <c r="R66" s="603"/>
      <c r="S66" s="603"/>
      <c r="T66" s="603"/>
      <c r="U66" s="603"/>
      <c r="V66" s="603"/>
      <c r="W66" s="603"/>
      <c r="X66" s="603"/>
      <c r="Y66" s="603"/>
      <c r="Z66" s="603"/>
      <c r="AA66" s="603"/>
      <c r="AB66" s="606">
        <v>0</v>
      </c>
      <c r="AC66" s="607"/>
      <c r="AD66" s="307"/>
      <c r="AE66" s="295"/>
      <c r="AF66" s="296"/>
    </row>
    <row r="67" spans="1:32" ht="15" customHeight="1" thickBot="1">
      <c r="A67" s="1"/>
      <c r="B67" s="647"/>
      <c r="C67" s="643"/>
      <c r="D67" s="92"/>
      <c r="E67" s="120"/>
      <c r="F67" s="34"/>
      <c r="G67" s="121" t="s">
        <v>14</v>
      </c>
      <c r="H67" s="589" t="s">
        <v>309</v>
      </c>
      <c r="I67" s="488" t="e">
        <f t="shared" si="9"/>
        <v>#VALUE!</v>
      </c>
      <c r="J67" s="418" t="e">
        <f t="shared" si="11"/>
        <v>#VALUE!</v>
      </c>
      <c r="K67" s="122"/>
      <c r="L67" s="123"/>
      <c r="M67" s="95"/>
      <c r="N67" s="124"/>
      <c r="O67" s="65"/>
      <c r="P67" s="618"/>
      <c r="Q67" s="608" t="s">
        <v>188</v>
      </c>
      <c r="R67" s="609"/>
      <c r="S67" s="609"/>
      <c r="T67" s="609"/>
      <c r="U67" s="609"/>
      <c r="V67" s="609"/>
      <c r="W67" s="609"/>
      <c r="X67" s="609"/>
      <c r="Y67" s="609"/>
      <c r="Z67" s="609"/>
      <c r="AA67" s="609"/>
      <c r="AB67" s="610">
        <f>AB66*12</f>
        <v>0</v>
      </c>
      <c r="AC67" s="611"/>
      <c r="AD67" s="307"/>
      <c r="AE67" s="295"/>
      <c r="AF67" s="296"/>
    </row>
    <row r="68" spans="1:32" ht="15" customHeight="1" thickBot="1">
      <c r="A68" s="1"/>
      <c r="B68" s="647"/>
      <c r="C68" s="643"/>
      <c r="D68" s="125" t="s">
        <v>21</v>
      </c>
      <c r="E68" s="126"/>
      <c r="F68" s="46"/>
      <c r="G68" s="32"/>
      <c r="H68" s="588" t="s">
        <v>310</v>
      </c>
      <c r="I68" s="481" t="e">
        <f t="shared" si="9"/>
        <v>#VALUE!</v>
      </c>
      <c r="J68" s="406" t="e">
        <f t="shared" si="11"/>
        <v>#VALUE!</v>
      </c>
      <c r="K68" s="127" t="s">
        <v>79</v>
      </c>
      <c r="L68" s="571" t="s">
        <v>322</v>
      </c>
      <c r="M68" s="46" t="s">
        <v>81</v>
      </c>
      <c r="N68" s="128"/>
      <c r="O68" s="65"/>
      <c r="P68" s="619"/>
      <c r="Q68" s="612" t="s">
        <v>185</v>
      </c>
      <c r="R68" s="613"/>
      <c r="S68" s="613"/>
      <c r="T68" s="613"/>
      <c r="U68" s="613"/>
      <c r="V68" s="613"/>
      <c r="W68" s="613"/>
      <c r="X68" s="613"/>
      <c r="Y68" s="613"/>
      <c r="Z68" s="613"/>
      <c r="AA68" s="614"/>
      <c r="AB68" s="615" t="e">
        <f>SUM(AB63,AB65,AB67)</f>
        <v>#VALUE!</v>
      </c>
      <c r="AC68" s="616"/>
      <c r="AD68" s="308"/>
      <c r="AE68" s="297"/>
      <c r="AF68" s="298"/>
    </row>
    <row r="69" spans="1:32" ht="15" customHeight="1" thickBot="1">
      <c r="A69" s="1"/>
      <c r="B69" s="647"/>
      <c r="C69" s="643"/>
      <c r="D69" s="74" t="s">
        <v>24</v>
      </c>
      <c r="E69" s="129"/>
      <c r="F69" s="76"/>
      <c r="G69" s="47"/>
      <c r="H69" s="573" t="s">
        <v>311</v>
      </c>
      <c r="I69" s="483" t="e">
        <f t="shared" si="9"/>
        <v>#VALUE!</v>
      </c>
      <c r="J69" s="410" t="e">
        <f t="shared" si="11"/>
        <v>#VALUE!</v>
      </c>
      <c r="K69" s="48" t="s">
        <v>80</v>
      </c>
      <c r="L69" s="572" t="s">
        <v>323</v>
      </c>
      <c r="M69" s="76" t="s">
        <v>69</v>
      </c>
      <c r="N69" s="130"/>
      <c r="O69" s="65"/>
      <c r="P69" s="220" t="s">
        <v>148</v>
      </c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</row>
    <row r="70" spans="1:32" ht="15" customHeight="1">
      <c r="A70" s="1"/>
      <c r="B70" s="647"/>
      <c r="C70" s="643"/>
      <c r="D70" s="131" t="s">
        <v>49</v>
      </c>
      <c r="E70" s="132"/>
      <c r="F70" s="133"/>
      <c r="G70" s="134"/>
      <c r="H70" s="507">
        <f>SUM(H71:H75)</f>
        <v>0</v>
      </c>
      <c r="I70" s="484" t="e">
        <f t="shared" si="9"/>
        <v>#VALUE!</v>
      </c>
      <c r="J70" s="411" t="e">
        <f t="shared" si="11"/>
        <v>#VALUE!</v>
      </c>
      <c r="K70" s="135"/>
      <c r="L70" s="136"/>
      <c r="M70" s="134"/>
      <c r="N70" s="137"/>
      <c r="O70" s="65"/>
      <c r="P70" s="272" t="s">
        <v>67</v>
      </c>
      <c r="Q70" s="273"/>
      <c r="R70" s="273"/>
      <c r="S70" s="273"/>
      <c r="T70" s="273"/>
      <c r="U70" s="273"/>
      <c r="V70" s="273"/>
      <c r="W70" s="273"/>
      <c r="X70" s="273"/>
      <c r="Y70" s="273"/>
      <c r="Z70" s="273"/>
      <c r="AA70" s="273"/>
      <c r="AB70" s="274"/>
      <c r="AC70" s="191"/>
    </row>
    <row r="71" spans="1:32" ht="15" customHeight="1">
      <c r="A71" s="1"/>
      <c r="B71" s="647"/>
      <c r="C71" s="643"/>
      <c r="D71" s="138"/>
      <c r="E71" s="139"/>
      <c r="F71" s="88"/>
      <c r="G71" s="259" t="s">
        <v>50</v>
      </c>
      <c r="H71" s="559" t="s">
        <v>312</v>
      </c>
      <c r="I71" s="485" t="e">
        <f t="shared" si="9"/>
        <v>#VALUE!</v>
      </c>
      <c r="J71" s="412" t="e">
        <f t="shared" si="11"/>
        <v>#VALUE!</v>
      </c>
      <c r="K71" s="89"/>
      <c r="L71" s="140"/>
      <c r="M71" s="90"/>
      <c r="N71" s="141"/>
      <c r="O71" s="65"/>
      <c r="P71" s="275"/>
      <c r="Q71" s="276"/>
      <c r="R71" s="276"/>
      <c r="S71" s="277"/>
      <c r="T71" s="277"/>
      <c r="U71" s="277"/>
      <c r="V71" s="277"/>
      <c r="W71" s="276"/>
      <c r="X71" s="276" t="s">
        <v>61</v>
      </c>
      <c r="Y71" s="276"/>
      <c r="Z71" s="276"/>
      <c r="AA71" s="276"/>
      <c r="AB71" s="278"/>
      <c r="AC71" s="191"/>
    </row>
    <row r="72" spans="1:32" ht="15" customHeight="1">
      <c r="A72" s="1"/>
      <c r="B72" s="647"/>
      <c r="C72" s="643"/>
      <c r="D72" s="138"/>
      <c r="E72" s="139"/>
      <c r="F72" s="88"/>
      <c r="G72" s="259" t="s">
        <v>42</v>
      </c>
      <c r="H72" s="559" t="s">
        <v>313</v>
      </c>
      <c r="I72" s="485" t="e">
        <f t="shared" si="9"/>
        <v>#VALUE!</v>
      </c>
      <c r="J72" s="412" t="e">
        <f t="shared" si="11"/>
        <v>#VALUE!</v>
      </c>
      <c r="K72" s="89"/>
      <c r="L72" s="140"/>
      <c r="M72" s="90"/>
      <c r="N72" s="141"/>
      <c r="O72" s="65"/>
      <c r="P72" s="596" t="s">
        <v>55</v>
      </c>
      <c r="Q72" s="597"/>
      <c r="R72" s="597"/>
      <c r="S72" s="597"/>
      <c r="T72" s="623"/>
      <c r="U72" s="623"/>
      <c r="V72" s="623"/>
      <c r="W72" s="276" t="s">
        <v>56</v>
      </c>
      <c r="X72" s="276" t="s">
        <v>58</v>
      </c>
      <c r="Y72" s="276"/>
      <c r="Z72" s="621" t="e">
        <f>T74*1.4%</f>
        <v>#VALUE!</v>
      </c>
      <c r="AA72" s="621"/>
      <c r="AB72" s="278" t="s">
        <v>59</v>
      </c>
      <c r="AC72" s="191"/>
    </row>
    <row r="73" spans="1:32" ht="15" customHeight="1">
      <c r="A73" s="1"/>
      <c r="B73" s="647"/>
      <c r="C73" s="643"/>
      <c r="D73" s="138"/>
      <c r="E73" s="139"/>
      <c r="F73" s="90"/>
      <c r="G73" s="259" t="s">
        <v>75</v>
      </c>
      <c r="H73" s="587" t="s">
        <v>324</v>
      </c>
      <c r="I73" s="485" t="e">
        <f t="shared" si="9"/>
        <v>#VALUE!</v>
      </c>
      <c r="J73" s="412" t="e">
        <f t="shared" si="11"/>
        <v>#VALUE!</v>
      </c>
      <c r="K73" s="89" t="s">
        <v>138</v>
      </c>
      <c r="L73" s="574" t="s">
        <v>325</v>
      </c>
      <c r="M73" s="90" t="s">
        <v>56</v>
      </c>
      <c r="N73" s="141"/>
      <c r="O73" s="65"/>
      <c r="P73" s="596" t="s">
        <v>57</v>
      </c>
      <c r="Q73" s="597"/>
      <c r="R73" s="597"/>
      <c r="S73" s="597"/>
      <c r="T73" s="621" t="e">
        <f>L20*J8*7/8</f>
        <v>#VALUE!</v>
      </c>
      <c r="U73" s="621"/>
      <c r="V73" s="621"/>
      <c r="W73" s="276" t="s">
        <v>59</v>
      </c>
      <c r="X73" s="276" t="s">
        <v>60</v>
      </c>
      <c r="Y73" s="276"/>
      <c r="Z73" s="621" t="e">
        <f>T75*0.3%</f>
        <v>#VALUE!</v>
      </c>
      <c r="AA73" s="621"/>
      <c r="AB73" s="278" t="s">
        <v>59</v>
      </c>
      <c r="AC73" s="191"/>
    </row>
    <row r="74" spans="1:32" ht="15" customHeight="1">
      <c r="A74" s="1"/>
      <c r="B74" s="647"/>
      <c r="C74" s="643"/>
      <c r="D74" s="138"/>
      <c r="E74" s="139"/>
      <c r="F74" s="90"/>
      <c r="G74" s="259" t="s">
        <v>77</v>
      </c>
      <c r="H74" s="587" t="s">
        <v>314</v>
      </c>
      <c r="I74" s="485" t="e">
        <f t="shared" si="9"/>
        <v>#VALUE!</v>
      </c>
      <c r="J74" s="412" t="e">
        <f t="shared" si="11"/>
        <v>#VALUE!</v>
      </c>
      <c r="K74" s="89"/>
      <c r="L74" s="140"/>
      <c r="M74" s="90"/>
      <c r="N74" s="141"/>
      <c r="O74" s="65"/>
      <c r="P74" s="596" t="s">
        <v>239</v>
      </c>
      <c r="Q74" s="597"/>
      <c r="R74" s="597"/>
      <c r="S74" s="597"/>
      <c r="T74" s="621" t="e">
        <f>T73*1/6*T72/100+T73*(1-T72/100)</f>
        <v>#VALUE!</v>
      </c>
      <c r="U74" s="621"/>
      <c r="V74" s="621"/>
      <c r="W74" s="276" t="s">
        <v>59</v>
      </c>
      <c r="X74" s="276" t="s">
        <v>62</v>
      </c>
      <c r="Y74" s="276"/>
      <c r="Z74" s="496"/>
      <c r="AA74" s="496"/>
      <c r="AB74" s="278"/>
      <c r="AC74" s="191"/>
    </row>
    <row r="75" spans="1:32" ht="15" customHeight="1" thickBot="1">
      <c r="A75" s="1"/>
      <c r="B75" s="647"/>
      <c r="C75" s="643"/>
      <c r="D75" s="142"/>
      <c r="E75" s="143"/>
      <c r="F75" s="144"/>
      <c r="G75" s="264" t="s">
        <v>78</v>
      </c>
      <c r="H75" s="559" t="s">
        <v>315</v>
      </c>
      <c r="I75" s="486" t="e">
        <f t="shared" si="9"/>
        <v>#VALUE!</v>
      </c>
      <c r="J75" s="414" t="e">
        <f t="shared" si="11"/>
        <v>#VALUE!</v>
      </c>
      <c r="K75" s="145"/>
      <c r="L75" s="146"/>
      <c r="M75" s="147"/>
      <c r="N75" s="148"/>
      <c r="O75" s="187"/>
      <c r="P75" s="596" t="s">
        <v>240</v>
      </c>
      <c r="Q75" s="597"/>
      <c r="R75" s="597"/>
      <c r="S75" s="597"/>
      <c r="T75" s="621" t="e">
        <f>T73*1/3*T72/100+T73*(1-T72/100)</f>
        <v>#VALUE!</v>
      </c>
      <c r="U75" s="621"/>
      <c r="V75" s="621"/>
      <c r="W75" s="276" t="s">
        <v>59</v>
      </c>
      <c r="X75" s="276" t="s">
        <v>58</v>
      </c>
      <c r="Y75" s="276"/>
      <c r="Z75" s="621">
        <f>T76*1.4%</f>
        <v>0</v>
      </c>
      <c r="AA75" s="621"/>
      <c r="AB75" s="278" t="s">
        <v>59</v>
      </c>
      <c r="AC75" s="191"/>
    </row>
    <row r="76" spans="1:32" ht="15" customHeight="1" thickTop="1" thickBot="1">
      <c r="A76" s="1"/>
      <c r="B76" s="647"/>
      <c r="C76" s="644"/>
      <c r="D76" s="211"/>
      <c r="E76" s="212" t="s">
        <v>22</v>
      </c>
      <c r="F76" s="212"/>
      <c r="G76" s="212"/>
      <c r="H76" s="514" t="e">
        <f>SUM(H52:H53,H61,H65,H68:H70)</f>
        <v>#VALUE!</v>
      </c>
      <c r="I76" s="492" t="e">
        <f t="shared" si="9"/>
        <v>#VALUE!</v>
      </c>
      <c r="J76" s="423" t="e">
        <f t="shared" si="11"/>
        <v>#VALUE!</v>
      </c>
      <c r="K76" s="213"/>
      <c r="L76" s="214"/>
      <c r="M76" s="214"/>
      <c r="N76" s="215"/>
      <c r="O76" s="65"/>
      <c r="P76" s="596" t="s">
        <v>63</v>
      </c>
      <c r="Q76" s="597"/>
      <c r="R76" s="597"/>
      <c r="S76" s="597"/>
      <c r="T76" s="622"/>
      <c r="U76" s="622"/>
      <c r="V76" s="622"/>
      <c r="W76" s="276" t="s">
        <v>59</v>
      </c>
      <c r="X76" s="276" t="s">
        <v>60</v>
      </c>
      <c r="Y76" s="276"/>
      <c r="Z76" s="621">
        <f>T76*0.3%</f>
        <v>0</v>
      </c>
      <c r="AA76" s="621"/>
      <c r="AB76" s="278" t="s">
        <v>59</v>
      </c>
      <c r="AC76" s="191"/>
    </row>
    <row r="77" spans="1:32" ht="15" customHeight="1" thickBot="1">
      <c r="A77" s="1"/>
      <c r="B77" s="648"/>
      <c r="C77" s="193"/>
      <c r="D77" s="216" t="s">
        <v>146</v>
      </c>
      <c r="E77" s="193"/>
      <c r="F77" s="193"/>
      <c r="G77" s="194"/>
      <c r="H77" s="515" t="e">
        <f>H51+H76</f>
        <v>#VALUE!</v>
      </c>
      <c r="I77" s="493" t="e">
        <f t="shared" si="9"/>
        <v>#VALUE!</v>
      </c>
      <c r="J77" s="424" t="e">
        <f t="shared" si="11"/>
        <v>#VALUE!</v>
      </c>
      <c r="K77" s="682"/>
      <c r="L77" s="683"/>
      <c r="M77" s="193"/>
      <c r="N77" s="195"/>
      <c r="O77" s="29"/>
      <c r="P77" s="279"/>
      <c r="Q77" s="280"/>
      <c r="R77" s="280"/>
      <c r="S77" s="277"/>
      <c r="T77" s="277"/>
      <c r="U77" s="277"/>
      <c r="V77" s="277"/>
      <c r="W77" s="280"/>
      <c r="X77" s="276"/>
      <c r="Y77" s="276"/>
      <c r="Z77" s="496"/>
      <c r="AA77" s="496"/>
      <c r="AB77" s="278"/>
      <c r="AC77" s="191"/>
    </row>
    <row r="78" spans="1:32" ht="15" customHeight="1" thickBot="1">
      <c r="A78" s="1"/>
      <c r="B78" s="636" t="s">
        <v>145</v>
      </c>
      <c r="C78" s="637"/>
      <c r="D78" s="688" t="s">
        <v>23</v>
      </c>
      <c r="E78" s="689"/>
      <c r="F78" s="802"/>
      <c r="G78" s="684"/>
      <c r="H78" s="674">
        <f>L78*F78/12*L79</f>
        <v>0</v>
      </c>
      <c r="I78" s="675"/>
      <c r="J78" s="700"/>
      <c r="K78" s="24" t="s">
        <v>53</v>
      </c>
      <c r="L78" s="495"/>
      <c r="M78" s="398" t="s">
        <v>59</v>
      </c>
      <c r="N78" s="425"/>
      <c r="O78" s="154"/>
      <c r="P78" s="281"/>
      <c r="Q78" s="282"/>
      <c r="R78" s="282"/>
      <c r="S78" s="282"/>
      <c r="T78" s="282"/>
      <c r="U78" s="282"/>
      <c r="V78" s="288"/>
      <c r="W78" s="282"/>
      <c r="X78" s="282" t="s">
        <v>66</v>
      </c>
      <c r="Y78" s="282"/>
      <c r="Z78" s="620" t="e">
        <f>SUM(Z72:AA73,Z75:AA76)</f>
        <v>#VALUE!</v>
      </c>
      <c r="AA78" s="620"/>
      <c r="AB78" s="283" t="s">
        <v>59</v>
      </c>
      <c r="AC78" s="191"/>
    </row>
    <row r="79" spans="1:32" ht="15" customHeight="1">
      <c r="A79" s="1"/>
      <c r="B79" s="638"/>
      <c r="C79" s="639"/>
      <c r="D79" s="690"/>
      <c r="E79" s="691"/>
      <c r="F79" s="803"/>
      <c r="G79" s="685"/>
      <c r="H79" s="676"/>
      <c r="I79" s="677"/>
      <c r="J79" s="701"/>
      <c r="K79" s="28" t="s">
        <v>84</v>
      </c>
      <c r="L79" s="192"/>
      <c r="M79" s="36" t="s">
        <v>83</v>
      </c>
      <c r="N79" s="426"/>
      <c r="O79" s="154"/>
      <c r="P79" s="275" t="s">
        <v>73</v>
      </c>
      <c r="Q79" s="276"/>
      <c r="R79" s="276"/>
      <c r="S79" s="276"/>
      <c r="T79" s="276"/>
      <c r="U79" s="276"/>
      <c r="V79" s="276"/>
      <c r="W79" s="276"/>
      <c r="X79" s="276"/>
      <c r="Y79" s="276"/>
      <c r="Z79" s="276"/>
      <c r="AA79" s="276"/>
      <c r="AB79" s="278"/>
      <c r="AC79" s="191"/>
    </row>
    <row r="80" spans="1:32" ht="15" customHeight="1">
      <c r="A80" s="1"/>
      <c r="B80" s="638"/>
      <c r="C80" s="639"/>
      <c r="D80" s="696" t="s">
        <v>6</v>
      </c>
      <c r="E80" s="697"/>
      <c r="F80" s="798"/>
      <c r="G80" s="692"/>
      <c r="H80" s="800">
        <f>L80*F80/12*L81</f>
        <v>0</v>
      </c>
      <c r="I80" s="801"/>
      <c r="J80" s="668"/>
      <c r="K80" s="265" t="s">
        <v>53</v>
      </c>
      <c r="L80" s="518"/>
      <c r="M80" s="384" t="s">
        <v>59</v>
      </c>
      <c r="N80" s="427"/>
      <c r="O80" s="154"/>
      <c r="P80" s="596" t="s">
        <v>239</v>
      </c>
      <c r="Q80" s="597"/>
      <c r="R80" s="597"/>
      <c r="S80" s="597"/>
      <c r="T80" s="621" t="e">
        <f>IF(J8&lt;=200,T74,T73/J8*(J8-100)*1/3+T73*(1-T72/100))</f>
        <v>#VALUE!</v>
      </c>
      <c r="U80" s="621"/>
      <c r="V80" s="621"/>
      <c r="W80" s="276" t="s">
        <v>59</v>
      </c>
      <c r="X80" s="276" t="s">
        <v>58</v>
      </c>
      <c r="Y80" s="276"/>
      <c r="Z80" s="621" t="e">
        <f>T80*1.4%</f>
        <v>#VALUE!</v>
      </c>
      <c r="AA80" s="621"/>
      <c r="AB80" s="278" t="s">
        <v>59</v>
      </c>
      <c r="AC80" s="191"/>
    </row>
    <row r="81" spans="1:29" ht="15" customHeight="1" thickBot="1">
      <c r="A81" s="1"/>
      <c r="B81" s="638"/>
      <c r="C81" s="639"/>
      <c r="D81" s="698"/>
      <c r="E81" s="699"/>
      <c r="F81" s="799"/>
      <c r="G81" s="693"/>
      <c r="H81" s="676"/>
      <c r="I81" s="677"/>
      <c r="J81" s="669"/>
      <c r="K81" s="266" t="s">
        <v>84</v>
      </c>
      <c r="L81" s="237"/>
      <c r="M81" s="385" t="s">
        <v>83</v>
      </c>
      <c r="N81" s="238"/>
      <c r="O81" s="32"/>
      <c r="P81" s="596" t="s">
        <v>240</v>
      </c>
      <c r="Q81" s="597"/>
      <c r="R81" s="597"/>
      <c r="S81" s="597"/>
      <c r="T81" s="621" t="e">
        <f>IF(J8&lt;=200,T75,T73/J8*(J8-100)*2/3+T73*(1-T72/100))</f>
        <v>#VALUE!</v>
      </c>
      <c r="U81" s="621"/>
      <c r="V81" s="621"/>
      <c r="W81" s="276" t="s">
        <v>59</v>
      </c>
      <c r="X81" s="276" t="s">
        <v>60</v>
      </c>
      <c r="Y81" s="276"/>
      <c r="Z81" s="621" t="e">
        <f>T81*0.3%</f>
        <v>#VALUE!</v>
      </c>
      <c r="AA81" s="621"/>
      <c r="AB81" s="278" t="s">
        <v>59</v>
      </c>
      <c r="AC81" s="191"/>
    </row>
    <row r="82" spans="1:29" ht="15" customHeight="1" thickBot="1">
      <c r="A82" s="1"/>
      <c r="B82" s="640"/>
      <c r="C82" s="641"/>
      <c r="D82" s="196" t="s">
        <v>7</v>
      </c>
      <c r="E82" s="197"/>
      <c r="F82" s="197"/>
      <c r="G82" s="197"/>
      <c r="H82" s="657">
        <f>SUM(H78:I81)</f>
        <v>0</v>
      </c>
      <c r="I82" s="658"/>
      <c r="J82" s="198"/>
      <c r="K82" s="199"/>
      <c r="L82" s="200"/>
      <c r="M82" s="201"/>
      <c r="N82" s="202"/>
      <c r="O82" s="32"/>
      <c r="P82" s="275"/>
      <c r="Q82" s="276"/>
      <c r="R82" s="276"/>
      <c r="S82" s="276"/>
      <c r="T82" s="276"/>
      <c r="U82" s="276"/>
      <c r="V82" s="276"/>
      <c r="W82" s="276"/>
      <c r="X82" s="276"/>
      <c r="Y82" s="276"/>
      <c r="Z82" s="496"/>
      <c r="AA82" s="496"/>
      <c r="AB82" s="278"/>
      <c r="AC82" s="191"/>
    </row>
    <row r="83" spans="1:29" ht="15" customHeight="1" thickBot="1">
      <c r="A83" s="1"/>
      <c r="B83" s="666" t="s">
        <v>191</v>
      </c>
      <c r="C83" s="667"/>
      <c r="D83" s="667"/>
      <c r="E83" s="667"/>
      <c r="F83" s="667"/>
      <c r="G83" s="667"/>
      <c r="H83" s="516" t="e">
        <f>H77+H82</f>
        <v>#VALUE!</v>
      </c>
      <c r="I83" s="428" t="e">
        <f>I77+H82</f>
        <v>#VALUE!</v>
      </c>
      <c r="J83" s="429" t="e">
        <f t="shared" ref="J83" si="19">ROUND(H83/$L$14,0)</f>
        <v>#VALUE!</v>
      </c>
      <c r="K83" s="203"/>
      <c r="L83" s="204"/>
      <c r="M83" s="205"/>
      <c r="N83" s="206"/>
      <c r="O83" s="32"/>
      <c r="P83" s="281"/>
      <c r="Q83" s="282"/>
      <c r="R83" s="282"/>
      <c r="S83" s="282"/>
      <c r="T83" s="282"/>
      <c r="U83" s="282"/>
      <c r="V83" s="288"/>
      <c r="W83" s="282"/>
      <c r="X83" s="282" t="s">
        <v>68</v>
      </c>
      <c r="Y83" s="282"/>
      <c r="Z83" s="620" t="e">
        <f>SUM(Z80:Z81)</f>
        <v>#VALUE!</v>
      </c>
      <c r="AA83" s="620"/>
      <c r="AB83" s="283" t="s">
        <v>59</v>
      </c>
      <c r="AC83" s="191"/>
    </row>
    <row r="84" spans="1:29">
      <c r="P84" s="221"/>
    </row>
  </sheetData>
  <mergeCells count="236">
    <mergeCell ref="Q25:S26"/>
    <mergeCell ref="T25:W26"/>
    <mergeCell ref="X25:Z26"/>
    <mergeCell ref="AA25:AC26"/>
    <mergeCell ref="T41:AF41"/>
    <mergeCell ref="T35:W36"/>
    <mergeCell ref="X35:Z36"/>
    <mergeCell ref="AA35:AC36"/>
    <mergeCell ref="AD35:AF36"/>
    <mergeCell ref="T27:W28"/>
    <mergeCell ref="X27:Z28"/>
    <mergeCell ref="AA27:AC28"/>
    <mergeCell ref="AD27:AF28"/>
    <mergeCell ref="AA33:AC34"/>
    <mergeCell ref="AD33:AF34"/>
    <mergeCell ref="T29:W30"/>
    <mergeCell ref="X29:Z30"/>
    <mergeCell ref="AA29:AC30"/>
    <mergeCell ref="AD29:AF30"/>
    <mergeCell ref="T31:W32"/>
    <mergeCell ref="X31:Z32"/>
    <mergeCell ref="AA31:AC32"/>
    <mergeCell ref="AD31:AF32"/>
    <mergeCell ref="Q39:S40"/>
    <mergeCell ref="U12:W12"/>
    <mergeCell ref="U13:W13"/>
    <mergeCell ref="U14:W14"/>
    <mergeCell ref="H7:J7"/>
    <mergeCell ref="AA7:AB7"/>
    <mergeCell ref="AB10:AC10"/>
    <mergeCell ref="U11:W11"/>
    <mergeCell ref="AB11:AC11"/>
    <mergeCell ref="L18:N18"/>
    <mergeCell ref="AC7:AD7"/>
    <mergeCell ref="R8:S8"/>
    <mergeCell ref="U8:W8"/>
    <mergeCell ref="AA8:AB8"/>
    <mergeCell ref="AC8:AD8"/>
    <mergeCell ref="R9:S9"/>
    <mergeCell ref="AD18:AF18"/>
    <mergeCell ref="O10:Q10"/>
    <mergeCell ref="A1:AF1"/>
    <mergeCell ref="Z2:AA2"/>
    <mergeCell ref="AA3:AC3"/>
    <mergeCell ref="Z4:AA4"/>
    <mergeCell ref="AB4:AC4"/>
    <mergeCell ref="Z5:AA5"/>
    <mergeCell ref="AB5:AD5"/>
    <mergeCell ref="AB9:AC9"/>
    <mergeCell ref="L7:S7"/>
    <mergeCell ref="O9:Q9"/>
    <mergeCell ref="O8:Q8"/>
    <mergeCell ref="B19:G19"/>
    <mergeCell ref="K19:N19"/>
    <mergeCell ref="P19:P41"/>
    <mergeCell ref="Q19:S20"/>
    <mergeCell ref="T19:U20"/>
    <mergeCell ref="V19:X20"/>
    <mergeCell ref="Y19:Z20"/>
    <mergeCell ref="AA21:AC22"/>
    <mergeCell ref="AD21:AF22"/>
    <mergeCell ref="E22:F22"/>
    <mergeCell ref="Q23:S24"/>
    <mergeCell ref="T23:W24"/>
    <mergeCell ref="X23:Z24"/>
    <mergeCell ref="AA23:AC24"/>
    <mergeCell ref="AD23:AF24"/>
    <mergeCell ref="B20:B77"/>
    <mergeCell ref="C20:C51"/>
    <mergeCell ref="D20:D32"/>
    <mergeCell ref="E21:F21"/>
    <mergeCell ref="W62:X62"/>
    <mergeCell ref="Q21:S22"/>
    <mergeCell ref="T21:W22"/>
    <mergeCell ref="X21:Z22"/>
    <mergeCell ref="AD25:AF26"/>
    <mergeCell ref="AA39:AC40"/>
    <mergeCell ref="AD39:AF40"/>
    <mergeCell ref="Q41:S41"/>
    <mergeCell ref="X37:Z38"/>
    <mergeCell ref="AA37:AC38"/>
    <mergeCell ref="AD37:AF38"/>
    <mergeCell ref="D33:D50"/>
    <mergeCell ref="Q33:S34"/>
    <mergeCell ref="T33:W34"/>
    <mergeCell ref="X33:Z34"/>
    <mergeCell ref="AD42:AF42"/>
    <mergeCell ref="AB42:AC42"/>
    <mergeCell ref="Q68:AA68"/>
    <mergeCell ref="Q67:AA67"/>
    <mergeCell ref="Q66:AA66"/>
    <mergeCell ref="Q65:Y65"/>
    <mergeCell ref="Q64:Y64"/>
    <mergeCell ref="Y55:Z55"/>
    <mergeCell ref="Q42:R42"/>
    <mergeCell ref="S42:T42"/>
    <mergeCell ref="U42:V42"/>
    <mergeCell ref="Q53:R53"/>
    <mergeCell ref="Q54:R54"/>
    <mergeCell ref="Q55:R55"/>
    <mergeCell ref="Y58:Z58"/>
    <mergeCell ref="Y59:Z59"/>
    <mergeCell ref="Y52:Z52"/>
    <mergeCell ref="W56:X56"/>
    <mergeCell ref="W57:X57"/>
    <mergeCell ref="Q44:R44"/>
    <mergeCell ref="Q45:R45"/>
    <mergeCell ref="Q46:R46"/>
    <mergeCell ref="Q47:R47"/>
    <mergeCell ref="Q48:R48"/>
    <mergeCell ref="Q49:R49"/>
    <mergeCell ref="Q50:R50"/>
    <mergeCell ref="Q51:R51"/>
    <mergeCell ref="Q52:R52"/>
    <mergeCell ref="Q56:R56"/>
    <mergeCell ref="Q57:R57"/>
    <mergeCell ref="AB57:AC57"/>
    <mergeCell ref="Z80:AA80"/>
    <mergeCell ref="Z81:AA81"/>
    <mergeCell ref="AB58:AC58"/>
    <mergeCell ref="J78:J79"/>
    <mergeCell ref="Z78:AA78"/>
    <mergeCell ref="Z72:AA72"/>
    <mergeCell ref="Z73:AA73"/>
    <mergeCell ref="Z75:AA75"/>
    <mergeCell ref="Q60:R60"/>
    <mergeCell ref="Q62:R62"/>
    <mergeCell ref="Q58:R58"/>
    <mergeCell ref="Y62:Z62"/>
    <mergeCell ref="W58:X58"/>
    <mergeCell ref="Q59:R59"/>
    <mergeCell ref="W59:X59"/>
    <mergeCell ref="W60:X60"/>
    <mergeCell ref="Y60:Z60"/>
    <mergeCell ref="Q61:R61"/>
    <mergeCell ref="W61:X61"/>
    <mergeCell ref="Y61:Z61"/>
    <mergeCell ref="P42:P68"/>
    <mergeCell ref="Y42:AA42"/>
    <mergeCell ref="Q63:AA63"/>
    <mergeCell ref="B83:G83"/>
    <mergeCell ref="Z83:AA83"/>
    <mergeCell ref="Q27:Q32"/>
    <mergeCell ref="R27:S28"/>
    <mergeCell ref="R29:S30"/>
    <mergeCell ref="R31:S32"/>
    <mergeCell ref="Q35:S36"/>
    <mergeCell ref="D80:E81"/>
    <mergeCell ref="F80:F81"/>
    <mergeCell ref="G80:G81"/>
    <mergeCell ref="H80:I81"/>
    <mergeCell ref="J80:J81"/>
    <mergeCell ref="Z76:AA76"/>
    <mergeCell ref="K77:L77"/>
    <mergeCell ref="B78:C82"/>
    <mergeCell ref="D78:E79"/>
    <mergeCell ref="F78:F79"/>
    <mergeCell ref="G78:G79"/>
    <mergeCell ref="H78:I79"/>
    <mergeCell ref="C52:C76"/>
    <mergeCell ref="W52:X52"/>
    <mergeCell ref="W53:X53"/>
    <mergeCell ref="W54:X54"/>
    <mergeCell ref="W55:X55"/>
    <mergeCell ref="AB59:AC59"/>
    <mergeCell ref="AB60:AC60"/>
    <mergeCell ref="AB61:AC61"/>
    <mergeCell ref="AB62:AC62"/>
    <mergeCell ref="AB63:AC63"/>
    <mergeCell ref="AB68:AC68"/>
    <mergeCell ref="AB67:AC67"/>
    <mergeCell ref="AB66:AC66"/>
    <mergeCell ref="AB65:AC65"/>
    <mergeCell ref="AB64:AC64"/>
    <mergeCell ref="H82:I82"/>
    <mergeCell ref="Y43:Z43"/>
    <mergeCell ref="AB43:AC43"/>
    <mergeCell ref="Y44:Z44"/>
    <mergeCell ref="AB44:AC44"/>
    <mergeCell ref="Y45:Z45"/>
    <mergeCell ref="AB45:AC45"/>
    <mergeCell ref="Y46:Z46"/>
    <mergeCell ref="AB46:AC46"/>
    <mergeCell ref="Y47:Z47"/>
    <mergeCell ref="AB47:AC47"/>
    <mergeCell ref="Y48:Z48"/>
    <mergeCell ref="AB48:AC48"/>
    <mergeCell ref="Y49:Z49"/>
    <mergeCell ref="AB49:AC49"/>
    <mergeCell ref="Y50:Z50"/>
    <mergeCell ref="AB50:AC50"/>
    <mergeCell ref="Q43:R43"/>
    <mergeCell ref="AB55:AC55"/>
    <mergeCell ref="Y56:Z56"/>
    <mergeCell ref="AB56:AC56"/>
    <mergeCell ref="Y57:Z57"/>
    <mergeCell ref="Y51:Z51"/>
    <mergeCell ref="AB51:AC51"/>
    <mergeCell ref="AB52:AC52"/>
    <mergeCell ref="Y53:Z53"/>
    <mergeCell ref="AB53:AC53"/>
    <mergeCell ref="Y54:Z54"/>
    <mergeCell ref="G11:H11"/>
    <mergeCell ref="O14:Q14"/>
    <mergeCell ref="O13:Q13"/>
    <mergeCell ref="O12:Q12"/>
    <mergeCell ref="O11:Q11"/>
    <mergeCell ref="Q37:S38"/>
    <mergeCell ref="T37:W38"/>
    <mergeCell ref="W43:X43"/>
    <mergeCell ref="W49:X49"/>
    <mergeCell ref="W50:X50"/>
    <mergeCell ref="W51:X51"/>
    <mergeCell ref="W42:X42"/>
    <mergeCell ref="W44:X44"/>
    <mergeCell ref="W45:X45"/>
    <mergeCell ref="W46:X46"/>
    <mergeCell ref="W47:X47"/>
    <mergeCell ref="W48:X48"/>
    <mergeCell ref="AB54:AC54"/>
    <mergeCell ref="T39:W40"/>
    <mergeCell ref="X39:Z40"/>
    <mergeCell ref="T81:V81"/>
    <mergeCell ref="T80:V80"/>
    <mergeCell ref="T76:V76"/>
    <mergeCell ref="T75:V75"/>
    <mergeCell ref="T74:V74"/>
    <mergeCell ref="T73:V73"/>
    <mergeCell ref="T72:V72"/>
    <mergeCell ref="P81:S81"/>
    <mergeCell ref="P80:S80"/>
    <mergeCell ref="P76:S76"/>
    <mergeCell ref="P75:S75"/>
    <mergeCell ref="P74:S74"/>
    <mergeCell ref="P73:S73"/>
    <mergeCell ref="P72:S72"/>
  </mergeCells>
  <phoneticPr fontId="6"/>
  <conditionalFormatting sqref="E22">
    <cfRule type="expression" dxfId="9" priority="3">
      <formula>#REF!="（借地権設定）"</formula>
    </cfRule>
  </conditionalFormatting>
  <conditionalFormatting sqref="H20:H21">
    <cfRule type="expression" dxfId="6" priority="2">
      <formula>#REF!="（所有権移転）"</formula>
    </cfRule>
  </conditionalFormatting>
  <conditionalFormatting sqref="H22">
    <cfRule type="expression" dxfId="5" priority="1">
      <formula>#REF!="（借地権設定）"</formula>
    </cfRule>
  </conditionalFormatting>
  <dataValidations count="1">
    <dataValidation type="list" allowBlank="1" showInputMessage="1" showErrorMessage="1" sqref="E22" xr:uid="{00000000-0002-0000-0100-000000000000}">
      <formula1>#REF!</formula1>
    </dataValidation>
  </dataValidations>
  <printOptions horizontalCentered="1"/>
  <pageMargins left="0.19685039370078741" right="0.19685039370078741" top="0.39370078740157483" bottom="0.19685039370078741" header="0.31496062992125984" footer="0.31496062992125984"/>
  <pageSetup paperSize="8" scale="69" orientation="landscape" cellComments="asDisplayed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FF"/>
  </sheetPr>
  <dimension ref="A1:J58"/>
  <sheetViews>
    <sheetView zoomScale="85" zoomScaleNormal="85" workbookViewId="0">
      <selection activeCell="G28" sqref="G28:I32"/>
    </sheetView>
  </sheetViews>
  <sheetFormatPr defaultRowHeight="14.25"/>
  <cols>
    <col min="1" max="1" width="3.125" style="4" customWidth="1"/>
    <col min="2" max="2" width="3" style="4" customWidth="1"/>
    <col min="3" max="3" width="3.375" style="4" customWidth="1"/>
    <col min="4" max="4" width="13.625" style="4" customWidth="1"/>
    <col min="5" max="5" width="6.875" style="4" customWidth="1"/>
    <col min="6" max="6" width="10.5" style="4" customWidth="1"/>
    <col min="7" max="8" width="17.5" style="4" customWidth="1"/>
    <col min="9" max="9" width="10" style="4" customWidth="1"/>
    <col min="10" max="10" width="7.5" style="4" customWidth="1"/>
  </cols>
  <sheetData>
    <row r="1" spans="1:10" ht="18" customHeight="1">
      <c r="A1" s="914" t="s">
        <v>214</v>
      </c>
      <c r="B1" s="914"/>
      <c r="C1" s="914"/>
      <c r="D1" s="914"/>
      <c r="E1" s="915" t="s">
        <v>215</v>
      </c>
      <c r="F1" s="915"/>
      <c r="G1" s="916" t="str">
        <f>NOI利回り検討!AA3</f>
        <v>$bukkenName$</v>
      </c>
      <c r="H1" s="915"/>
      <c r="I1" s="548" t="s">
        <v>216</v>
      </c>
      <c r="J1" s="374"/>
    </row>
    <row r="2" spans="1:10">
      <c r="A2" s="917" t="s">
        <v>217</v>
      </c>
      <c r="B2" s="917"/>
      <c r="C2" s="917"/>
      <c r="D2" s="533" t="str">
        <f>NOI利回り検討!H7</f>
        <v>$address$</v>
      </c>
      <c r="E2" s="10"/>
      <c r="F2" s="284"/>
      <c r="G2" s="164"/>
      <c r="H2" s="164"/>
      <c r="I2" s="269"/>
      <c r="J2" s="285"/>
    </row>
    <row r="3" spans="1:10">
      <c r="A3" s="917" t="s">
        <v>218</v>
      </c>
      <c r="B3" s="917"/>
      <c r="C3" s="917"/>
      <c r="D3" s="534" t="str">
        <f>NOI利回り検討!J8</f>
        <v>$siteAreaBuy$</v>
      </c>
      <c r="E3" s="375" t="s">
        <v>219</v>
      </c>
      <c r="F3" s="284"/>
      <c r="G3" s="164"/>
      <c r="H3" s="164"/>
      <c r="I3" s="269"/>
      <c r="J3" s="285"/>
    </row>
    <row r="4" spans="1:10" ht="15" thickBot="1">
      <c r="A4" s="271" t="s">
        <v>135</v>
      </c>
      <c r="B4" s="9"/>
      <c r="C4" s="5"/>
      <c r="D4" s="5"/>
      <c r="E4" s="5"/>
      <c r="F4" s="8"/>
      <c r="G4" s="7"/>
      <c r="H4" s="5"/>
      <c r="I4" s="645" t="s">
        <v>152</v>
      </c>
      <c r="J4" s="645"/>
    </row>
    <row r="5" spans="1:10" ht="15" thickBot="1">
      <c r="A5" s="937" t="s">
        <v>8</v>
      </c>
      <c r="B5" s="938"/>
      <c r="C5" s="938"/>
      <c r="D5" s="938"/>
      <c r="E5" s="938"/>
      <c r="F5" s="938"/>
      <c r="G5" s="383" t="s">
        <v>213</v>
      </c>
      <c r="H5" s="918" t="s">
        <v>147</v>
      </c>
      <c r="I5" s="919"/>
      <c r="J5" s="920"/>
    </row>
    <row r="6" spans="1:10">
      <c r="A6" s="646" t="s">
        <v>140</v>
      </c>
      <c r="B6" s="649" t="s">
        <v>141</v>
      </c>
      <c r="C6" s="631" t="s">
        <v>212</v>
      </c>
      <c r="D6" s="367" t="s">
        <v>3</v>
      </c>
      <c r="E6" s="368"/>
      <c r="F6" s="368"/>
      <c r="G6" s="550" t="s">
        <v>276</v>
      </c>
      <c r="H6" s="369"/>
      <c r="I6" s="560" t="s">
        <v>316</v>
      </c>
      <c r="J6" s="370" t="s">
        <v>149</v>
      </c>
    </row>
    <row r="7" spans="1:10">
      <c r="A7" s="647"/>
      <c r="B7" s="650"/>
      <c r="C7" s="632"/>
      <c r="D7" s="434"/>
      <c r="E7" s="435"/>
      <c r="F7" s="30"/>
      <c r="G7" s="436"/>
      <c r="H7" s="325"/>
      <c r="I7" s="437"/>
      <c r="J7" s="327"/>
    </row>
    <row r="8" spans="1:10">
      <c r="A8" s="647"/>
      <c r="B8" s="650"/>
      <c r="C8" s="632"/>
      <c r="D8" s="37" t="s">
        <v>4</v>
      </c>
      <c r="E8" s="34"/>
      <c r="F8" s="34"/>
      <c r="G8" s="558" t="s">
        <v>280</v>
      </c>
      <c r="H8" s="38"/>
      <c r="I8" s="409"/>
      <c r="J8" s="39"/>
    </row>
    <row r="9" spans="1:10">
      <c r="A9" s="647"/>
      <c r="B9" s="650"/>
      <c r="C9" s="632"/>
      <c r="D9" s="40" t="s">
        <v>11</v>
      </c>
      <c r="E9" s="29"/>
      <c r="F9" s="29"/>
      <c r="G9" s="558" t="s">
        <v>281</v>
      </c>
      <c r="H9" s="41"/>
      <c r="I9" s="42"/>
      <c r="J9" s="328"/>
    </row>
    <row r="10" spans="1:10">
      <c r="A10" s="647"/>
      <c r="B10" s="650"/>
      <c r="C10" s="632"/>
      <c r="D10" s="45" t="s">
        <v>19</v>
      </c>
      <c r="E10" s="46"/>
      <c r="F10" s="47"/>
      <c r="G10" s="581" t="s">
        <v>282</v>
      </c>
      <c r="H10" s="255" t="s">
        <v>157</v>
      </c>
      <c r="I10" s="561" t="s">
        <v>317</v>
      </c>
      <c r="J10" s="329" t="s">
        <v>158</v>
      </c>
    </row>
    <row r="11" spans="1:10" ht="15" thickBot="1">
      <c r="A11" s="647"/>
      <c r="B11" s="650"/>
      <c r="C11" s="632"/>
      <c r="D11" s="314" t="s">
        <v>5</v>
      </c>
      <c r="E11" s="315"/>
      <c r="F11" s="316"/>
      <c r="G11" s="438" t="e">
        <f>NOI利回り検討!I26</f>
        <v>#VALUE!</v>
      </c>
      <c r="H11" s="320"/>
      <c r="I11" s="321"/>
      <c r="J11" s="330"/>
    </row>
    <row r="12" spans="1:10" ht="15" thickBot="1">
      <c r="A12" s="647"/>
      <c r="B12" s="650"/>
      <c r="C12" s="633"/>
      <c r="D12" s="55" t="s">
        <v>22</v>
      </c>
      <c r="E12" s="29"/>
      <c r="F12" s="65"/>
      <c r="G12" s="439" t="e">
        <f>SUM(G6:G11)</f>
        <v>#VALUE!</v>
      </c>
      <c r="H12" s="266"/>
      <c r="I12" s="324"/>
      <c r="J12" s="331"/>
    </row>
    <row r="13" spans="1:10">
      <c r="A13" s="647"/>
      <c r="B13" s="650"/>
      <c r="C13" s="631" t="s">
        <v>211</v>
      </c>
      <c r="D13" s="371" t="s">
        <v>26</v>
      </c>
      <c r="E13" s="372"/>
      <c r="F13" s="373"/>
      <c r="G13" s="550" t="s">
        <v>288</v>
      </c>
      <c r="H13" s="57" t="s">
        <v>18</v>
      </c>
      <c r="I13" s="562" t="s">
        <v>318</v>
      </c>
      <c r="J13" s="326" t="s">
        <v>149</v>
      </c>
    </row>
    <row r="14" spans="1:10">
      <c r="A14" s="647"/>
      <c r="B14" s="650"/>
      <c r="C14" s="632"/>
      <c r="D14" s="37" t="s">
        <v>28</v>
      </c>
      <c r="E14" s="34"/>
      <c r="F14" s="33"/>
      <c r="G14" s="584" t="s">
        <v>291</v>
      </c>
      <c r="H14" s="155"/>
      <c r="I14" s="156"/>
      <c r="J14" s="332"/>
    </row>
    <row r="15" spans="1:10" ht="15" thickBot="1">
      <c r="A15" s="647"/>
      <c r="B15" s="650"/>
      <c r="C15" s="632"/>
      <c r="D15" s="317" t="s">
        <v>5</v>
      </c>
      <c r="E15" s="318"/>
      <c r="F15" s="319"/>
      <c r="G15" s="442" t="e">
        <f>NOI利回り検討!I40+NOI利回り検討!I44</f>
        <v>#VALUE!</v>
      </c>
      <c r="H15" s="322"/>
      <c r="I15" s="323"/>
      <c r="J15" s="331"/>
    </row>
    <row r="16" spans="1:10" ht="15" thickBot="1">
      <c r="A16" s="647"/>
      <c r="B16" s="650"/>
      <c r="C16" s="633"/>
      <c r="D16" s="55" t="s">
        <v>22</v>
      </c>
      <c r="E16" s="55"/>
      <c r="F16" s="55"/>
      <c r="G16" s="443" t="e">
        <f>SUM(G13:G15)</f>
        <v>#VALUE!</v>
      </c>
      <c r="H16" s="266"/>
      <c r="I16" s="324"/>
      <c r="J16" s="331"/>
    </row>
    <row r="17" spans="1:10" ht="15" thickBot="1">
      <c r="A17" s="647"/>
      <c r="B17" s="651"/>
      <c r="C17" s="207"/>
      <c r="D17" s="208" t="s">
        <v>22</v>
      </c>
      <c r="E17" s="208"/>
      <c r="F17" s="208"/>
      <c r="G17" s="444" t="e">
        <f>G12+G16</f>
        <v>#VALUE!</v>
      </c>
      <c r="H17" s="333"/>
      <c r="I17" s="334"/>
      <c r="J17" s="335"/>
    </row>
    <row r="18" spans="1:10">
      <c r="A18" s="647"/>
      <c r="B18" s="642" t="s">
        <v>144</v>
      </c>
      <c r="C18" s="72" t="s">
        <v>32</v>
      </c>
      <c r="D18" s="73"/>
      <c r="E18" s="27"/>
      <c r="F18" s="27"/>
      <c r="G18" s="591" t="s">
        <v>301</v>
      </c>
      <c r="H18" s="336" t="s">
        <v>74</v>
      </c>
      <c r="I18" s="566" t="s">
        <v>319</v>
      </c>
      <c r="J18" s="338" t="s">
        <v>69</v>
      </c>
    </row>
    <row r="19" spans="1:10">
      <c r="A19" s="647"/>
      <c r="B19" s="643"/>
      <c r="C19" s="74" t="s">
        <v>241</v>
      </c>
      <c r="D19" s="75"/>
      <c r="E19" s="76"/>
      <c r="F19" s="77"/>
      <c r="G19" s="445" t="e">
        <f>SUM(G20:G23)</f>
        <v>#VALUE!</v>
      </c>
      <c r="H19" s="336"/>
      <c r="I19" s="337"/>
      <c r="J19" s="338"/>
    </row>
    <row r="20" spans="1:10">
      <c r="A20" s="647"/>
      <c r="B20" s="643"/>
      <c r="C20" s="81"/>
      <c r="D20" s="82"/>
      <c r="E20" s="339"/>
      <c r="F20" s="83" t="s">
        <v>54</v>
      </c>
      <c r="G20" s="590" t="s">
        <v>302</v>
      </c>
      <c r="H20" s="84" t="s">
        <v>72</v>
      </c>
      <c r="I20" s="567" t="s">
        <v>320</v>
      </c>
      <c r="J20" s="86" t="s">
        <v>69</v>
      </c>
    </row>
    <row r="21" spans="1:10">
      <c r="A21" s="647"/>
      <c r="B21" s="643"/>
      <c r="C21" s="81"/>
      <c r="D21" s="82"/>
      <c r="E21" s="339"/>
      <c r="F21" s="88" t="s">
        <v>13</v>
      </c>
      <c r="G21" s="446" t="e">
        <f>NOI利回り検討!I57+NOI利回り検討!I66</f>
        <v>#VALUE!</v>
      </c>
      <c r="H21" s="89"/>
      <c r="I21" s="339"/>
      <c r="J21" s="340"/>
    </row>
    <row r="22" spans="1:10">
      <c r="A22" s="647"/>
      <c r="B22" s="643"/>
      <c r="C22" s="81"/>
      <c r="D22" s="82"/>
      <c r="E22" s="339"/>
      <c r="F22" s="88" t="s">
        <v>36</v>
      </c>
      <c r="G22" s="446" t="e">
        <f>NOI利回り検討!I58+NOI利回り検討!I67</f>
        <v>#VALUE!</v>
      </c>
      <c r="H22" s="89"/>
      <c r="I22" s="339"/>
      <c r="J22" s="340"/>
    </row>
    <row r="23" spans="1:10">
      <c r="A23" s="647"/>
      <c r="B23" s="643"/>
      <c r="C23" s="92"/>
      <c r="D23" s="34"/>
      <c r="E23" s="34"/>
      <c r="F23" s="93" t="s">
        <v>234</v>
      </c>
      <c r="G23" s="447" t="e">
        <f>NOI利回り検討!I55+NOI利回り検討!I56+NOI利回り検討!I59+NOI利回り検討!I60</f>
        <v>#VALUE!</v>
      </c>
      <c r="H23" s="341"/>
      <c r="I23" s="342"/>
      <c r="J23" s="343"/>
    </row>
    <row r="24" spans="1:10">
      <c r="A24" s="647"/>
      <c r="B24" s="643"/>
      <c r="C24" s="53" t="s">
        <v>160</v>
      </c>
      <c r="D24" s="97"/>
      <c r="E24" s="98"/>
      <c r="F24" s="99"/>
      <c r="G24" s="448" t="e">
        <f>SUM(G25:G27)</f>
        <v>#VALUE!</v>
      </c>
      <c r="H24" s="100"/>
      <c r="I24" s="344"/>
      <c r="J24" s="345"/>
    </row>
    <row r="25" spans="1:10">
      <c r="A25" s="647"/>
      <c r="B25" s="643"/>
      <c r="C25" s="41" t="s">
        <v>30</v>
      </c>
      <c r="D25" s="21"/>
      <c r="E25" s="366"/>
      <c r="F25" s="362" t="s">
        <v>13</v>
      </c>
      <c r="G25" s="449" t="e">
        <f>NOI利回り検討!I62</f>
        <v>#VALUE!</v>
      </c>
      <c r="H25" s="346"/>
      <c r="I25" s="347"/>
      <c r="J25" s="348"/>
    </row>
    <row r="26" spans="1:10">
      <c r="A26" s="647"/>
      <c r="B26" s="643"/>
      <c r="C26" s="41"/>
      <c r="D26" s="21"/>
      <c r="E26" s="366"/>
      <c r="F26" s="363" t="s">
        <v>14</v>
      </c>
      <c r="G26" s="449" t="e">
        <f>NOI利回り検討!I63</f>
        <v>#VALUE!</v>
      </c>
      <c r="H26" s="349"/>
      <c r="I26" s="350"/>
      <c r="J26" s="351"/>
    </row>
    <row r="27" spans="1:10">
      <c r="A27" s="647"/>
      <c r="B27" s="643"/>
      <c r="C27" s="92"/>
      <c r="D27" s="34"/>
      <c r="E27" s="112"/>
      <c r="F27" s="258" t="s">
        <v>34</v>
      </c>
      <c r="G27" s="559" t="s">
        <v>307</v>
      </c>
      <c r="H27" s="352"/>
      <c r="I27" s="353"/>
      <c r="J27" s="354"/>
    </row>
    <row r="28" spans="1:10">
      <c r="A28" s="647"/>
      <c r="B28" s="643"/>
      <c r="C28" s="125" t="s">
        <v>21</v>
      </c>
      <c r="D28" s="126"/>
      <c r="E28" s="46"/>
      <c r="F28" s="32"/>
      <c r="G28" s="588" t="s">
        <v>310</v>
      </c>
      <c r="H28" s="127" t="s">
        <v>79</v>
      </c>
      <c r="I28" s="571" t="s">
        <v>322</v>
      </c>
      <c r="J28" s="355" t="s">
        <v>81</v>
      </c>
    </row>
    <row r="29" spans="1:10">
      <c r="A29" s="647"/>
      <c r="B29" s="643"/>
      <c r="C29" s="131" t="s">
        <v>49</v>
      </c>
      <c r="D29" s="132"/>
      <c r="E29" s="133"/>
      <c r="F29" s="134"/>
      <c r="G29" s="450">
        <f>SUM(G30:G32)</f>
        <v>0</v>
      </c>
      <c r="H29" s="135"/>
      <c r="I29" s="136"/>
      <c r="J29" s="356"/>
    </row>
    <row r="30" spans="1:10">
      <c r="A30" s="647"/>
      <c r="B30" s="643"/>
      <c r="C30" s="364"/>
      <c r="D30" s="365"/>
      <c r="E30" s="90"/>
      <c r="F30" s="259" t="s">
        <v>75</v>
      </c>
      <c r="G30" s="587" t="s">
        <v>324</v>
      </c>
      <c r="H30" s="89" t="s">
        <v>138</v>
      </c>
      <c r="I30" s="574" t="s">
        <v>325</v>
      </c>
      <c r="J30" s="340" t="s">
        <v>56</v>
      </c>
    </row>
    <row r="31" spans="1:10">
      <c r="A31" s="647"/>
      <c r="B31" s="643"/>
      <c r="C31" s="81"/>
      <c r="D31" s="82"/>
      <c r="E31" s="90"/>
      <c r="F31" s="259" t="s">
        <v>77</v>
      </c>
      <c r="G31" s="587" t="s">
        <v>314</v>
      </c>
      <c r="H31" s="89"/>
      <c r="I31" s="357"/>
      <c r="J31" s="340"/>
    </row>
    <row r="32" spans="1:10">
      <c r="A32" s="647"/>
      <c r="B32" s="643"/>
      <c r="C32" s="92"/>
      <c r="D32" s="82"/>
      <c r="E32" s="339"/>
      <c r="F32" s="545" t="s">
        <v>78</v>
      </c>
      <c r="G32" s="559" t="s">
        <v>315</v>
      </c>
      <c r="H32" s="89"/>
      <c r="I32" s="546"/>
      <c r="J32" s="547"/>
    </row>
    <row r="33" spans="1:10" ht="15" thickBot="1">
      <c r="A33" s="647"/>
      <c r="B33" s="643"/>
      <c r="C33" s="539"/>
      <c r="D33" s="540"/>
      <c r="E33" s="55"/>
      <c r="F33" s="541" t="s">
        <v>242</v>
      </c>
      <c r="G33" s="542" t="e">
        <f>NOI利回り検討!I71+NOI利回り検討!I72</f>
        <v>#VALUE!</v>
      </c>
      <c r="H33" s="322"/>
      <c r="I33" s="543"/>
      <c r="J33" s="544"/>
    </row>
    <row r="34" spans="1:10" ht="15" thickBot="1">
      <c r="A34" s="647"/>
      <c r="B34" s="644"/>
      <c r="C34" s="211"/>
      <c r="D34" s="212" t="s">
        <v>22</v>
      </c>
      <c r="E34" s="212"/>
      <c r="F34" s="212"/>
      <c r="G34" s="536" t="e">
        <f>SUM(G18:G19,G24,G28:G29)</f>
        <v>#VALUE!</v>
      </c>
      <c r="H34" s="537"/>
      <c r="I34" s="212"/>
      <c r="J34" s="538"/>
    </row>
    <row r="35" spans="1:10" ht="15" thickBot="1">
      <c r="A35" s="648"/>
      <c r="B35" s="193"/>
      <c r="C35" s="216" t="s">
        <v>146</v>
      </c>
      <c r="D35" s="193"/>
      <c r="E35" s="193"/>
      <c r="F35" s="194"/>
      <c r="G35" s="451" t="e">
        <f>G17+G34</f>
        <v>#VALUE!</v>
      </c>
      <c r="H35" s="682"/>
      <c r="I35" s="683"/>
      <c r="J35" s="195"/>
    </row>
    <row r="36" spans="1:10">
      <c r="A36" s="636" t="s">
        <v>145</v>
      </c>
      <c r="B36" s="637"/>
      <c r="C36" s="688" t="s">
        <v>23</v>
      </c>
      <c r="D36" s="689"/>
      <c r="E36" s="927">
        <f>NOI利回り検討!F78</f>
        <v>0</v>
      </c>
      <c r="F36" s="929" t="s">
        <v>56</v>
      </c>
      <c r="G36" s="931">
        <f>I36*E36/12*I37</f>
        <v>0</v>
      </c>
      <c r="H36" s="24" t="s">
        <v>53</v>
      </c>
      <c r="I36" s="532">
        <f>NOI利回り検討!L78</f>
        <v>0</v>
      </c>
      <c r="J36" s="386" t="s">
        <v>59</v>
      </c>
    </row>
    <row r="37" spans="1:10">
      <c r="A37" s="638"/>
      <c r="B37" s="639"/>
      <c r="C37" s="690"/>
      <c r="D37" s="691"/>
      <c r="E37" s="928"/>
      <c r="F37" s="930"/>
      <c r="G37" s="932"/>
      <c r="H37" s="28" t="s">
        <v>84</v>
      </c>
      <c r="I37" s="407">
        <f>NOI利回り検討!L79</f>
        <v>0</v>
      </c>
      <c r="J37" s="387" t="s">
        <v>83</v>
      </c>
    </row>
    <row r="38" spans="1:10">
      <c r="A38" s="638"/>
      <c r="B38" s="639"/>
      <c r="C38" s="696" t="s">
        <v>6</v>
      </c>
      <c r="D38" s="697"/>
      <c r="E38" s="933">
        <f>NOI利回り検討!F80</f>
        <v>0</v>
      </c>
      <c r="F38" s="935" t="s">
        <v>56</v>
      </c>
      <c r="G38" s="925">
        <f>I38*E38/12*I39</f>
        <v>0</v>
      </c>
      <c r="H38" s="265" t="s">
        <v>53</v>
      </c>
      <c r="I38" s="531">
        <f>NOI利回り検討!L80</f>
        <v>0</v>
      </c>
      <c r="J38" s="388" t="s">
        <v>59</v>
      </c>
    </row>
    <row r="39" spans="1:10" ht="15" thickBot="1">
      <c r="A39" s="638"/>
      <c r="B39" s="639"/>
      <c r="C39" s="698"/>
      <c r="D39" s="699"/>
      <c r="E39" s="934"/>
      <c r="F39" s="936"/>
      <c r="G39" s="926"/>
      <c r="H39" s="266" t="s">
        <v>84</v>
      </c>
      <c r="I39" s="452">
        <f>NOI利回り検討!L81</f>
        <v>0</v>
      </c>
      <c r="J39" s="389" t="s">
        <v>83</v>
      </c>
    </row>
    <row r="40" spans="1:10" ht="15" thickBot="1">
      <c r="A40" s="640"/>
      <c r="B40" s="641"/>
      <c r="C40" s="196" t="s">
        <v>7</v>
      </c>
      <c r="D40" s="197"/>
      <c r="E40" s="197"/>
      <c r="F40" s="197"/>
      <c r="G40" s="453">
        <f>SUM(G36:G39)</f>
        <v>0</v>
      </c>
      <c r="H40" s="199"/>
      <c r="I40" s="200"/>
      <c r="J40" s="358"/>
    </row>
    <row r="41" spans="1:10" ht="15" thickBot="1">
      <c r="A41" s="666" t="s">
        <v>220</v>
      </c>
      <c r="B41" s="667"/>
      <c r="C41" s="667"/>
      <c r="D41" s="667"/>
      <c r="E41" s="667"/>
      <c r="F41" s="667"/>
      <c r="G41" s="454" t="e">
        <f>G35+G40</f>
        <v>#VALUE!</v>
      </c>
      <c r="H41" s="359"/>
      <c r="I41" s="360"/>
      <c r="J41" s="361"/>
    </row>
    <row r="42" spans="1:10" s="393" customFormat="1" ht="3" customHeight="1">
      <c r="A42" s="21"/>
      <c r="B42" s="21"/>
      <c r="C42" s="21"/>
      <c r="D42" s="21"/>
      <c r="E42" s="21"/>
      <c r="F42" s="21"/>
      <c r="G42" s="390"/>
      <c r="H42" s="391"/>
      <c r="I42" s="65"/>
      <c r="J42" s="392"/>
    </row>
    <row r="43" spans="1:10" ht="15" thickBot="1">
      <c r="A43" s="376" t="s">
        <v>161</v>
      </c>
    </row>
    <row r="44" spans="1:10" ht="15" thickBot="1">
      <c r="A44" s="922"/>
      <c r="B44" s="923"/>
      <c r="C44" s="923"/>
      <c r="D44" s="924"/>
      <c r="E44" s="921" t="s">
        <v>230</v>
      </c>
      <c r="F44" s="921"/>
      <c r="G44" s="382" t="s">
        <v>231</v>
      </c>
      <c r="H44" s="382" t="s">
        <v>232</v>
      </c>
      <c r="I44" s="921" t="s">
        <v>233</v>
      </c>
      <c r="J44" s="921"/>
    </row>
    <row r="45" spans="1:10" ht="15.75" customHeight="1">
      <c r="A45" s="899" t="s">
        <v>222</v>
      </c>
      <c r="B45" s="900"/>
      <c r="C45" s="900"/>
      <c r="D45" s="901"/>
      <c r="E45" s="888" t="e">
        <f>E55/E53</f>
        <v>#VALUE!</v>
      </c>
      <c r="F45" s="889"/>
      <c r="G45" s="527" t="e">
        <f>E55/G53</f>
        <v>#VALUE!</v>
      </c>
      <c r="H45" s="527" t="e">
        <f>E55/H53</f>
        <v>#VALUE!</v>
      </c>
      <c r="I45" s="888" t="e">
        <f>E55/I53</f>
        <v>#VALUE!</v>
      </c>
      <c r="J45" s="889"/>
    </row>
    <row r="46" spans="1:10" ht="15.75" customHeight="1">
      <c r="A46" s="902" t="s">
        <v>223</v>
      </c>
      <c r="B46" s="903"/>
      <c r="C46" s="903"/>
      <c r="D46" s="904"/>
      <c r="E46" s="890" t="e">
        <f>G41</f>
        <v>#VALUE!</v>
      </c>
      <c r="F46" s="891"/>
      <c r="G46" s="521" t="e">
        <f>G41</f>
        <v>#VALUE!</v>
      </c>
      <c r="H46" s="521" t="e">
        <f>G41</f>
        <v>#VALUE!</v>
      </c>
      <c r="I46" s="890" t="e">
        <f>G41</f>
        <v>#VALUE!</v>
      </c>
      <c r="J46" s="891"/>
    </row>
    <row r="47" spans="1:10" ht="15.75" customHeight="1">
      <c r="A47" s="905" t="s">
        <v>221</v>
      </c>
      <c r="B47" s="908" t="str">
        <f>IF('表面利回り検討 '!R27="","",'表面利回り検討 '!R27)</f>
        <v/>
      </c>
      <c r="C47" s="909"/>
      <c r="D47" s="910"/>
      <c r="E47" s="892" t="str">
        <f>IF('表面利回り検討 '!T27="","",'表面利回り検討 '!T27)</f>
        <v/>
      </c>
      <c r="F47" s="893"/>
      <c r="G47" s="522" t="str">
        <f>IF('表面利回り検討 '!X27="","",'表面利回り検討 '!X27)</f>
        <v/>
      </c>
      <c r="H47" s="522" t="str">
        <f>IF('表面利回り検討 '!AA27="","",'表面利回り検討 '!AA27)</f>
        <v/>
      </c>
      <c r="I47" s="892" t="str">
        <f>IF('表面利回り検討 '!AD27="","",'表面利回り検討 '!AD27)</f>
        <v/>
      </c>
      <c r="J47" s="893"/>
    </row>
    <row r="48" spans="1:10" ht="15.75" customHeight="1">
      <c r="A48" s="906"/>
      <c r="B48" s="911" t="str">
        <f>IF('表面利回り検討 '!R29="","",'表面利回り検討 '!R29)</f>
        <v/>
      </c>
      <c r="C48" s="912"/>
      <c r="D48" s="913"/>
      <c r="E48" s="894" t="str">
        <f>IF('表面利回り検討 '!T29="","",'表面利回り検討 '!T29)</f>
        <v/>
      </c>
      <c r="F48" s="895"/>
      <c r="G48" s="523" t="str">
        <f>IF('表面利回り検討 '!X29="","",'表面利回り検討 '!X29)</f>
        <v/>
      </c>
      <c r="H48" s="523" t="str">
        <f>IF('表面利回り検討 '!AA29="","",'表面利回り検討 '!AA29)</f>
        <v/>
      </c>
      <c r="I48" s="894" t="str">
        <f>IF('表面利回り検討 '!AD29="","",'表面利回り検討 '!AD29)</f>
        <v/>
      </c>
      <c r="J48" s="895"/>
    </row>
    <row r="49" spans="1:10" ht="15.75" customHeight="1">
      <c r="A49" s="907"/>
      <c r="B49" s="885" t="str">
        <f>IF('表面利回り検討 '!R31="","",'表面利回り検討 '!R31)</f>
        <v/>
      </c>
      <c r="C49" s="886"/>
      <c r="D49" s="887"/>
      <c r="E49" s="866" t="str">
        <f>IF('表面利回り検討 '!T31="","",'表面利回り検討 '!T31)</f>
        <v/>
      </c>
      <c r="F49" s="867"/>
      <c r="G49" s="524" t="str">
        <f>IF('表面利回り検討 '!X31="","",'表面利回り検討 '!X31)</f>
        <v/>
      </c>
      <c r="H49" s="524" t="str">
        <f>IF('表面利回り検討 '!AA31="","",'表面利回り検討 '!AA31)</f>
        <v/>
      </c>
      <c r="I49" s="866" t="str">
        <f>IF('表面利回り検討 '!AD31="","",'表面利回り検討 '!AD31)</f>
        <v/>
      </c>
      <c r="J49" s="867"/>
    </row>
    <row r="50" spans="1:10" ht="15.75" customHeight="1">
      <c r="A50" s="896" t="s">
        <v>224</v>
      </c>
      <c r="B50" s="897"/>
      <c r="C50" s="897"/>
      <c r="D50" s="898"/>
      <c r="E50" s="868">
        <f>SUM(E47:F49)</f>
        <v>0</v>
      </c>
      <c r="F50" s="869"/>
      <c r="G50" s="525">
        <f>SUM(G47:G49)</f>
        <v>0</v>
      </c>
      <c r="H50" s="525">
        <f>SUM(H47:H49)</f>
        <v>0</v>
      </c>
      <c r="I50" s="868">
        <f>SUM(I47:J49)</f>
        <v>0</v>
      </c>
      <c r="J50" s="869"/>
    </row>
    <row r="51" spans="1:10" ht="15.75" customHeight="1">
      <c r="A51" s="876" t="s">
        <v>225</v>
      </c>
      <c r="B51" s="877"/>
      <c r="C51" s="877"/>
      <c r="D51" s="878"/>
      <c r="E51" s="870" t="e">
        <f>E45-E46-E50</f>
        <v>#VALUE!</v>
      </c>
      <c r="F51" s="871"/>
      <c r="G51" s="526" t="e">
        <f>G45-G46-G50</f>
        <v>#VALUE!</v>
      </c>
      <c r="H51" s="526" t="e">
        <f>H45-H46-H50</f>
        <v>#VALUE!</v>
      </c>
      <c r="I51" s="870" t="e">
        <f>I45-I46-I50</f>
        <v>#VALUE!</v>
      </c>
      <c r="J51" s="871"/>
    </row>
    <row r="52" spans="1:10" ht="15.75" customHeight="1">
      <c r="A52" s="879" t="s">
        <v>226</v>
      </c>
      <c r="B52" s="880"/>
      <c r="C52" s="880"/>
      <c r="D52" s="881"/>
      <c r="E52" s="872" t="e">
        <f>E51/E45</f>
        <v>#VALUE!</v>
      </c>
      <c r="F52" s="873"/>
      <c r="G52" s="528" t="e">
        <f>G51/G45</f>
        <v>#VALUE!</v>
      </c>
      <c r="H52" s="528" t="e">
        <f>H51/H45</f>
        <v>#VALUE!</v>
      </c>
      <c r="I52" s="872" t="e">
        <f>I51/I45</f>
        <v>#VALUE!</v>
      </c>
      <c r="J52" s="873"/>
    </row>
    <row r="53" spans="1:10" ht="15.75" customHeight="1" thickBot="1">
      <c r="A53" s="882" t="s">
        <v>227</v>
      </c>
      <c r="B53" s="883"/>
      <c r="C53" s="883"/>
      <c r="D53" s="884"/>
      <c r="E53" s="874">
        <f>'表面利回り検討 '!T39</f>
        <v>0</v>
      </c>
      <c r="F53" s="875"/>
      <c r="G53" s="529">
        <f>'表面利回り検討 '!X39</f>
        <v>0</v>
      </c>
      <c r="H53" s="529">
        <f>'表面利回り検討 '!AA39</f>
        <v>0</v>
      </c>
      <c r="I53" s="874">
        <f>'表面利回り検討 '!AD39</f>
        <v>0</v>
      </c>
      <c r="J53" s="875"/>
    </row>
    <row r="54" spans="1:10" ht="3" customHeight="1" thickBot="1">
      <c r="A54" s="377"/>
      <c r="B54" s="378"/>
      <c r="C54" s="378"/>
      <c r="D54" s="378"/>
      <c r="E54" s="379"/>
      <c r="F54" s="379"/>
      <c r="G54" s="379"/>
      <c r="H54" s="379"/>
      <c r="I54" s="381"/>
      <c r="J54" s="381"/>
    </row>
    <row r="55" spans="1:10" ht="17.25" customHeight="1" thickBot="1">
      <c r="A55" s="862" t="s">
        <v>229</v>
      </c>
      <c r="B55" s="863"/>
      <c r="C55" s="863"/>
      <c r="D55" s="863"/>
      <c r="E55" s="864" t="e">
        <f>'表面利回り検討 '!Y19</f>
        <v>#VALUE!</v>
      </c>
      <c r="F55" s="865"/>
      <c r="G55" s="380" t="s">
        <v>228</v>
      </c>
      <c r="H55" s="530">
        <f>'表面利回り検討 '!T19</f>
        <v>0</v>
      </c>
      <c r="I55" s="276"/>
      <c r="J55" s="276"/>
    </row>
    <row r="56" spans="1:10">
      <c r="A56" s="6"/>
      <c r="B56" s="6"/>
      <c r="C56" s="6"/>
      <c r="D56" s="6"/>
      <c r="E56" s="6"/>
      <c r="F56" s="6"/>
      <c r="G56" s="6"/>
      <c r="H56" s="6"/>
      <c r="I56" s="6"/>
      <c r="J56" s="6"/>
    </row>
    <row r="58" spans="1:10" ht="9.75" customHeight="1"/>
  </sheetData>
  <mergeCells count="57">
    <mergeCell ref="I4:J4"/>
    <mergeCell ref="I44:J44"/>
    <mergeCell ref="E44:F44"/>
    <mergeCell ref="A44:D44"/>
    <mergeCell ref="G38:G39"/>
    <mergeCell ref="A41:F41"/>
    <mergeCell ref="H35:I35"/>
    <mergeCell ref="A36:B40"/>
    <mergeCell ref="C36:D37"/>
    <mergeCell ref="E36:E37"/>
    <mergeCell ref="F36:F37"/>
    <mergeCell ref="G36:G37"/>
    <mergeCell ref="C38:D39"/>
    <mergeCell ref="E38:E39"/>
    <mergeCell ref="F38:F39"/>
    <mergeCell ref="A5:F5"/>
    <mergeCell ref="H5:J5"/>
    <mergeCell ref="A6:A35"/>
    <mergeCell ref="B6:B17"/>
    <mergeCell ref="C6:C12"/>
    <mergeCell ref="C13:C16"/>
    <mergeCell ref="B18:B34"/>
    <mergeCell ref="A1:D1"/>
    <mergeCell ref="E1:F1"/>
    <mergeCell ref="G1:H1"/>
    <mergeCell ref="A3:C3"/>
    <mergeCell ref="A2:C2"/>
    <mergeCell ref="I45:J45"/>
    <mergeCell ref="I46:J46"/>
    <mergeCell ref="I47:J47"/>
    <mergeCell ref="I48:J48"/>
    <mergeCell ref="A50:D50"/>
    <mergeCell ref="E45:F45"/>
    <mergeCell ref="E46:F46"/>
    <mergeCell ref="E47:F47"/>
    <mergeCell ref="E48:F48"/>
    <mergeCell ref="E49:F49"/>
    <mergeCell ref="E50:F50"/>
    <mergeCell ref="A45:D45"/>
    <mergeCell ref="A46:D46"/>
    <mergeCell ref="A47:A49"/>
    <mergeCell ref="B47:D47"/>
    <mergeCell ref="B48:D48"/>
    <mergeCell ref="A55:D55"/>
    <mergeCell ref="E55:F55"/>
    <mergeCell ref="I49:J49"/>
    <mergeCell ref="I50:J50"/>
    <mergeCell ref="I51:J51"/>
    <mergeCell ref="I52:J52"/>
    <mergeCell ref="I53:J53"/>
    <mergeCell ref="A51:D51"/>
    <mergeCell ref="A52:D52"/>
    <mergeCell ref="A53:D53"/>
    <mergeCell ref="E51:F51"/>
    <mergeCell ref="E52:F52"/>
    <mergeCell ref="E53:F53"/>
    <mergeCell ref="B49:D49"/>
  </mergeCells>
  <phoneticPr fontId="6"/>
  <conditionalFormatting sqref="G7">
    <cfRule type="expression" dxfId="8" priority="3">
      <formula>#REF!="（所有権移転）"</formula>
    </cfRule>
  </conditionalFormatting>
  <conditionalFormatting sqref="G6">
    <cfRule type="expression" dxfId="4" priority="1">
      <formula>#REF!="（所有権移転）"</formula>
    </cfRule>
  </conditionalFormatting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J54"/>
  <sheetViews>
    <sheetView zoomScale="85" zoomScaleNormal="85" workbookViewId="0">
      <selection activeCell="M29" sqref="M29"/>
    </sheetView>
  </sheetViews>
  <sheetFormatPr defaultRowHeight="14.25"/>
  <cols>
    <col min="1" max="1" width="3.125" style="4" customWidth="1"/>
    <col min="2" max="2" width="3" style="4" customWidth="1"/>
    <col min="3" max="3" width="3.375" style="4" customWidth="1"/>
    <col min="4" max="4" width="13.625" style="4" customWidth="1"/>
    <col min="5" max="5" width="6.875" style="4" customWidth="1"/>
    <col min="6" max="6" width="10.5" style="4" customWidth="1"/>
    <col min="7" max="8" width="17.5" style="4" customWidth="1"/>
    <col min="9" max="9" width="10" style="4" customWidth="1"/>
    <col min="10" max="10" width="7.5" style="4" customWidth="1"/>
  </cols>
  <sheetData>
    <row r="1" spans="1:10" ht="18" customHeight="1">
      <c r="A1" s="914" t="s">
        <v>214</v>
      </c>
      <c r="B1" s="914"/>
      <c r="C1" s="914"/>
      <c r="D1" s="914"/>
      <c r="E1" s="915" t="s">
        <v>215</v>
      </c>
      <c r="F1" s="915"/>
      <c r="G1" s="916" t="str">
        <f>NOI利回り検討!AA3</f>
        <v>$bukkenName$</v>
      </c>
      <c r="H1" s="915"/>
      <c r="I1" s="548" t="s">
        <v>216</v>
      </c>
      <c r="J1" s="374"/>
    </row>
    <row r="2" spans="1:10">
      <c r="A2" s="917" t="s">
        <v>217</v>
      </c>
      <c r="B2" s="917"/>
      <c r="C2" s="917"/>
      <c r="D2" s="533" t="str">
        <f>NOI利回り検討!H7</f>
        <v>$address$</v>
      </c>
      <c r="E2" s="10"/>
      <c r="F2" s="284"/>
      <c r="G2" s="164"/>
      <c r="H2" s="164"/>
      <c r="I2" s="269"/>
      <c r="J2" s="285"/>
    </row>
    <row r="3" spans="1:10">
      <c r="A3" s="917" t="s">
        <v>218</v>
      </c>
      <c r="B3" s="917"/>
      <c r="C3" s="917"/>
      <c r="D3" s="534" t="str">
        <f>NOI利回り検討!J8</f>
        <v>$siteAreaBuy$</v>
      </c>
      <c r="E3" s="375" t="s">
        <v>219</v>
      </c>
      <c r="F3" s="284"/>
      <c r="G3" s="164"/>
      <c r="H3" s="164"/>
      <c r="I3" s="269"/>
      <c r="J3" s="285"/>
    </row>
    <row r="4" spans="1:10" ht="15" thickBot="1">
      <c r="A4" s="271" t="s">
        <v>135</v>
      </c>
      <c r="B4" s="9"/>
      <c r="C4" s="5"/>
      <c r="D4" s="5"/>
      <c r="E4" s="5"/>
      <c r="F4" s="8"/>
      <c r="G4" s="7"/>
      <c r="H4" s="5"/>
      <c r="I4" s="645" t="s">
        <v>152</v>
      </c>
      <c r="J4" s="645"/>
    </row>
    <row r="5" spans="1:10" ht="15" thickBot="1">
      <c r="A5" s="937" t="s">
        <v>8</v>
      </c>
      <c r="B5" s="938"/>
      <c r="C5" s="938"/>
      <c r="D5" s="938"/>
      <c r="E5" s="938"/>
      <c r="F5" s="938"/>
      <c r="G5" s="383" t="s">
        <v>213</v>
      </c>
      <c r="H5" s="918" t="s">
        <v>147</v>
      </c>
      <c r="I5" s="919"/>
      <c r="J5" s="920"/>
    </row>
    <row r="6" spans="1:10">
      <c r="A6" s="646" t="s">
        <v>140</v>
      </c>
      <c r="B6" s="649" t="s">
        <v>141</v>
      </c>
      <c r="C6" s="631" t="s">
        <v>212</v>
      </c>
      <c r="D6" s="367" t="s">
        <v>3</v>
      </c>
      <c r="E6" s="368"/>
      <c r="F6" s="368"/>
      <c r="G6" s="550" t="s">
        <v>276</v>
      </c>
      <c r="H6" s="369"/>
      <c r="I6" s="560" t="s">
        <v>316</v>
      </c>
      <c r="J6" s="370" t="s">
        <v>149</v>
      </c>
    </row>
    <row r="7" spans="1:10">
      <c r="A7" s="647"/>
      <c r="B7" s="650"/>
      <c r="C7" s="632"/>
      <c r="D7" s="434"/>
      <c r="E7" s="435"/>
      <c r="F7" s="30"/>
      <c r="G7" s="436"/>
      <c r="H7" s="325"/>
      <c r="I7" s="437"/>
      <c r="J7" s="327"/>
    </row>
    <row r="8" spans="1:10">
      <c r="A8" s="647"/>
      <c r="B8" s="650"/>
      <c r="C8" s="632"/>
      <c r="D8" s="37" t="s">
        <v>4</v>
      </c>
      <c r="E8" s="34"/>
      <c r="F8" s="34"/>
      <c r="G8" s="558" t="s">
        <v>280</v>
      </c>
      <c r="H8" s="38"/>
      <c r="I8" s="409"/>
      <c r="J8" s="39"/>
    </row>
    <row r="9" spans="1:10">
      <c r="A9" s="647"/>
      <c r="B9" s="650"/>
      <c r="C9" s="632"/>
      <c r="D9" s="40" t="s">
        <v>11</v>
      </c>
      <c r="E9" s="29"/>
      <c r="F9" s="29"/>
      <c r="G9" s="558" t="s">
        <v>281</v>
      </c>
      <c r="H9" s="41"/>
      <c r="I9" s="42"/>
      <c r="J9" s="328"/>
    </row>
    <row r="10" spans="1:10">
      <c r="A10" s="647"/>
      <c r="B10" s="650"/>
      <c r="C10" s="632"/>
      <c r="D10" s="45" t="s">
        <v>19</v>
      </c>
      <c r="E10" s="46"/>
      <c r="F10" s="47"/>
      <c r="G10" s="581" t="s">
        <v>282</v>
      </c>
      <c r="H10" s="255" t="s">
        <v>157</v>
      </c>
      <c r="I10" s="561" t="s">
        <v>317</v>
      </c>
      <c r="J10" s="329" t="s">
        <v>158</v>
      </c>
    </row>
    <row r="11" spans="1:10" ht="15" thickBot="1">
      <c r="A11" s="647"/>
      <c r="B11" s="650"/>
      <c r="C11" s="632"/>
      <c r="D11" s="314" t="s">
        <v>5</v>
      </c>
      <c r="E11" s="315"/>
      <c r="F11" s="316"/>
      <c r="G11" s="438" t="e">
        <f>NOI利回り検討!I26</f>
        <v>#VALUE!</v>
      </c>
      <c r="H11" s="320"/>
      <c r="I11" s="321"/>
      <c r="J11" s="330"/>
    </row>
    <row r="12" spans="1:10" ht="15" thickBot="1">
      <c r="A12" s="647"/>
      <c r="B12" s="650"/>
      <c r="C12" s="633"/>
      <c r="D12" s="55" t="s">
        <v>22</v>
      </c>
      <c r="E12" s="29"/>
      <c r="F12" s="65"/>
      <c r="G12" s="439" t="e">
        <f>SUM(G6:G11)</f>
        <v>#VALUE!</v>
      </c>
      <c r="H12" s="266"/>
      <c r="I12" s="324"/>
      <c r="J12" s="331"/>
    </row>
    <row r="13" spans="1:10">
      <c r="A13" s="647"/>
      <c r="B13" s="650"/>
      <c r="C13" s="631" t="s">
        <v>211</v>
      </c>
      <c r="D13" s="371"/>
      <c r="E13" s="372"/>
      <c r="F13" s="373"/>
      <c r="G13" s="440"/>
      <c r="H13" s="57" t="s">
        <v>18</v>
      </c>
      <c r="I13" s="415"/>
      <c r="J13" s="326" t="s">
        <v>149</v>
      </c>
    </row>
    <row r="14" spans="1:10">
      <c r="A14" s="647"/>
      <c r="B14" s="650"/>
      <c r="C14" s="632"/>
      <c r="D14" s="37"/>
      <c r="E14" s="34"/>
      <c r="F14" s="33"/>
      <c r="G14" s="441"/>
      <c r="H14" s="155"/>
      <c r="I14" s="156"/>
      <c r="J14" s="332"/>
    </row>
    <row r="15" spans="1:10" ht="15" thickBot="1">
      <c r="A15" s="647"/>
      <c r="B15" s="650"/>
      <c r="C15" s="632"/>
      <c r="D15" s="317"/>
      <c r="E15" s="318"/>
      <c r="F15" s="319"/>
      <c r="G15" s="442"/>
      <c r="H15" s="322"/>
      <c r="I15" s="323"/>
      <c r="J15" s="331"/>
    </row>
    <row r="16" spans="1:10" ht="15" thickBot="1">
      <c r="A16" s="647"/>
      <c r="B16" s="650"/>
      <c r="C16" s="633"/>
      <c r="D16" s="55" t="s">
        <v>22</v>
      </c>
      <c r="E16" s="55"/>
      <c r="F16" s="55"/>
      <c r="G16" s="443">
        <f>SUM(G13:G15)</f>
        <v>0</v>
      </c>
      <c r="H16" s="266"/>
      <c r="I16" s="324"/>
      <c r="J16" s="331"/>
    </row>
    <row r="17" spans="1:10" ht="15" thickBot="1">
      <c r="A17" s="647"/>
      <c r="B17" s="651"/>
      <c r="C17" s="207"/>
      <c r="D17" s="208" t="s">
        <v>22</v>
      </c>
      <c r="E17" s="208"/>
      <c r="F17" s="208"/>
      <c r="G17" s="444" t="e">
        <f>G12+G16</f>
        <v>#VALUE!</v>
      </c>
      <c r="H17" s="333"/>
      <c r="I17" s="334"/>
      <c r="J17" s="335"/>
    </row>
    <row r="18" spans="1:10">
      <c r="A18" s="647"/>
      <c r="B18" s="642" t="s">
        <v>144</v>
      </c>
      <c r="C18" s="72" t="s">
        <v>32</v>
      </c>
      <c r="D18" s="73"/>
      <c r="E18" s="27"/>
      <c r="F18" s="27"/>
      <c r="G18" s="591" t="s">
        <v>301</v>
      </c>
      <c r="H18" s="336" t="s">
        <v>74</v>
      </c>
      <c r="I18" s="566" t="s">
        <v>319</v>
      </c>
      <c r="J18" s="338" t="s">
        <v>69</v>
      </c>
    </row>
    <row r="19" spans="1:10">
      <c r="A19" s="647"/>
      <c r="B19" s="643"/>
      <c r="C19" s="74" t="s">
        <v>243</v>
      </c>
      <c r="D19" s="75"/>
      <c r="E19" s="76"/>
      <c r="F19" s="77"/>
      <c r="G19" s="445" t="e">
        <f>SUM(G20:G23)</f>
        <v>#VALUE!</v>
      </c>
      <c r="H19" s="336"/>
      <c r="I19" s="337"/>
      <c r="J19" s="338"/>
    </row>
    <row r="20" spans="1:10">
      <c r="A20" s="647"/>
      <c r="B20" s="643"/>
      <c r="C20" s="81"/>
      <c r="D20" s="82"/>
      <c r="E20" s="339"/>
      <c r="F20" s="83" t="s">
        <v>54</v>
      </c>
      <c r="G20" s="590" t="s">
        <v>302</v>
      </c>
      <c r="H20" s="84" t="s">
        <v>72</v>
      </c>
      <c r="I20" s="567" t="s">
        <v>320</v>
      </c>
      <c r="J20" s="86" t="s">
        <v>69</v>
      </c>
    </row>
    <row r="21" spans="1:10">
      <c r="A21" s="647"/>
      <c r="B21" s="643"/>
      <c r="C21" s="81"/>
      <c r="D21" s="82"/>
      <c r="E21" s="339"/>
      <c r="F21" s="88" t="s">
        <v>13</v>
      </c>
      <c r="G21" s="446" t="e">
        <f>NOI利回り検討!I57+NOI利回り検討!I66</f>
        <v>#VALUE!</v>
      </c>
      <c r="H21" s="89"/>
      <c r="I21" s="339"/>
      <c r="J21" s="340"/>
    </row>
    <row r="22" spans="1:10">
      <c r="A22" s="647"/>
      <c r="B22" s="643"/>
      <c r="C22" s="81"/>
      <c r="D22" s="82"/>
      <c r="E22" s="339"/>
      <c r="F22" s="88" t="s">
        <v>36</v>
      </c>
      <c r="G22" s="446" t="e">
        <f>NOI利回り検討!I58+NOI利回り検討!I67</f>
        <v>#VALUE!</v>
      </c>
      <c r="H22" s="89"/>
      <c r="I22" s="339"/>
      <c r="J22" s="340"/>
    </row>
    <row r="23" spans="1:10">
      <c r="A23" s="647"/>
      <c r="B23" s="643"/>
      <c r="C23" s="92"/>
      <c r="D23" s="34"/>
      <c r="E23" s="34"/>
      <c r="F23" s="93" t="s">
        <v>234</v>
      </c>
      <c r="G23" s="447" t="e">
        <f>NOI利回り検討!I55+NOI利回り検討!I56+NOI利回り検討!I59+NOI利回り検討!I60</f>
        <v>#VALUE!</v>
      </c>
      <c r="H23" s="341"/>
      <c r="I23" s="342"/>
      <c r="J23" s="343"/>
    </row>
    <row r="24" spans="1:10">
      <c r="A24" s="647"/>
      <c r="B24" s="643"/>
      <c r="C24" s="53" t="s">
        <v>160</v>
      </c>
      <c r="D24" s="97"/>
      <c r="E24" s="98"/>
      <c r="F24" s="99"/>
      <c r="G24" s="448" t="e">
        <f>SUM(G25:G27)</f>
        <v>#VALUE!</v>
      </c>
      <c r="H24" s="100"/>
      <c r="I24" s="344"/>
      <c r="J24" s="345"/>
    </row>
    <row r="25" spans="1:10">
      <c r="A25" s="647"/>
      <c r="B25" s="643"/>
      <c r="C25" s="41" t="s">
        <v>30</v>
      </c>
      <c r="D25" s="21"/>
      <c r="E25" s="366"/>
      <c r="F25" s="362" t="s">
        <v>13</v>
      </c>
      <c r="G25" s="449" t="e">
        <f>NOI利回り検討!I62</f>
        <v>#VALUE!</v>
      </c>
      <c r="H25" s="346"/>
      <c r="I25" s="347"/>
      <c r="J25" s="348"/>
    </row>
    <row r="26" spans="1:10">
      <c r="A26" s="647"/>
      <c r="B26" s="643"/>
      <c r="C26" s="41"/>
      <c r="D26" s="21"/>
      <c r="E26" s="366"/>
      <c r="F26" s="363" t="s">
        <v>14</v>
      </c>
      <c r="G26" s="449" t="e">
        <f>NOI利回り検討!I63</f>
        <v>#VALUE!</v>
      </c>
      <c r="H26" s="349"/>
      <c r="I26" s="350"/>
      <c r="J26" s="351"/>
    </row>
    <row r="27" spans="1:10">
      <c r="A27" s="647"/>
      <c r="B27" s="643"/>
      <c r="C27" s="92"/>
      <c r="D27" s="34"/>
      <c r="E27" s="112"/>
      <c r="F27" s="258" t="s">
        <v>34</v>
      </c>
      <c r="G27" s="559" t="s">
        <v>307</v>
      </c>
      <c r="H27" s="352"/>
      <c r="I27" s="353"/>
      <c r="J27" s="354"/>
    </row>
    <row r="28" spans="1:10">
      <c r="A28" s="647"/>
      <c r="B28" s="643"/>
      <c r="C28" s="125" t="s">
        <v>21</v>
      </c>
      <c r="D28" s="126"/>
      <c r="E28" s="46"/>
      <c r="F28" s="32"/>
      <c r="G28" s="588" t="s">
        <v>310</v>
      </c>
      <c r="H28" s="127" t="s">
        <v>79</v>
      </c>
      <c r="I28" s="571" t="s">
        <v>322</v>
      </c>
      <c r="J28" s="355" t="s">
        <v>81</v>
      </c>
    </row>
    <row r="29" spans="1:10">
      <c r="A29" s="647"/>
      <c r="B29" s="643"/>
      <c r="C29" s="131" t="s">
        <v>49</v>
      </c>
      <c r="D29" s="132"/>
      <c r="E29" s="133"/>
      <c r="F29" s="134"/>
      <c r="G29" s="450">
        <f>SUM(G30:G32)</f>
        <v>0</v>
      </c>
      <c r="H29" s="135"/>
      <c r="I29" s="136"/>
      <c r="J29" s="356"/>
    </row>
    <row r="30" spans="1:10">
      <c r="A30" s="647"/>
      <c r="B30" s="643"/>
      <c r="C30" s="364"/>
      <c r="D30" s="365"/>
      <c r="E30" s="90"/>
      <c r="F30" s="259" t="s">
        <v>75</v>
      </c>
      <c r="G30" s="587" t="s">
        <v>324</v>
      </c>
      <c r="H30" s="89" t="s">
        <v>138</v>
      </c>
      <c r="I30" s="574" t="s">
        <v>325</v>
      </c>
      <c r="J30" s="340" t="s">
        <v>56</v>
      </c>
    </row>
    <row r="31" spans="1:10">
      <c r="A31" s="647"/>
      <c r="B31" s="643"/>
      <c r="C31" s="81"/>
      <c r="D31" s="82"/>
      <c r="E31" s="90"/>
      <c r="F31" s="259" t="s">
        <v>77</v>
      </c>
      <c r="G31" s="587" t="s">
        <v>314</v>
      </c>
      <c r="H31" s="89"/>
      <c r="I31" s="357"/>
      <c r="J31" s="340"/>
    </row>
    <row r="32" spans="1:10">
      <c r="A32" s="647"/>
      <c r="B32" s="643"/>
      <c r="C32" s="92"/>
      <c r="D32" s="82"/>
      <c r="E32" s="339"/>
      <c r="F32" s="545" t="s">
        <v>78</v>
      </c>
      <c r="G32" s="559" t="s">
        <v>315</v>
      </c>
      <c r="H32" s="89"/>
      <c r="I32" s="546"/>
      <c r="J32" s="547"/>
    </row>
    <row r="33" spans="1:10" ht="15" thickBot="1">
      <c r="A33" s="647"/>
      <c r="B33" s="643"/>
      <c r="C33" s="539"/>
      <c r="D33" s="540"/>
      <c r="E33" s="55"/>
      <c r="F33" s="541" t="s">
        <v>242</v>
      </c>
      <c r="G33" s="542" t="e">
        <f>NOI利回り検討!I71+NOI利回り検討!I72</f>
        <v>#VALUE!</v>
      </c>
      <c r="H33" s="322"/>
      <c r="I33" s="543"/>
      <c r="J33" s="544"/>
    </row>
    <row r="34" spans="1:10" ht="15" thickBot="1">
      <c r="A34" s="647"/>
      <c r="B34" s="644"/>
      <c r="C34" s="211"/>
      <c r="D34" s="212" t="s">
        <v>22</v>
      </c>
      <c r="E34" s="212"/>
      <c r="F34" s="212"/>
      <c r="G34" s="536" t="e">
        <f>SUM(G18:G19,G24,G28:G29)</f>
        <v>#VALUE!</v>
      </c>
      <c r="H34" s="537"/>
      <c r="I34" s="212"/>
      <c r="J34" s="538"/>
    </row>
    <row r="35" spans="1:10" ht="15" thickBot="1">
      <c r="A35" s="648"/>
      <c r="B35" s="193"/>
      <c r="C35" s="216" t="s">
        <v>146</v>
      </c>
      <c r="D35" s="193"/>
      <c r="E35" s="193"/>
      <c r="F35" s="194"/>
      <c r="G35" s="451" t="e">
        <f>G17+G34</f>
        <v>#VALUE!</v>
      </c>
      <c r="H35" s="682"/>
      <c r="I35" s="683"/>
      <c r="J35" s="195"/>
    </row>
    <row r="36" spans="1:10">
      <c r="A36" s="636" t="s">
        <v>145</v>
      </c>
      <c r="B36" s="637"/>
      <c r="C36" s="688" t="s">
        <v>23</v>
      </c>
      <c r="D36" s="689"/>
      <c r="E36" s="927">
        <f>NOI利回り検討!F78</f>
        <v>0</v>
      </c>
      <c r="F36" s="929" t="s">
        <v>56</v>
      </c>
      <c r="G36" s="931">
        <f>I36*E36/12*I37</f>
        <v>0</v>
      </c>
      <c r="H36" s="24" t="s">
        <v>53</v>
      </c>
      <c r="I36" s="532">
        <f>NOI利回り検討!L78</f>
        <v>0</v>
      </c>
      <c r="J36" s="386" t="s">
        <v>59</v>
      </c>
    </row>
    <row r="37" spans="1:10">
      <c r="A37" s="638"/>
      <c r="B37" s="639"/>
      <c r="C37" s="690"/>
      <c r="D37" s="691"/>
      <c r="E37" s="928"/>
      <c r="F37" s="930"/>
      <c r="G37" s="932"/>
      <c r="H37" s="28" t="s">
        <v>84</v>
      </c>
      <c r="I37" s="407">
        <f>NOI利回り検討!L79</f>
        <v>0</v>
      </c>
      <c r="J37" s="387" t="s">
        <v>83</v>
      </c>
    </row>
    <row r="38" spans="1:10">
      <c r="A38" s="638"/>
      <c r="B38" s="639"/>
      <c r="C38" s="696" t="s">
        <v>6</v>
      </c>
      <c r="D38" s="697"/>
      <c r="E38" s="933"/>
      <c r="F38" s="935" t="s">
        <v>56</v>
      </c>
      <c r="G38" s="925">
        <f>I38*E38/12*I39</f>
        <v>0</v>
      </c>
      <c r="H38" s="265" t="s">
        <v>53</v>
      </c>
      <c r="I38" s="531"/>
      <c r="J38" s="388" t="s">
        <v>59</v>
      </c>
    </row>
    <row r="39" spans="1:10" ht="15" thickBot="1">
      <c r="A39" s="638"/>
      <c r="B39" s="639"/>
      <c r="C39" s="698"/>
      <c r="D39" s="699"/>
      <c r="E39" s="934"/>
      <c r="F39" s="936"/>
      <c r="G39" s="926"/>
      <c r="H39" s="266" t="s">
        <v>84</v>
      </c>
      <c r="I39" s="452"/>
      <c r="J39" s="389" t="s">
        <v>83</v>
      </c>
    </row>
    <row r="40" spans="1:10" ht="15" thickBot="1">
      <c r="A40" s="640"/>
      <c r="B40" s="641"/>
      <c r="C40" s="196" t="s">
        <v>7</v>
      </c>
      <c r="D40" s="197"/>
      <c r="E40" s="197"/>
      <c r="F40" s="197"/>
      <c r="G40" s="453">
        <f>SUM(G36:G39)</f>
        <v>0</v>
      </c>
      <c r="H40" s="199"/>
      <c r="I40" s="200"/>
      <c r="J40" s="358"/>
    </row>
    <row r="41" spans="1:10" ht="15" thickBot="1">
      <c r="A41" s="666" t="s">
        <v>220</v>
      </c>
      <c r="B41" s="667"/>
      <c r="C41" s="667"/>
      <c r="D41" s="667"/>
      <c r="E41" s="667"/>
      <c r="F41" s="667"/>
      <c r="G41" s="454" t="e">
        <f>G35+G40</f>
        <v>#VALUE!</v>
      </c>
      <c r="H41" s="359"/>
      <c r="I41" s="360"/>
      <c r="J41" s="361"/>
    </row>
    <row r="42" spans="1:10" ht="3" customHeight="1">
      <c r="A42" s="21"/>
      <c r="B42" s="21"/>
      <c r="C42" s="21"/>
      <c r="D42" s="21"/>
      <c r="E42" s="21"/>
      <c r="F42" s="21"/>
      <c r="G42" s="390"/>
      <c r="H42" s="391"/>
      <c r="I42" s="65"/>
      <c r="J42" s="392"/>
    </row>
    <row r="43" spans="1:10" ht="15" thickBot="1">
      <c r="A43" s="376" t="s">
        <v>161</v>
      </c>
    </row>
    <row r="44" spans="1:10" ht="16.5" customHeight="1" thickBot="1">
      <c r="A44" s="922"/>
      <c r="B44" s="923"/>
      <c r="C44" s="923"/>
      <c r="D44" s="924"/>
      <c r="E44" s="921" t="s">
        <v>230</v>
      </c>
      <c r="F44" s="921"/>
      <c r="G44" s="382" t="s">
        <v>231</v>
      </c>
      <c r="H44" s="382" t="s">
        <v>232</v>
      </c>
      <c r="I44" s="921" t="s">
        <v>233</v>
      </c>
      <c r="J44" s="921"/>
    </row>
    <row r="45" spans="1:10" ht="16.5" customHeight="1">
      <c r="A45" s="899" t="s">
        <v>222</v>
      </c>
      <c r="B45" s="900"/>
      <c r="C45" s="900"/>
      <c r="D45" s="901"/>
      <c r="E45" s="888" t="e">
        <f>ROUND(E53*D3*0.3025,0)</f>
        <v>#VALUE!</v>
      </c>
      <c r="F45" s="889"/>
      <c r="G45" s="527" t="e">
        <f>ROUND(G53*D3*0.3025,0)</f>
        <v>#VALUE!</v>
      </c>
      <c r="H45" s="527" t="e">
        <f>ROUND(H53*D3*0.3025,0)</f>
        <v>#VALUE!</v>
      </c>
      <c r="I45" s="888" t="e">
        <f>ROUND(I53*D3*0.3025,0)</f>
        <v>#VALUE!</v>
      </c>
      <c r="J45" s="889"/>
    </row>
    <row r="46" spans="1:10" ht="16.5" customHeight="1">
      <c r="A46" s="902" t="s">
        <v>223</v>
      </c>
      <c r="B46" s="903"/>
      <c r="C46" s="903"/>
      <c r="D46" s="904"/>
      <c r="E46" s="890" t="e">
        <f>G41</f>
        <v>#VALUE!</v>
      </c>
      <c r="F46" s="891"/>
      <c r="G46" s="521" t="e">
        <f>G41</f>
        <v>#VALUE!</v>
      </c>
      <c r="H46" s="521" t="e">
        <f>G41</f>
        <v>#VALUE!</v>
      </c>
      <c r="I46" s="890" t="e">
        <f>G41</f>
        <v>#VALUE!</v>
      </c>
      <c r="J46" s="891"/>
    </row>
    <row r="47" spans="1:10" ht="16.5" customHeight="1">
      <c r="A47" s="905" t="s">
        <v>221</v>
      </c>
      <c r="B47" s="908" t="str">
        <f>IF('表面利回り検討 '!R27="","",'表面利回り検討 '!R27)</f>
        <v/>
      </c>
      <c r="C47" s="909"/>
      <c r="D47" s="910"/>
      <c r="E47" s="892" t="str">
        <f>IF('表面利回り検討 '!T27="","",'表面利回り検討 '!T27)</f>
        <v/>
      </c>
      <c r="F47" s="893"/>
      <c r="G47" s="522" t="str">
        <f>IF('表面利回り検討 '!X27="","",'表面利回り検討 '!X27)</f>
        <v/>
      </c>
      <c r="H47" s="522" t="str">
        <f>IF('表面利回り検討 '!AA27="","",'表面利回り検討 '!AA27)</f>
        <v/>
      </c>
      <c r="I47" s="892" t="str">
        <f>IF('表面利回り検討 '!AD27="","",'表面利回り検討 '!AD27)</f>
        <v/>
      </c>
      <c r="J47" s="893"/>
    </row>
    <row r="48" spans="1:10" ht="16.5" customHeight="1">
      <c r="A48" s="906"/>
      <c r="B48" s="911" t="str">
        <f>IF('表面利回り検討 '!R29="","",'表面利回り検討 '!R29)</f>
        <v/>
      </c>
      <c r="C48" s="912"/>
      <c r="D48" s="913"/>
      <c r="E48" s="894" t="str">
        <f>IF('表面利回り検討 '!T29="","",'表面利回り検討 '!T29)</f>
        <v/>
      </c>
      <c r="F48" s="895"/>
      <c r="G48" s="523" t="str">
        <f>IF('表面利回り検討 '!X29="","",'表面利回り検討 '!X29)</f>
        <v/>
      </c>
      <c r="H48" s="523" t="str">
        <f>IF('表面利回り検討 '!AA29="","",'表面利回り検討 '!AA29)</f>
        <v/>
      </c>
      <c r="I48" s="894" t="str">
        <f>IF('表面利回り検討 '!AD29="","",'表面利回り検討 '!AD29)</f>
        <v/>
      </c>
      <c r="J48" s="895"/>
    </row>
    <row r="49" spans="1:10" ht="16.5" customHeight="1">
      <c r="A49" s="907"/>
      <c r="B49" s="885" t="str">
        <f>IF('表面利回り検討 '!R31="","",'表面利回り検討 '!R31)</f>
        <v/>
      </c>
      <c r="C49" s="886"/>
      <c r="D49" s="887"/>
      <c r="E49" s="866" t="str">
        <f>IF('表面利回り検討 '!T31="","",'表面利回り検討 '!T31)</f>
        <v/>
      </c>
      <c r="F49" s="867"/>
      <c r="G49" s="524" t="str">
        <f>IF('表面利回り検討 '!X31="","",'表面利回り検討 '!X31)</f>
        <v/>
      </c>
      <c r="H49" s="524" t="str">
        <f>IF('表面利回り検討 '!AA31="","",'表面利回り検討 '!AA31)</f>
        <v/>
      </c>
      <c r="I49" s="866" t="str">
        <f>IF('表面利回り検討 '!AD31="","",'表面利回り検討 '!AD31)</f>
        <v/>
      </c>
      <c r="J49" s="867"/>
    </row>
    <row r="50" spans="1:10" ht="16.5" customHeight="1">
      <c r="A50" s="896" t="s">
        <v>206</v>
      </c>
      <c r="B50" s="897"/>
      <c r="C50" s="897"/>
      <c r="D50" s="898"/>
      <c r="E50" s="868">
        <f>SUM(E47:F49)</f>
        <v>0</v>
      </c>
      <c r="F50" s="869"/>
      <c r="G50" s="525">
        <f>SUM(G47:G49)</f>
        <v>0</v>
      </c>
      <c r="H50" s="525">
        <f>SUM(H47:H49)</f>
        <v>0</v>
      </c>
      <c r="I50" s="868">
        <f>SUM(I47:J49)</f>
        <v>0</v>
      </c>
      <c r="J50" s="869"/>
    </row>
    <row r="51" spans="1:10" ht="16.5" customHeight="1">
      <c r="A51" s="876" t="s">
        <v>225</v>
      </c>
      <c r="B51" s="877"/>
      <c r="C51" s="877"/>
      <c r="D51" s="878"/>
      <c r="E51" s="870" t="e">
        <f>E45-E46-E50</f>
        <v>#VALUE!</v>
      </c>
      <c r="F51" s="871"/>
      <c r="G51" s="526" t="e">
        <f>G45-G46-G50</f>
        <v>#VALUE!</v>
      </c>
      <c r="H51" s="526" t="e">
        <f>H45-H46-H50</f>
        <v>#VALUE!</v>
      </c>
      <c r="I51" s="870" t="e">
        <f>I45-I46-I50</f>
        <v>#VALUE!</v>
      </c>
      <c r="J51" s="871"/>
    </row>
    <row r="52" spans="1:10" ht="16.5" customHeight="1">
      <c r="A52" s="879" t="s">
        <v>226</v>
      </c>
      <c r="B52" s="880"/>
      <c r="C52" s="880"/>
      <c r="D52" s="881"/>
      <c r="E52" s="872" t="e">
        <f>E51/E45</f>
        <v>#VALUE!</v>
      </c>
      <c r="F52" s="873"/>
      <c r="G52" s="528" t="e">
        <f>G51/G45</f>
        <v>#VALUE!</v>
      </c>
      <c r="H52" s="528" t="e">
        <f>H51/H45</f>
        <v>#VALUE!</v>
      </c>
      <c r="I52" s="872" t="e">
        <f>I51/I45</f>
        <v>#VALUE!</v>
      </c>
      <c r="J52" s="873"/>
    </row>
    <row r="53" spans="1:10" ht="16.5" customHeight="1" thickBot="1">
      <c r="A53" s="882" t="s">
        <v>235</v>
      </c>
      <c r="B53" s="883"/>
      <c r="C53" s="883"/>
      <c r="D53" s="884"/>
      <c r="E53" s="939"/>
      <c r="F53" s="940"/>
      <c r="G53" s="535"/>
      <c r="H53" s="535"/>
      <c r="I53" s="939"/>
      <c r="J53" s="940"/>
    </row>
    <row r="54" spans="1:10" ht="3" customHeight="1">
      <c r="A54" s="276"/>
      <c r="B54" s="276"/>
      <c r="C54" s="276"/>
      <c r="D54" s="276"/>
      <c r="E54" s="276"/>
      <c r="F54" s="276"/>
      <c r="G54" s="276"/>
      <c r="H54" s="276"/>
      <c r="I54" s="6"/>
      <c r="J54" s="6"/>
    </row>
  </sheetData>
  <mergeCells count="55">
    <mergeCell ref="I4:J4"/>
    <mergeCell ref="A1:D1"/>
    <mergeCell ref="E1:F1"/>
    <mergeCell ref="G1:H1"/>
    <mergeCell ref="A2:C2"/>
    <mergeCell ref="A3:C3"/>
    <mergeCell ref="A5:F5"/>
    <mergeCell ref="H5:J5"/>
    <mergeCell ref="A6:A35"/>
    <mergeCell ref="B6:B17"/>
    <mergeCell ref="C6:C12"/>
    <mergeCell ref="C13:C16"/>
    <mergeCell ref="B18:B34"/>
    <mergeCell ref="H35:I35"/>
    <mergeCell ref="A36:B40"/>
    <mergeCell ref="C36:D37"/>
    <mergeCell ref="E36:E37"/>
    <mergeCell ref="F36:F37"/>
    <mergeCell ref="G36:G37"/>
    <mergeCell ref="C38:D39"/>
    <mergeCell ref="E38:E39"/>
    <mergeCell ref="F38:F39"/>
    <mergeCell ref="G38:G39"/>
    <mergeCell ref="A41:F41"/>
    <mergeCell ref="A44:D44"/>
    <mergeCell ref="E44:F44"/>
    <mergeCell ref="I44:J44"/>
    <mergeCell ref="A45:D45"/>
    <mergeCell ref="E45:F45"/>
    <mergeCell ref="I45:J45"/>
    <mergeCell ref="A46:D46"/>
    <mergeCell ref="E46:F46"/>
    <mergeCell ref="I46:J46"/>
    <mergeCell ref="A47:A49"/>
    <mergeCell ref="B47:D47"/>
    <mergeCell ref="E47:F47"/>
    <mergeCell ref="I47:J47"/>
    <mergeCell ref="B48:D48"/>
    <mergeCell ref="E48:F48"/>
    <mergeCell ref="I48:J48"/>
    <mergeCell ref="B49:D49"/>
    <mergeCell ref="E49:F49"/>
    <mergeCell ref="I49:J49"/>
    <mergeCell ref="A50:D50"/>
    <mergeCell ref="E50:F50"/>
    <mergeCell ref="I50:J50"/>
    <mergeCell ref="A53:D53"/>
    <mergeCell ref="E53:F53"/>
    <mergeCell ref="I53:J53"/>
    <mergeCell ref="A51:D51"/>
    <mergeCell ref="E51:F51"/>
    <mergeCell ref="I51:J51"/>
    <mergeCell ref="A52:D52"/>
    <mergeCell ref="E52:F52"/>
    <mergeCell ref="I52:J52"/>
  </mergeCells>
  <phoneticPr fontId="6"/>
  <conditionalFormatting sqref="G7">
    <cfRule type="expression" dxfId="1" priority="2">
      <formula>#REF!="（所有権移転）"</formula>
    </cfRule>
  </conditionalFormatting>
  <conditionalFormatting sqref="G6">
    <cfRule type="expression" dxfId="0" priority="1">
      <formula>#REF!="（所有権移転）"</formula>
    </cfRule>
  </conditionalFormatting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NOI利回り検討</vt:lpstr>
      <vt:lpstr>表面利回り検討 </vt:lpstr>
      <vt:lpstr>簡易版（利回り）</vt:lpstr>
      <vt:lpstr>簡易版（土地売り）</vt:lpstr>
    </vt:vector>
  </TitlesOfParts>
  <Company>東京建物株式会社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情報システム部</dc:creator>
  <cp:lastModifiedBy>hirano tsuyoshi</cp:lastModifiedBy>
  <cp:lastPrinted>2020-03-31T07:38:24Z</cp:lastPrinted>
  <dcterms:created xsi:type="dcterms:W3CDTF">1999-11-29T04:30:55Z</dcterms:created>
  <dcterms:modified xsi:type="dcterms:W3CDTF">2020-04-07T09:01:48Z</dcterms:modified>
</cp:coreProperties>
</file>