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nig/Desktop/Udacity/Data Foundations Nanodegree (12.17-03.18)/Project 3 - SQL Database Chinook Music Store/Project 3 Clean Copy/SQL Project/"/>
    </mc:Choice>
  </mc:AlternateContent>
  <bookViews>
    <workbookView xWindow="940" yWindow="1400" windowWidth="24660" windowHeight="14500"/>
  </bookViews>
  <sheets>
    <sheet name="slide 1 working" sheetId="2" r:id="rId1"/>
    <sheet name="slide 1 orig" sheetId="1" r:id="rId2"/>
    <sheet name="slide 2 working" sheetId="19" r:id="rId3"/>
    <sheet name="slide 2 orig" sheetId="18" r:id="rId4"/>
    <sheet name="slide 3 working" sheetId="17" r:id="rId5"/>
    <sheet name="slide 3 orig" sheetId="16" r:id="rId6"/>
    <sheet name="slide 4 working" sheetId="13" r:id="rId7"/>
    <sheet name="slide 4 orig 1" sheetId="15" r:id="rId8"/>
    <sheet name="slide 4 orig 2" sheetId="14" r:id="rId9"/>
    <sheet name="Notes All Slides" sheetId="3" r:id="rId10"/>
  </sheets>
  <definedNames>
    <definedName name="_xlnm._FilterDatabase" localSheetId="2" hidden="1">'slide 2 working'!$A$4:$D$4</definedName>
    <definedName name="_xlnm._FilterDatabase" localSheetId="4" hidden="1">'slide 3 working'!$A$3:$C$27</definedName>
    <definedName name="_xlchart.v1.0" hidden="1">'slide 2 working'!$H$69</definedName>
    <definedName name="_xlchart.v1.1" hidden="1">'slide 2 working'!$H$70</definedName>
    <definedName name="_xlchart.v1.10" hidden="1">'slide 2 working'!$H$73</definedName>
    <definedName name="_xlchart.v1.11" hidden="1">'slide 2 working'!$H$74</definedName>
    <definedName name="_xlchart.v1.12" hidden="1">'slide 2 working'!$H$69</definedName>
    <definedName name="_xlchart.v1.13" hidden="1">'slide 2 working'!$H$70</definedName>
    <definedName name="_xlchart.v1.14" hidden="1">'slide 2 working'!$H$71</definedName>
    <definedName name="_xlchart.v1.15" hidden="1">'slide 2 working'!$H$72</definedName>
    <definedName name="_xlchart.v1.16" hidden="1">'slide 2 working'!$H$73</definedName>
    <definedName name="_xlchart.v1.17" hidden="1">'slide 2 working'!$H$74</definedName>
    <definedName name="_xlchart.v1.18" hidden="1">'slide 2 working'!$H$69</definedName>
    <definedName name="_xlchart.v1.19" hidden="1">'slide 2 working'!$H$70</definedName>
    <definedName name="_xlchart.v1.2" hidden="1">'slide 2 working'!$H$71</definedName>
    <definedName name="_xlchart.v1.20" hidden="1">'slide 2 working'!$H$71</definedName>
    <definedName name="_xlchart.v1.21" hidden="1">'slide 2 working'!$H$72</definedName>
    <definedName name="_xlchart.v1.22" hidden="1">'slide 2 working'!$H$73</definedName>
    <definedName name="_xlchart.v1.23" hidden="1">'slide 2 working'!$H$74</definedName>
    <definedName name="_xlchart.v1.24" hidden="1">'slide 2 working'!$H$69</definedName>
    <definedName name="_xlchart.v1.25" hidden="1">'slide 2 working'!$H$70</definedName>
    <definedName name="_xlchart.v1.26" hidden="1">'slide 2 working'!$H$71</definedName>
    <definedName name="_xlchart.v1.27" hidden="1">'slide 2 working'!$H$72</definedName>
    <definedName name="_xlchart.v1.28" hidden="1">'slide 2 working'!$H$73</definedName>
    <definedName name="_xlchart.v1.29" hidden="1">'slide 2 working'!$H$74</definedName>
    <definedName name="_xlchart.v1.3" hidden="1">'slide 2 working'!$H$72</definedName>
    <definedName name="_xlchart.v1.30" hidden="1">'slide 2 working'!$D$4</definedName>
    <definedName name="_xlchart.v1.31" hidden="1">'slide 2 working'!$D$5:$D$63</definedName>
    <definedName name="_xlchart.v1.4" hidden="1">'slide 2 working'!$H$73</definedName>
    <definedName name="_xlchart.v1.5" hidden="1">'slide 2 working'!$H$74</definedName>
    <definedName name="_xlchart.v1.6" hidden="1">'slide 2 working'!$H$69</definedName>
    <definedName name="_xlchart.v1.7" hidden="1">'slide 2 working'!$H$70</definedName>
    <definedName name="_xlchart.v1.8" hidden="1">'slide 2 working'!$H$71</definedName>
    <definedName name="_xlchart.v1.9" hidden="1">'slide 2 working'!$H$72</definedName>
  </definedNames>
  <calcPr calcId="162913"/>
</workbook>
</file>

<file path=xl/calcChain.xml><?xml version="1.0" encoding="utf-8"?>
<calcChain xmlns="http://schemas.openxmlformats.org/spreadsheetml/2006/main">
  <c r="H74" i="19" l="1"/>
  <c r="H73" i="19"/>
  <c r="H72" i="19"/>
  <c r="H71" i="19"/>
  <c r="H70" i="19"/>
  <c r="G82" i="19"/>
  <c r="G81" i="19"/>
  <c r="G80" i="19"/>
  <c r="G79" i="19"/>
  <c r="G78" i="19"/>
  <c r="G77" i="19"/>
  <c r="G76" i="19"/>
  <c r="G74" i="19"/>
  <c r="G73" i="19"/>
  <c r="G72" i="19"/>
  <c r="G71" i="19"/>
  <c r="G70" i="19"/>
  <c r="H5" i="19"/>
  <c r="H7" i="19"/>
  <c r="H6" i="19"/>
  <c r="H9" i="19"/>
  <c r="H8" i="19"/>
  <c r="G17" i="19"/>
  <c r="G16" i="19"/>
  <c r="G15" i="19"/>
  <c r="G14" i="19"/>
  <c r="G13" i="19"/>
  <c r="G12" i="19"/>
  <c r="G11" i="19"/>
  <c r="G9" i="19"/>
  <c r="G8" i="19"/>
  <c r="G7" i="19"/>
  <c r="G6" i="19"/>
  <c r="G5" i="19"/>
  <c r="E41" i="17" l="1"/>
  <c r="E42" i="17"/>
  <c r="B31" i="17"/>
  <c r="B32" i="17"/>
  <c r="B30" i="17"/>
  <c r="B27" i="13"/>
  <c r="C21" i="13" s="1"/>
  <c r="B11" i="13"/>
  <c r="C5" i="13" s="1"/>
  <c r="F31" i="13"/>
  <c r="F30" i="13"/>
  <c r="F27" i="13"/>
  <c r="F25" i="13"/>
  <c r="F23" i="13"/>
  <c r="F22" i="13"/>
  <c r="F21" i="13"/>
  <c r="F20" i="13"/>
  <c r="F19" i="13"/>
  <c r="F15" i="13"/>
  <c r="F14" i="13"/>
  <c r="F11" i="13"/>
  <c r="F9" i="13"/>
  <c r="F7" i="13"/>
  <c r="F6" i="13"/>
  <c r="F5" i="13"/>
  <c r="F10" i="13" s="1"/>
  <c r="F4" i="13"/>
  <c r="F3" i="13"/>
  <c r="F26" i="13"/>
  <c r="E32" i="17" l="1"/>
  <c r="B33" i="17"/>
  <c r="C33" i="17" s="1"/>
  <c r="C27" i="13"/>
  <c r="C20" i="13"/>
  <c r="C24" i="13"/>
  <c r="C8" i="13"/>
  <c r="C7" i="13"/>
  <c r="C4" i="13"/>
  <c r="C11" i="13"/>
  <c r="C6" i="13"/>
  <c r="F13" i="13"/>
  <c r="C10" i="13"/>
  <c r="C23" i="13"/>
  <c r="C9" i="13"/>
  <c r="C26" i="13"/>
  <c r="C22" i="13"/>
  <c r="C25" i="13"/>
  <c r="F29" i="13"/>
  <c r="F28" i="13"/>
  <c r="F12" i="13"/>
  <c r="F48" i="2"/>
  <c r="F47" i="2"/>
  <c r="F45" i="2"/>
  <c r="F44" i="2"/>
  <c r="F43" i="2"/>
  <c r="F42" i="2"/>
  <c r="F40" i="2"/>
  <c r="F39" i="2"/>
  <c r="F38" i="2"/>
  <c r="F37" i="2"/>
  <c r="F36" i="2"/>
  <c r="B38" i="2"/>
  <c r="B37" i="2"/>
  <c r="B39" i="2"/>
  <c r="B40" i="2"/>
  <c r="B41" i="2"/>
  <c r="B42" i="2"/>
  <c r="B43" i="2"/>
  <c r="B36" i="2"/>
  <c r="C30" i="17" l="1"/>
  <c r="C31" i="17"/>
  <c r="C32" i="17"/>
  <c r="F46" i="2"/>
  <c r="B44" i="2"/>
  <c r="E33" i="17" l="1"/>
  <c r="C36" i="2"/>
  <c r="C44" i="2"/>
  <c r="C42" i="2"/>
  <c r="C38" i="2"/>
  <c r="C39" i="2"/>
  <c r="C41" i="2"/>
  <c r="C43" i="2"/>
  <c r="C37" i="2"/>
  <c r="C40" i="2"/>
</calcChain>
</file>

<file path=xl/sharedStrings.xml><?xml version="1.0" encoding="utf-8"?>
<sst xmlns="http://schemas.openxmlformats.org/spreadsheetml/2006/main" count="605" uniqueCount="280">
  <si>
    <t>ArtistName</t>
  </si>
  <si>
    <t>GenreName</t>
  </si>
  <si>
    <t>Sales_Last_90_days</t>
  </si>
  <si>
    <t>U2</t>
  </si>
  <si>
    <t>Rock</t>
  </si>
  <si>
    <t>Lost</t>
  </si>
  <si>
    <t>Drama</t>
  </si>
  <si>
    <t>Smashing Pumpkins</t>
  </si>
  <si>
    <t>Alternative &amp; Punk</t>
  </si>
  <si>
    <t>The Tea Party</t>
  </si>
  <si>
    <t>Tit√£s</t>
  </si>
  <si>
    <t>Van Halen</t>
  </si>
  <si>
    <t>The Who</t>
  </si>
  <si>
    <t>Tim Maia</t>
  </si>
  <si>
    <t>Latin</t>
  </si>
  <si>
    <t>Battlestar Galactica</t>
  </si>
  <si>
    <t>Science Fiction</t>
  </si>
  <si>
    <t>Heroes</t>
  </si>
  <si>
    <t>Soundgarden</t>
  </si>
  <si>
    <t>The Cult</t>
  </si>
  <si>
    <t>The Rolling Stones</t>
  </si>
  <si>
    <t>The Office</t>
  </si>
  <si>
    <t>TV Shows</t>
  </si>
  <si>
    <t>Lenny Kravitz</t>
  </si>
  <si>
    <t>Metal</t>
  </si>
  <si>
    <t>Spyro Gyra</t>
  </si>
  <si>
    <t>Jazz</t>
  </si>
  <si>
    <t>Stone Temple Pilots</t>
  </si>
  <si>
    <t>System Of A Down</t>
  </si>
  <si>
    <t>The Black Crowes</t>
  </si>
  <si>
    <t>Blues</t>
  </si>
  <si>
    <t>The Clash</t>
  </si>
  <si>
    <t>The Police</t>
  </si>
  <si>
    <t>Vin√≠cius De Moraes</t>
  </si>
  <si>
    <t>Zeca Pagodinho</t>
  </si>
  <si>
    <t>Stevie Ray Vaughan &amp; Double Trouble</t>
  </si>
  <si>
    <t>Terry Bozzio, Tony Levin &amp; Steve Stevens</t>
  </si>
  <si>
    <t>The Doors</t>
  </si>
  <si>
    <t>UB40</t>
  </si>
  <si>
    <t>Reggae</t>
  </si>
  <si>
    <t>Velvet Revolver</t>
  </si>
  <si>
    <t>Titas</t>
  </si>
  <si>
    <t>Vinicius De Moraes</t>
  </si>
  <si>
    <t>fixed Titas, Vinicius De Moraes ArtistNames</t>
  </si>
  <si>
    <t>grouped Genre TV Shows together (Drama, Sci Fi, TV Shows)</t>
  </si>
  <si>
    <t>Sales for all Genres Last 90 Days:</t>
  </si>
  <si>
    <t>Genre</t>
  </si>
  <si>
    <t>Sales</t>
  </si>
  <si>
    <t>%</t>
  </si>
  <si>
    <t>Total</t>
  </si>
  <si>
    <t>5 Number Summary:</t>
  </si>
  <si>
    <t>Min</t>
  </si>
  <si>
    <t>Q1</t>
  </si>
  <si>
    <t>Median</t>
  </si>
  <si>
    <t>Q3</t>
  </si>
  <si>
    <t>Max</t>
  </si>
  <si>
    <t>Mean</t>
  </si>
  <si>
    <t>Mode</t>
  </si>
  <si>
    <t>Range</t>
  </si>
  <si>
    <t>IQR (Interquartile Range)</t>
  </si>
  <si>
    <t>Variance</t>
  </si>
  <si>
    <t>Std Dev</t>
  </si>
  <si>
    <t>Slide Notes:</t>
  </si>
  <si>
    <t>Rock music is the most popular, capturing 43% of sales, followed by Alternative &amp; Punk, and TV shows with 21% each.  The other 5 genres combined make up the remaining 15%.</t>
  </si>
  <si>
    <t>Since the standard deviation is $5.16, the purchases are a bit more spread out than the mean.</t>
  </si>
  <si>
    <t>CustomerId</t>
  </si>
  <si>
    <t>FirstName</t>
  </si>
  <si>
    <t>LastName</t>
  </si>
  <si>
    <t>avg_amt</t>
  </si>
  <si>
    <t>Luis</t>
  </si>
  <si>
    <t>Goncalves</t>
  </si>
  <si>
    <t>Francois</t>
  </si>
  <si>
    <t>Tremblay</t>
  </si>
  <si>
    <t>Bjorn</t>
  </si>
  <si>
    <t>Hansen</t>
  </si>
  <si>
    <t>Frantisek</t>
  </si>
  <si>
    <t>Wichterlova</t>
  </si>
  <si>
    <t>Helena</t>
  </si>
  <si>
    <t>Holy</t>
  </si>
  <si>
    <t>Astrid</t>
  </si>
  <si>
    <t>Gruber</t>
  </si>
  <si>
    <t>Frank</t>
  </si>
  <si>
    <t>Jack</t>
  </si>
  <si>
    <t>Smith</t>
  </si>
  <si>
    <t>Dan</t>
  </si>
  <si>
    <t>Miller</t>
  </si>
  <si>
    <t>Heather</t>
  </si>
  <si>
    <t>Leacock</t>
  </si>
  <si>
    <t>Ralston</t>
  </si>
  <si>
    <t>Victor</t>
  </si>
  <si>
    <t>Stevens</t>
  </si>
  <si>
    <t>Richard</t>
  </si>
  <si>
    <t>Cunningham</t>
  </si>
  <si>
    <t>Julia</t>
  </si>
  <si>
    <t>Barnett</t>
  </si>
  <si>
    <t>Joao</t>
  </si>
  <si>
    <t>Fernandes</t>
  </si>
  <si>
    <t>Fynn</t>
  </si>
  <si>
    <t>Zimmermann</t>
  </si>
  <si>
    <t>Wyatt</t>
  </si>
  <si>
    <t>Girard</t>
  </si>
  <si>
    <t>Isabelle</t>
  </si>
  <si>
    <t>Mercier</t>
  </si>
  <si>
    <t>Terhi</t>
  </si>
  <si>
    <t>Hamalainen</t>
  </si>
  <si>
    <t>Ladislav</t>
  </si>
  <si>
    <t>Kovacs</t>
  </si>
  <si>
    <t>Hugh</t>
  </si>
  <si>
    <t>O'Reilly</t>
  </si>
  <si>
    <t>Johannes</t>
  </si>
  <si>
    <t>Van der Berg</t>
  </si>
  <si>
    <t>Rojas</t>
  </si>
  <si>
    <t>Lu√≠s</t>
  </si>
  <si>
    <t>Gon√ßalves</t>
  </si>
  <si>
    <t>Fran√ßois</t>
  </si>
  <si>
    <t>Bj√∏rn</t>
  </si>
  <si>
    <t>Franti≈°ek</t>
  </si>
  <si>
    <t>Wichterlov√°</t>
  </si>
  <si>
    <t>Hol√Ω</t>
  </si>
  <si>
    <t>Jo√£o</t>
  </si>
  <si>
    <t>H√§m√§l√§inen</t>
  </si>
  <si>
    <t>Kov√°cs</t>
  </si>
  <si>
    <t>What is the total avg amt spent by customers who spent more than the avg of all purchases?</t>
  </si>
  <si>
    <t>For customers who spent more than the average, what is the average amount those customers spent?</t>
  </si>
  <si>
    <t>Country</t>
  </si>
  <si>
    <t>Germany</t>
  </si>
  <si>
    <t>Norway</t>
  </si>
  <si>
    <t>Belgium</t>
  </si>
  <si>
    <t>Canada</t>
  </si>
  <si>
    <t>USA</t>
  </si>
  <si>
    <t>France</t>
  </si>
  <si>
    <t>Ireland</t>
  </si>
  <si>
    <t>United Kingdom</t>
  </si>
  <si>
    <t>Australia</t>
  </si>
  <si>
    <t>Chile</t>
  </si>
  <si>
    <t>India</t>
  </si>
  <si>
    <t>Brazil</t>
  </si>
  <si>
    <t>Portugal</t>
  </si>
  <si>
    <t>Netherlands</t>
  </si>
  <si>
    <t>Spain</t>
  </si>
  <si>
    <t>Sweden</t>
  </si>
  <si>
    <t>Czech Republic</t>
  </si>
  <si>
    <t>Finland</t>
  </si>
  <si>
    <t>Denmark</t>
  </si>
  <si>
    <t>Italy</t>
  </si>
  <si>
    <t>Poland</t>
  </si>
  <si>
    <t>Austria</t>
  </si>
  <si>
    <t>Hungary</t>
  </si>
  <si>
    <t>Argentina</t>
  </si>
  <si>
    <t>Removed InvoiceLineId and TrackId.</t>
  </si>
  <si>
    <t>Combined UnitPrice and Qty to AmtPurchase</t>
  </si>
  <si>
    <t>All purchased quantities are 1 (why would you buy 2 of same song?)</t>
  </si>
  <si>
    <t>Cleaned up special characters in the names</t>
  </si>
  <si>
    <t>InvoiceDates only have year, month, day.  No time of day.  Trim off time of day</t>
  </si>
  <si>
    <t>order_qty</t>
  </si>
  <si>
    <t>day_of_week</t>
  </si>
  <si>
    <t>**added to Slide 4 working</t>
  </si>
  <si>
    <t>Sunday</t>
  </si>
  <si>
    <t>Tuesday</t>
  </si>
  <si>
    <t>Wednesday</t>
  </si>
  <si>
    <t>Thursday</t>
  </si>
  <si>
    <t>Saturday</t>
  </si>
  <si>
    <t>Monday</t>
  </si>
  <si>
    <t>Friday</t>
  </si>
  <si>
    <t>**added to slide 4 working</t>
  </si>
  <si>
    <t>2009-2013 (all sales)</t>
  </si>
  <si>
    <t>2013 sales</t>
  </si>
  <si>
    <t>Sales by day of week:</t>
  </si>
  <si>
    <t>EmployeeId</t>
  </si>
  <si>
    <t>order_amt</t>
  </si>
  <si>
    <t>Which employee is supporting the most sales volume in each country?</t>
  </si>
  <si>
    <t>Which employee is managing the most sales volume is each country?</t>
  </si>
  <si>
    <t>current total sales volume managed of top customers in each country:</t>
  </si>
  <si>
    <t>proposed total sales volume managed of top customers in each country:</t>
  </si>
  <si>
    <t>**changed Canada to 5, then paste values:</t>
  </si>
  <si>
    <t>stdev</t>
  </si>
  <si>
    <t>range</t>
  </si>
  <si>
    <t>Support Rep 3 is managing the most volume in the most countries (9), including 46% of the total and 6 of the top 8 countries.</t>
  </si>
  <si>
    <t>On average, each support rep manages the top volume/customer in 8 countries, however the range in volume supported is $420.  Responsibility is not shared equally.</t>
  </si>
  <si>
    <t>To ensure support reps are giving the best customer service experience possible, how can responsibility be split more evenly?</t>
  </si>
  <si>
    <t>If rep 3 gives the top Canadian customer to rep 5, each support rep will have 8 countries where they manage the top customer/volume.  This would lower the standard deviation in sales volume supported from 0.13 to 0.01, and lower the range in volume from $420 to $60.</t>
  </si>
  <si>
    <t>Purchases range from $0.99 to $24.75, with an average spend of $4.50.  The median purchase is $1.99 with the mode nearby at $1.98.  Most customers buy 2 songs per transaction.</t>
  </si>
  <si>
    <t>How have customers been purchasing the media?  Individually or by full album/tv show season?</t>
  </si>
  <si>
    <t>Identifying customer purchasing habits and genre popularity - last 90 days</t>
  </si>
  <si>
    <t>Slide 1 Notes:</t>
  </si>
  <si>
    <t>Slide 2 Notes:</t>
  </si>
  <si>
    <t>Slide 3 Notes:</t>
  </si>
  <si>
    <t>Slide 4 Notes:</t>
  </si>
  <si>
    <t>Cleaned up customer name special characters</t>
  </si>
  <si>
    <t>Which Genre(s) have the most sales for the past 90 days (09-22-2013 - 12-22-2013)?</t>
  </si>
  <si>
    <t>Going forward, Chinook should consider adding more Rock, Alternative &amp; Punk, and TV Shows to its library, as these genres have been driving 85% of sales.  Less profitable genres such as Reggae, Jazz, and Blues may need further exploration to determine if they're necessary to have in the media library.</t>
  </si>
  <si>
    <t>Which day(s) of the week would be best to email customers with a 'today only' promotional sale?</t>
  </si>
  <si>
    <t>The sales data has a multimodal distribution.  Selling can vary dramatically by day, ranging from a min of $57 and a max of $83.  Sundays, Tuesdays, and Fridays sit in the first quartile as the worst days for sales.  Any would be a good choice to run the promo to boost sales.</t>
  </si>
  <si>
    <t>An average selling day is $64, and most days range between $57 and $67 (the IQR).</t>
  </si>
  <si>
    <t>Puja</t>
  </si>
  <si>
    <t>Srivastava</t>
  </si>
  <si>
    <t>Jennifer</t>
  </si>
  <si>
    <t>Peterson</t>
  </si>
  <si>
    <t>Joakim</t>
  </si>
  <si>
    <t>Johansson</t>
  </si>
  <si>
    <t>Dominique</t>
  </si>
  <si>
    <t>Lefebvre</t>
  </si>
  <si>
    <t>Camille</t>
  </si>
  <si>
    <t>Bernard</t>
  </si>
  <si>
    <t>Tim</t>
  </si>
  <si>
    <t>Goyer</t>
  </si>
  <si>
    <t>Manoj</t>
  </si>
  <si>
    <t>Pareek</t>
  </si>
  <si>
    <t>Kara</t>
  </si>
  <si>
    <t>Nielsen</t>
  </si>
  <si>
    <t>Fernanda</t>
  </si>
  <si>
    <t>Ramos</t>
  </si>
  <si>
    <t>Michelle</t>
  </si>
  <si>
    <t>Brooks</t>
  </si>
  <si>
    <t>Kathy</t>
  </si>
  <si>
    <t>Chase</t>
  </si>
  <si>
    <t>Edward</t>
  </si>
  <si>
    <t>Francis</t>
  </si>
  <si>
    <t>Madalena</t>
  </si>
  <si>
    <t>Sampaio</t>
  </si>
  <si>
    <t>Niklas</t>
  </si>
  <si>
    <t>Schr√∂der</t>
  </si>
  <si>
    <t>Lucas</t>
  </si>
  <si>
    <t>Mancini</t>
  </si>
  <si>
    <t>Mark</t>
  </si>
  <si>
    <t>Taylor</t>
  </si>
  <si>
    <t>Diego</t>
  </si>
  <si>
    <t>Guti√©rrez</t>
  </si>
  <si>
    <t>Daan</t>
  </si>
  <si>
    <t>Peeters</t>
  </si>
  <si>
    <t>Eduardo</t>
  </si>
  <si>
    <t>Martins</t>
  </si>
  <si>
    <t>Philips</t>
  </si>
  <si>
    <t>Patrick</t>
  </si>
  <si>
    <t>Gray</t>
  </si>
  <si>
    <t>Martha</t>
  </si>
  <si>
    <t>Silk</t>
  </si>
  <si>
    <t>Emma</t>
  </si>
  <si>
    <t>Jones</t>
  </si>
  <si>
    <t>Leonie</t>
  </si>
  <si>
    <t>K√∂hler</t>
  </si>
  <si>
    <t>Alexandre</t>
  </si>
  <si>
    <t>Rocha</t>
  </si>
  <si>
    <t>Roberto</t>
  </si>
  <si>
    <t>Almeida</t>
  </si>
  <si>
    <t>Harris</t>
  </si>
  <si>
    <t>John</t>
  </si>
  <si>
    <t>Gordon</t>
  </si>
  <si>
    <t>Robert</t>
  </si>
  <si>
    <t>Brown</t>
  </si>
  <si>
    <t>Aaron</t>
  </si>
  <si>
    <t>Mitchell</t>
  </si>
  <si>
    <t>Ellie</t>
  </si>
  <si>
    <t>Sullivan</t>
  </si>
  <si>
    <t>Hannah</t>
  </si>
  <si>
    <t>Schneider</t>
  </si>
  <si>
    <t>Marc</t>
  </si>
  <si>
    <t>Dubois</t>
  </si>
  <si>
    <t>Stanis≈Çaw</t>
  </si>
  <si>
    <t>W√≥jcik</t>
  </si>
  <si>
    <t>Enrique</t>
  </si>
  <si>
    <t>Mu√±oz</t>
  </si>
  <si>
    <t>Phil</t>
  </si>
  <si>
    <t>Hughes</t>
  </si>
  <si>
    <t>Steve</t>
  </si>
  <si>
    <t>Murray</t>
  </si>
  <si>
    <t>What is the total avg amt spent by all customers?</t>
  </si>
  <si>
    <t>Avg spent is $9.31 per customer.</t>
  </si>
  <si>
    <t>Only 13 of the 59 total customers spent more than the avg $9.31.  These customers spent an avg of $10.83</t>
  </si>
  <si>
    <t>Stanislaw</t>
  </si>
  <si>
    <t>Wojcik</t>
  </si>
  <si>
    <t>Kohler</t>
  </si>
  <si>
    <t>Munoz</t>
  </si>
  <si>
    <t>Gutierrez</t>
  </si>
  <si>
    <t>Schroder</t>
  </si>
  <si>
    <t>Difference</t>
  </si>
  <si>
    <t>Customers who spent more than the average, had a mean transaction value of $10.83 vs $9.31 for all customers.</t>
  </si>
  <si>
    <t>The standard deviation is $1.15 for top spenders.  The avg spend amts are spread relatively close to the mean, separated by a little over the price of 1 song ($0.99).</t>
  </si>
  <si>
    <t>The data have a right-skewed distribution as seen by the shorter whisker on the left side of the box plot.</t>
  </si>
  <si>
    <t>Only 13 of 59 customers (22%) had an average purchase amount that was above the total group average.  This trend continues with the top spenders group, as 5 of 13 customers (16%) spent above this group's $10.83 mean purchase amt.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</si>
</sst>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.00"/>
    <numFmt numFmtId="166" formatCode="&quot;$&quot;#,##0.0000"/>
    <numFmt numFmtId="167" formatCode="&quot;$&quot;#,##0"/>
    <numFmt numFmtId="168" formatCode="&quot;$&quot;#,##0.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164" fontId="0" fillId="0" borderId="0" xfId="0" applyNumberFormat="1"/>
    <xf numFmtId="0" fontId="16" fillId="0" borderId="0" xfId="0" applyFont="1"/>
    <xf numFmtId="0" fontId="16" fillId="33" borderId="0" xfId="0" applyFont="1" applyFill="1"/>
    <xf numFmtId="9" fontId="0" fillId="0" borderId="0" xfId="0" applyNumberFormat="1"/>
    <xf numFmtId="0" fontId="16" fillId="0" borderId="0" xfId="0" applyFont="1" applyBorder="1"/>
    <xf numFmtId="0" fontId="0" fillId="0" borderId="0" xfId="0" applyBorder="1"/>
    <xf numFmtId="0" fontId="14" fillId="0" borderId="0" xfId="0" applyFont="1"/>
    <xf numFmtId="166" fontId="0" fillId="0" borderId="0" xfId="0" applyNumberFormat="1"/>
    <xf numFmtId="0" fontId="16" fillId="34" borderId="0" xfId="0" applyFont="1" applyFill="1"/>
    <xf numFmtId="167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Sales by Genre (Last 90 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'slide 1 working'!$B$35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'slide 1 working'!$A$36:$A$43</c:f>
              <c:strCache>
                <c:ptCount val="8"/>
                <c:pt idx="0">
                  <c:v>Rock</c:v>
                </c:pt>
                <c:pt idx="1">
                  <c:v>Alternative &amp; Punk</c:v>
                </c:pt>
                <c:pt idx="2">
                  <c:v>TV Shows</c:v>
                </c:pt>
                <c:pt idx="3">
                  <c:v>Latin</c:v>
                </c:pt>
                <c:pt idx="4">
                  <c:v>Metal</c:v>
                </c:pt>
                <c:pt idx="5">
                  <c:v>Jazz</c:v>
                </c:pt>
                <c:pt idx="6">
                  <c:v>Blues</c:v>
                </c:pt>
                <c:pt idx="7">
                  <c:v>Reggae</c:v>
                </c:pt>
              </c:strCache>
            </c:strRef>
          </c:cat>
          <c:val>
            <c:numRef>
              <c:f>'slide 1 working'!$B$36:$B$43</c:f>
              <c:numCache>
                <c:formatCode>"$"#,##0.00</c:formatCode>
                <c:ptCount val="8"/>
                <c:pt idx="0">
                  <c:v>54.45</c:v>
                </c:pt>
                <c:pt idx="1">
                  <c:v>26.730000000000004</c:v>
                </c:pt>
                <c:pt idx="2">
                  <c:v>25.869999999999997</c:v>
                </c:pt>
                <c:pt idx="3">
                  <c:v>8.91</c:v>
                </c:pt>
                <c:pt idx="4">
                  <c:v>3.96</c:v>
                </c:pt>
                <c:pt idx="5">
                  <c:v>1.98</c:v>
                </c:pt>
                <c:pt idx="6">
                  <c:v>2.9699999999999998</c:v>
                </c:pt>
                <c:pt idx="7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2C-3A45-A08B-77793B3A5EB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76982528"/>
        <c:axId val="1177727520"/>
      </c:barChart>
      <c:catAx>
        <c:axId val="117698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27520"/>
        <c:crosses val="autoZero"/>
        <c:auto val="1"/>
        <c:lblAlgn val="ctr"/>
        <c:lblOffset val="100"/>
        <c:noMultiLvlLbl val="0"/>
      </c:catAx>
      <c:valAx>
        <c:axId val="11777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Sales $</a:t>
                </a:r>
              </a:p>
            </c:rich>
          </c:tx>
          <c:layout>
            <c:manualLayout>
              <c:xMode val="edge"/>
              <c:yMode val="edge"/>
              <c:x val="1.9022459046012446E-2"/>
              <c:y val="0.409603526953240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8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solidFill>
                  <a:schemeClr val="tx1"/>
                </a:solidFill>
                <a:effectLst/>
              </a:rPr>
              <a:t>Average Purchase Amount for Customers With Above Average Spending</a:t>
            </a:r>
            <a:endParaRPr lang="en-US" sz="1400">
              <a:solidFill>
                <a:schemeClr val="tx1"/>
              </a:solidFill>
              <a:effectLst/>
            </a:endParaRPr>
          </a:p>
        </c:rich>
      </c:tx>
      <c:layout>
        <c:manualLayout>
          <c:xMode val="edge"/>
          <c:yMode val="edge"/>
          <c:x val="0.12337198318774309"/>
          <c:y val="2.25321869375665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'slide 2 working'!$H$69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'slide 2 working'!$H$70</c:f>
              <c:numCache>
                <c:formatCode>"$"#,##0.000</c:formatCode>
                <c:ptCount val="1"/>
                <c:pt idx="0">
                  <c:v>9.5426315789473808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8-AA44-8143-9BDFFFD8DB31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fixedVal"/>
            <c:noEndCap val="1"/>
            <c:val val="0.36800000000000005"/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'slide 2 working'!$H$69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'slide 2 working'!$H$71</c:f>
              <c:numCache>
                <c:formatCode>"$"#,##0.000</c:formatCode>
                <c:ptCount val="1"/>
                <c:pt idx="0">
                  <c:v>0.36842105263157876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D8-AA44-8143-9BDFFFD8DB31}"/>
            </c:ext>
          </c:extLst>
        </c:ser>
        <c:ser>
          <c:idx val="2"/>
          <c:order val="2"/>
          <c:spPr>
            <a:solidFill>
              <a:schemeClr val="accent4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'slide 2 working'!$H$69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'slide 2 working'!$H$72</c:f>
              <c:numCache>
                <c:formatCode>"$"#,##0.000</c:formatCode>
                <c:ptCount val="1"/>
                <c:pt idx="0">
                  <c:v>0.73684210526313976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D8-AA44-8143-9BDFFFD8DB31}"/>
            </c:ext>
          </c:extLst>
        </c:ser>
        <c:ser>
          <c:idx val="3"/>
          <c:order val="3"/>
          <c:spPr>
            <a:solidFill>
              <a:schemeClr val="accent4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'slide 2 working'!$H$69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'slide 2 working'!$H$73</c:f>
              <c:numCache>
                <c:formatCode>"$"#,##0.000</c:formatCode>
                <c:ptCount val="1"/>
                <c:pt idx="0">
                  <c:v>1.1052631578947008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D8-AA44-8143-9BDFFFD8DB31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fixedVal"/>
            <c:noEndCap val="1"/>
            <c:val val="1.474"/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'slide 2 working'!$H$69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'slide 2 working'!$H$74</c:f>
              <c:numCache>
                <c:formatCode>"$"#,##0.000</c:formatCode>
                <c:ptCount val="1"/>
                <c:pt idx="0">
                  <c:v>1.4736842105264003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D8-AA44-8143-9BDFFFD8D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438744208"/>
        <c:axId val="458335712"/>
      </c:barChart>
      <c:catAx>
        <c:axId val="4387442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58335712"/>
        <c:crosses val="autoZero"/>
        <c:auto val="1"/>
        <c:lblAlgn val="ctr"/>
        <c:lblOffset val="100"/>
        <c:noMultiLvlLbl val="0"/>
      </c:catAx>
      <c:valAx>
        <c:axId val="458335712"/>
        <c:scaling>
          <c:orientation val="minMax"/>
          <c:min val="9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Average Spend</a:t>
                </a:r>
                <a:r>
                  <a:rPr lang="en-US" sz="1100" b="1" baseline="0">
                    <a:solidFill>
                      <a:schemeClr val="tx1"/>
                    </a:solidFill>
                  </a:rPr>
                  <a:t> Amount $</a:t>
                </a:r>
                <a:endParaRPr lang="en-US" sz="11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874632687382892"/>
              <c:y val="0.932092213973165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4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Purchase</a:t>
            </a:r>
            <a:r>
              <a:rPr lang="en-US" baseline="0"/>
              <a:t> Amount for All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'slide 2 working'!$H$4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'slide 2 working'!$H$5</c:f>
              <c:numCache>
                <c:formatCode>"$"#,##0.0000</c:formatCode>
                <c:ptCount val="1"/>
                <c:pt idx="0">
                  <c:v>8.8057894736842108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F-1048-8271-144250A9B55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'slide 2 working'!$H$4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'slide 2 working'!$H$6</c:f>
              <c:numCache>
                <c:formatCode>"$"#,##0.0000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0F-1048-8271-144250A9B55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'slide 2 working'!$H$4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'slide 2 working'!$H$7</c:f>
              <c:numCache>
                <c:formatCode>"$"#,##0.0000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0F-1048-8271-144250A9B55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'slide 2 working'!$H$4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'slide 2 working'!$H$8</c:f>
              <c:numCache>
                <c:formatCode>"$"#,##0.0000</c:formatCode>
                <c:ptCount val="1"/>
                <c:pt idx="0">
                  <c:v>0.47368421052630971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0F-1048-8271-144250A9B55F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fixedVal"/>
            <c:noEndCap val="0"/>
            <c:val val="3.947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'slide 2 working'!$H$4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'slide 2 working'!$H$9</c:f>
              <c:numCache>
                <c:formatCode>"$"#,##0.0000</c:formatCode>
                <c:ptCount val="1"/>
                <c:pt idx="0">
                  <c:v>3.9473684210526709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0F-1048-8271-144250A9B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8842288"/>
        <c:axId val="499676560"/>
      </c:barChart>
      <c:catAx>
        <c:axId val="4888422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9676560"/>
        <c:crosses val="autoZero"/>
        <c:auto val="1"/>
        <c:lblAlgn val="ctr"/>
        <c:lblOffset val="100"/>
        <c:noMultiLvlLbl val="0"/>
      </c:catAx>
      <c:valAx>
        <c:axId val="499676560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</a:t>
                </a:r>
                <a:r>
                  <a:rPr lang="en-US" b="1" baseline="0"/>
                  <a:t> Spend Amount $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84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95000"/>
                    <a:lumOff val="5000"/>
                  </a:schemeClr>
                </a:solidFill>
              </a:rPr>
              <a:t>Employee</a:t>
            </a:r>
            <a:r>
              <a:rPr lang="en-US" b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Supporting the Highest Sales Volume by Country</a:t>
            </a:r>
            <a:endParaRPr lang="en-US" b="1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'slide 3 working'!$C$3</c:f>
              <c:strCache>
                <c:ptCount val="1"/>
                <c:pt idx="0">
                  <c:v>order_amt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'slide 3 working'!$A$4:$B$27</c:f>
              <c:multiLvlStrCache>
                <c:ptCount val="24"/>
                <c:lvl>
                  <c:pt idx="0">
                    <c:v>USA</c:v>
                  </c:pt>
                  <c:pt idx="1">
                    <c:v>Canada</c:v>
                  </c:pt>
                  <c:pt idx="2">
                    <c:v>Germany</c:v>
                  </c:pt>
                  <c:pt idx="3">
                    <c:v>France</c:v>
                  </c:pt>
                  <c:pt idx="4">
                    <c:v>Brazil</c:v>
                  </c:pt>
                  <c:pt idx="5">
                    <c:v>Portugal</c:v>
                  </c:pt>
                  <c:pt idx="6">
                    <c:v>India</c:v>
                  </c:pt>
                  <c:pt idx="7">
                    <c:v>United Kingdom</c:v>
                  </c:pt>
                  <c:pt idx="8">
                    <c:v>Czech Republic</c:v>
                  </c:pt>
                  <c:pt idx="9">
                    <c:v>Chile</c:v>
                  </c:pt>
                  <c:pt idx="10">
                    <c:v>Hungary</c:v>
                  </c:pt>
                  <c:pt idx="11">
                    <c:v>Ireland</c:v>
                  </c:pt>
                  <c:pt idx="12">
                    <c:v>Austria</c:v>
                  </c:pt>
                  <c:pt idx="13">
                    <c:v>Finland</c:v>
                  </c:pt>
                  <c:pt idx="14">
                    <c:v>Netherlands</c:v>
                  </c:pt>
                  <c:pt idx="15">
                    <c:v>Norway</c:v>
                  </c:pt>
                  <c:pt idx="16">
                    <c:v>Sweden</c:v>
                  </c:pt>
                  <c:pt idx="17">
                    <c:v>Argentina</c:v>
                  </c:pt>
                  <c:pt idx="18">
                    <c:v>Australia</c:v>
                  </c:pt>
                  <c:pt idx="19">
                    <c:v>Belgium</c:v>
                  </c:pt>
                  <c:pt idx="20">
                    <c:v>Denmark</c:v>
                  </c:pt>
                  <c:pt idx="21">
                    <c:v>Poland</c:v>
                  </c:pt>
                  <c:pt idx="22">
                    <c:v>Italy</c:v>
                  </c:pt>
                  <c:pt idx="23">
                    <c:v>Spain</c:v>
                  </c:pt>
                </c:lvl>
                <c:lvl>
                  <c:pt idx="0">
                    <c:v>4</c:v>
                  </c:pt>
                  <c:pt idx="1">
                    <c:v>3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4</c:v>
                  </c:pt>
                  <c:pt idx="6">
                    <c:v>3</c:v>
                  </c:pt>
                  <c:pt idx="7">
                    <c:v>3</c:v>
                  </c:pt>
                  <c:pt idx="8">
                    <c:v>5</c:v>
                  </c:pt>
                  <c:pt idx="9">
                    <c:v>5</c:v>
                  </c:pt>
                  <c:pt idx="10">
                    <c:v>3</c:v>
                  </c:pt>
                  <c:pt idx="11">
                    <c:v>3</c:v>
                  </c:pt>
                  <c:pt idx="12">
                    <c:v>5</c:v>
                  </c:pt>
                  <c:pt idx="13">
                    <c:v>3</c:v>
                  </c:pt>
                  <c:pt idx="14">
                    <c:v>5</c:v>
                  </c:pt>
                  <c:pt idx="15">
                    <c:v>4</c:v>
                  </c:pt>
                  <c:pt idx="16">
                    <c:v>5</c:v>
                  </c:pt>
                  <c:pt idx="17">
                    <c:v>4</c:v>
                  </c:pt>
                  <c:pt idx="18">
                    <c:v>4</c:v>
                  </c:pt>
                  <c:pt idx="19">
                    <c:v>4</c:v>
                  </c:pt>
                  <c:pt idx="20">
                    <c:v>4</c:v>
                  </c:pt>
                  <c:pt idx="21">
                    <c:v>4</c:v>
                  </c:pt>
                  <c:pt idx="22">
                    <c:v>5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'slide 3 working'!$C$4:$C$27</c:f>
              <c:numCache>
                <c:formatCode>"$"#,##0</c:formatCode>
                <c:ptCount val="24"/>
                <c:pt idx="0">
                  <c:v>239.72000000000099</c:v>
                </c:pt>
                <c:pt idx="1">
                  <c:v>191.1</c:v>
                </c:pt>
                <c:pt idx="2">
                  <c:v>81.239999999999895</c:v>
                </c:pt>
                <c:pt idx="3">
                  <c:v>80.239999999999995</c:v>
                </c:pt>
                <c:pt idx="4">
                  <c:v>77.239999999999995</c:v>
                </c:pt>
                <c:pt idx="5">
                  <c:v>77.239999999999995</c:v>
                </c:pt>
                <c:pt idx="6">
                  <c:v>75.260000000000005</c:v>
                </c:pt>
                <c:pt idx="7">
                  <c:v>75.239999999999995</c:v>
                </c:pt>
                <c:pt idx="8">
                  <c:v>49.62</c:v>
                </c:pt>
                <c:pt idx="9">
                  <c:v>46.62</c:v>
                </c:pt>
                <c:pt idx="10">
                  <c:v>45.62</c:v>
                </c:pt>
                <c:pt idx="11">
                  <c:v>45.62</c:v>
                </c:pt>
                <c:pt idx="12">
                  <c:v>42.62</c:v>
                </c:pt>
                <c:pt idx="13">
                  <c:v>41.62</c:v>
                </c:pt>
                <c:pt idx="14">
                  <c:v>40.619999999999997</c:v>
                </c:pt>
                <c:pt idx="15">
                  <c:v>39.619999999999997</c:v>
                </c:pt>
                <c:pt idx="16">
                  <c:v>38.619999999999997</c:v>
                </c:pt>
                <c:pt idx="17">
                  <c:v>37.619999999999997</c:v>
                </c:pt>
                <c:pt idx="18">
                  <c:v>37.619999999999997</c:v>
                </c:pt>
                <c:pt idx="19">
                  <c:v>37.619999999999997</c:v>
                </c:pt>
                <c:pt idx="20">
                  <c:v>37.619999999999997</c:v>
                </c:pt>
                <c:pt idx="21">
                  <c:v>37.619999999999997</c:v>
                </c:pt>
                <c:pt idx="22">
                  <c:v>37.619999999999997</c:v>
                </c:pt>
                <c:pt idx="23">
                  <c:v>37.619999999999997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A-CD4B-BE42-7634494AF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1133136"/>
        <c:axId val="851503392"/>
      </c:barChart>
      <c:catAx>
        <c:axId val="135113313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Empolyee ID / Country</a:t>
                </a:r>
                <a:endParaRPr lang="en-US" b="1">
                  <a:solidFill>
                    <a:schemeClr val="tx1">
                      <a:lumMod val="95000"/>
                      <a:lumOff val="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1.1594202898550725E-2"/>
              <c:y val="0.43769804500031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503392"/>
        <c:crosses val="autoZero"/>
        <c:auto val="1"/>
        <c:lblAlgn val="ctr"/>
        <c:lblOffset val="100"/>
        <c:noMultiLvlLbl val="0"/>
      </c:catAx>
      <c:valAx>
        <c:axId val="851503392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Sales Volume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13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Total Sales by Day of Week (2009-2013)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'slide 4 working'!$A$4:$A$10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'slide 4 working'!$B$4:$B$10</c:f>
              <c:numCache>
                <c:formatCode>"$"#,##0</c:formatCode>
                <c:ptCount val="7"/>
                <c:pt idx="0">
                  <c:v>341.77000000000203</c:v>
                </c:pt>
                <c:pt idx="1">
                  <c:v>326.82000000000102</c:v>
                </c:pt>
                <c:pt idx="2">
                  <c:v>321.81000000000103</c:v>
                </c:pt>
                <c:pt idx="3">
                  <c:v>348.78000000000202</c:v>
                </c:pt>
                <c:pt idx="4">
                  <c:v>332.89000000000198</c:v>
                </c:pt>
                <c:pt idx="5">
                  <c:v>326.770000000001</c:v>
                </c:pt>
                <c:pt idx="6">
                  <c:v>329.76000000000101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95-444A-BA1A-95BA8B9D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9186448"/>
        <c:axId val="851292192"/>
      </c:barChart>
      <c:catAx>
        <c:axId val="136918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Day of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292192"/>
        <c:crosses val="autoZero"/>
        <c:auto val="1"/>
        <c:lblAlgn val="ctr"/>
        <c:lblOffset val="100"/>
        <c:noMultiLvlLbl val="0"/>
      </c:catAx>
      <c:valAx>
        <c:axId val="851292192"/>
        <c:scaling>
          <c:orientation val="minMax"/>
          <c:max val="350"/>
          <c:min val="3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Sales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18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Total Sales by Day of Week (2013)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'slide 4 working'!$A$20:$A$26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'slide 4 working'!$B$20:$B$26</c:f>
              <c:numCache>
                <c:formatCode>"$"#,##0</c:formatCode>
                <c:ptCount val="7"/>
                <c:pt idx="0">
                  <c:v>57.43</c:v>
                </c:pt>
                <c:pt idx="1">
                  <c:v>69.3</c:v>
                </c:pt>
                <c:pt idx="2">
                  <c:v>57.42</c:v>
                </c:pt>
                <c:pt idx="3">
                  <c:v>82.29</c:v>
                </c:pt>
                <c:pt idx="4">
                  <c:v>60.39</c:v>
                </c:pt>
                <c:pt idx="5">
                  <c:v>57.42</c:v>
                </c:pt>
                <c:pt idx="6">
                  <c:v>66.33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1-3D43-9269-C83E42A2B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352048"/>
        <c:axId val="851804064"/>
      </c:barChart>
      <c:catAx>
        <c:axId val="835352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Day</a:t>
                </a:r>
                <a:r>
                  <a:rPr lang="en-US" b="1" baseline="0">
                    <a:solidFill>
                      <a:schemeClr val="tx1"/>
                    </a:solidFill>
                  </a:rPr>
                  <a:t> of Week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804064"/>
        <c:crosses val="autoZero"/>
        <c:auto val="1"/>
        <c:lblAlgn val="ctr"/>
        <c:lblOffset val="100"/>
        <c:noMultiLvlLbl val="0"/>
      </c:catAx>
      <c:valAx>
        <c:axId val="85180406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Sales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35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132291</xdr:colOff>
      <xdr:row>37</xdr:row>
      <xdr:rowOff>46566</xdr:rowOff>
    </xdr:from>
    <xdr:to>
      <xdr:col>14</xdr:col>
      <xdr:colOff>31750</xdr:colOff>
      <xdr:row>54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A6B15-5984-404D-86BB-F64DFBB5C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321732</xdr:colOff>
      <xdr:row>63</xdr:row>
      <xdr:rowOff>141111</xdr:rowOff>
    </xdr:from>
    <xdr:to>
      <xdr:col>16</xdr:col>
      <xdr:colOff>536221</xdr:colOff>
      <xdr:row>85</xdr:row>
      <xdr:rowOff>22578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F32031-734A-6E4B-8E6C-10057394D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684389</xdr:colOff>
      <xdr:row>4</xdr:row>
      <xdr:rowOff>138289</xdr:rowOff>
    </xdr:from>
    <xdr:to>
      <xdr:col>14</xdr:col>
      <xdr:colOff>261056</xdr:colOff>
      <xdr:row>18</xdr:row>
      <xdr:rowOff>115711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D4F7BA-CFD8-D541-8B6E-C589F4C66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2</xdr:row>
      <xdr:rowOff>38100</xdr:rowOff>
    </xdr:from>
    <xdr:to>
      <xdr:col>12</xdr:col>
      <xdr:colOff>355600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BDFE9-422F-AA43-9275-40C5F83B8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222250</xdr:colOff>
      <xdr:row>1</xdr:row>
      <xdr:rowOff>88900</xdr:rowOff>
    </xdr:from>
    <xdr:to>
      <xdr:col>12</xdr:col>
      <xdr:colOff>666750</xdr:colOff>
      <xdr:row>14</xdr:row>
      <xdr:rowOff>149225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2ACB62-3AAC-FB40-8D4F-2BEC79215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206375</xdr:colOff>
      <xdr:row>16</xdr:row>
      <xdr:rowOff>104775</xdr:rowOff>
    </xdr:from>
    <xdr:to>
      <xdr:col>12</xdr:col>
      <xdr:colOff>650875</xdr:colOff>
      <xdr:row>29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A4FC44-C1DF-D945-B335-CB3A1B03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9" zoomScale="80" zoomScaleNormal="80" workbookViewId="0">
      <selection activeCell="E13" sqref="E13"/>
    </sheetView>
  </sheetViews>
  <sheetFormatPr baseColWidth="10" defaultRowHeight="16"/>
  <cols>
    <col min="1" max="1" width="38.33203125" customWidth="1"/>
    <col min="2" max="2" width="16.5" bestFit="1" customWidth="1"/>
    <col min="3" max="3" width="12.1640625" customWidth="1"/>
    <col min="5" max="5" width="22.1640625" bestFit="1" customWidth="1"/>
  </cols>
  <sheetData>
    <row r="1" spans="1:3">
      <c r="A1" s="3" t="s">
        <v>183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t="s">
        <v>3</v>
      </c>
      <c r="B4" t="s">
        <v>4</v>
      </c>
      <c r="C4" s="2">
        <v>24.75</v>
      </c>
    </row>
    <row r="5" spans="1:3">
      <c r="A5" t="s">
        <v>5</v>
      </c>
      <c r="B5" t="s">
        <v>22</v>
      </c>
      <c r="C5" s="2">
        <v>15.92</v>
      </c>
    </row>
    <row r="6" spans="1:3">
      <c r="A6" t="s">
        <v>7</v>
      </c>
      <c r="B6" t="s">
        <v>8</v>
      </c>
      <c r="C6" s="2">
        <v>9.9</v>
      </c>
    </row>
    <row r="7" spans="1:3">
      <c r="A7" t="s">
        <v>9</v>
      </c>
      <c r="B7" t="s">
        <v>8</v>
      </c>
      <c r="C7" s="2">
        <v>8.91</v>
      </c>
    </row>
    <row r="8" spans="1:3">
      <c r="A8" t="s">
        <v>41</v>
      </c>
      <c r="B8" t="s">
        <v>8</v>
      </c>
      <c r="C8" s="2">
        <v>5.94</v>
      </c>
    </row>
    <row r="9" spans="1:3">
      <c r="A9" t="s">
        <v>11</v>
      </c>
      <c r="B9" t="s">
        <v>4</v>
      </c>
      <c r="C9" s="2">
        <v>5.94</v>
      </c>
    </row>
    <row r="10" spans="1:3">
      <c r="A10" t="s">
        <v>12</v>
      </c>
      <c r="B10" t="s">
        <v>4</v>
      </c>
      <c r="C10" s="2">
        <v>4.95</v>
      </c>
    </row>
    <row r="11" spans="1:3">
      <c r="A11" t="s">
        <v>13</v>
      </c>
      <c r="B11" t="s">
        <v>14</v>
      </c>
      <c r="C11" s="2">
        <v>4.95</v>
      </c>
    </row>
    <row r="12" spans="1:3">
      <c r="A12" t="s">
        <v>15</v>
      </c>
      <c r="B12" t="s">
        <v>22</v>
      </c>
      <c r="C12" s="2">
        <v>3.98</v>
      </c>
    </row>
    <row r="13" spans="1:3">
      <c r="A13" t="s">
        <v>17</v>
      </c>
      <c r="B13" t="s">
        <v>22</v>
      </c>
      <c r="C13" s="2">
        <v>3.98</v>
      </c>
    </row>
    <row r="14" spans="1:3">
      <c r="A14" t="s">
        <v>18</v>
      </c>
      <c r="B14" t="s">
        <v>4</v>
      </c>
      <c r="C14" s="2">
        <v>3.96</v>
      </c>
    </row>
    <row r="15" spans="1:3">
      <c r="A15" t="s">
        <v>19</v>
      </c>
      <c r="B15" t="s">
        <v>4</v>
      </c>
      <c r="C15" s="2">
        <v>3.96</v>
      </c>
    </row>
    <row r="16" spans="1:3">
      <c r="A16" t="s">
        <v>20</v>
      </c>
      <c r="B16" t="s">
        <v>4</v>
      </c>
      <c r="C16" s="2">
        <v>3.96</v>
      </c>
    </row>
    <row r="17" spans="1:8">
      <c r="A17" t="s">
        <v>21</v>
      </c>
      <c r="B17" t="s">
        <v>22</v>
      </c>
      <c r="C17" s="2">
        <v>1.99</v>
      </c>
    </row>
    <row r="18" spans="1:8">
      <c r="A18" t="s">
        <v>23</v>
      </c>
      <c r="B18" t="s">
        <v>24</v>
      </c>
      <c r="C18" s="2">
        <v>1.98</v>
      </c>
    </row>
    <row r="19" spans="1:8">
      <c r="A19" t="s">
        <v>25</v>
      </c>
      <c r="B19" t="s">
        <v>26</v>
      </c>
      <c r="C19" s="2">
        <v>1.98</v>
      </c>
    </row>
    <row r="20" spans="1:8">
      <c r="A20" t="s">
        <v>27</v>
      </c>
      <c r="B20" t="s">
        <v>4</v>
      </c>
      <c r="C20" s="2">
        <v>1.98</v>
      </c>
    </row>
    <row r="21" spans="1:8">
      <c r="A21" t="s">
        <v>28</v>
      </c>
      <c r="B21" t="s">
        <v>24</v>
      </c>
      <c r="C21" s="2">
        <v>1.98</v>
      </c>
    </row>
    <row r="22" spans="1:8">
      <c r="A22" t="s">
        <v>29</v>
      </c>
      <c r="B22" t="s">
        <v>30</v>
      </c>
      <c r="C22" s="2">
        <v>1.98</v>
      </c>
    </row>
    <row r="23" spans="1:8">
      <c r="A23" t="s">
        <v>31</v>
      </c>
      <c r="B23" t="s">
        <v>8</v>
      </c>
      <c r="C23" s="2">
        <v>1.98</v>
      </c>
    </row>
    <row r="24" spans="1:8">
      <c r="A24" t="s">
        <v>32</v>
      </c>
      <c r="B24" t="s">
        <v>4</v>
      </c>
      <c r="C24" s="2">
        <v>1.98</v>
      </c>
    </row>
    <row r="25" spans="1:8">
      <c r="A25" t="s">
        <v>42</v>
      </c>
      <c r="B25" t="s">
        <v>14</v>
      </c>
      <c r="C25" s="2">
        <v>1.98</v>
      </c>
    </row>
    <row r="26" spans="1:8">
      <c r="A26" t="s">
        <v>34</v>
      </c>
      <c r="B26" t="s">
        <v>14</v>
      </c>
      <c r="C26" s="2">
        <v>1.98</v>
      </c>
    </row>
    <row r="27" spans="1:8">
      <c r="A27" t="s">
        <v>35</v>
      </c>
      <c r="B27" t="s">
        <v>30</v>
      </c>
      <c r="C27" s="2">
        <v>0.99</v>
      </c>
    </row>
    <row r="28" spans="1:8">
      <c r="A28" t="s">
        <v>36</v>
      </c>
      <c r="B28" t="s">
        <v>4</v>
      </c>
      <c r="C28" s="2">
        <v>0.99</v>
      </c>
    </row>
    <row r="29" spans="1:8">
      <c r="A29" t="s">
        <v>37</v>
      </c>
      <c r="B29" t="s">
        <v>4</v>
      </c>
      <c r="C29" s="2">
        <v>0.99</v>
      </c>
      <c r="H29" s="8" t="s">
        <v>62</v>
      </c>
    </row>
    <row r="30" spans="1:8">
      <c r="A30" t="s">
        <v>38</v>
      </c>
      <c r="B30" t="s">
        <v>39</v>
      </c>
      <c r="C30" s="2">
        <v>0.99</v>
      </c>
      <c r="H30" s="8" t="s">
        <v>182</v>
      </c>
    </row>
    <row r="31" spans="1:8">
      <c r="A31" t="s">
        <v>40</v>
      </c>
      <c r="B31" t="s">
        <v>4</v>
      </c>
      <c r="C31" s="2">
        <v>0.99</v>
      </c>
      <c r="H31" s="8" t="s">
        <v>181</v>
      </c>
    </row>
    <row r="32" spans="1:8">
      <c r="H32" s="8" t="s">
        <v>64</v>
      </c>
    </row>
    <row r="34" spans="1:8">
      <c r="A34" s="3" t="s">
        <v>45</v>
      </c>
      <c r="H34" s="8" t="s">
        <v>189</v>
      </c>
    </row>
    <row r="35" spans="1:8">
      <c r="A35" s="4" t="s">
        <v>46</v>
      </c>
      <c r="B35" s="4" t="s">
        <v>47</v>
      </c>
      <c r="C35" s="4" t="s">
        <v>48</v>
      </c>
      <c r="E35" s="6" t="s">
        <v>50</v>
      </c>
      <c r="H35" s="8" t="s">
        <v>63</v>
      </c>
    </row>
    <row r="36" spans="1:8">
      <c r="A36" t="s">
        <v>4</v>
      </c>
      <c r="B36" s="2">
        <f t="shared" ref="B36:B43" ca="1" si="0">SUMIF($B$4:$C$31,A36,$C$4:$C$31)</f>
        <v>54.45</v>
      </c>
      <c r="C36" s="5">
        <f t="shared" ref="C36:C44" ca="1" si="1">B36/$B$44</f>
        <v>0.43262354997616403</v>
      </c>
      <c r="E36" s="7" t="s">
        <v>51</v>
      </c>
      <c r="F36" s="2">
        <f>MIN(C4:C31)</f>
        <v>0.99</v>
      </c>
      <c r="H36" s="8" t="s">
        <v>190</v>
      </c>
    </row>
    <row r="37" spans="1:8">
      <c r="A37" t="s">
        <v>8</v>
      </c>
      <c r="B37" s="2">
        <f t="shared" ca="1" si="0"/>
        <v>26.730000000000004</v>
      </c>
      <c r="C37" s="5">
        <f t="shared" ca="1" si="1"/>
        <v>0.21237883362466237</v>
      </c>
      <c r="E37" s="7" t="s">
        <v>52</v>
      </c>
      <c r="F37" s="2">
        <f>QUARTILE(C4:C31, 1)</f>
        <v>1.98</v>
      </c>
    </row>
    <row r="38" spans="1:8">
      <c r="A38" t="s">
        <v>22</v>
      </c>
      <c r="B38" s="2">
        <f t="shared" ca="1" si="0"/>
        <v>25.869999999999997</v>
      </c>
      <c r="C38" s="5">
        <f t="shared" ca="1" si="1"/>
        <v>0.20554584458922612</v>
      </c>
      <c r="E38" s="7" t="s">
        <v>53</v>
      </c>
      <c r="F38" s="2">
        <f>MEDIAN(C4:C31)</f>
        <v>1.9849999999999999</v>
      </c>
    </row>
    <row r="39" spans="1:8">
      <c r="A39" t="s">
        <v>14</v>
      </c>
      <c r="B39" s="2">
        <f t="shared" ca="1" si="0"/>
        <v>8.91</v>
      </c>
      <c r="C39" s="5">
        <f t="shared" ca="1" si="1"/>
        <v>7.0792944541554104E-2</v>
      </c>
      <c r="E39" s="7" t="s">
        <v>54</v>
      </c>
      <c r="F39" s="2">
        <f>QUARTILE(C4:C31,3)</f>
        <v>4.95</v>
      </c>
    </row>
    <row r="40" spans="1:8">
      <c r="A40" t="s">
        <v>24</v>
      </c>
      <c r="B40" s="2">
        <f t="shared" ca="1" si="0"/>
        <v>3.96</v>
      </c>
      <c r="C40" s="5">
        <f t="shared" ca="1" si="1"/>
        <v>3.146353090735738E-2</v>
      </c>
      <c r="E40" s="7" t="s">
        <v>55</v>
      </c>
      <c r="F40" s="2">
        <f>MAX(C4:C31)</f>
        <v>24.75</v>
      </c>
    </row>
    <row r="41" spans="1:8">
      <c r="A41" t="s">
        <v>26</v>
      </c>
      <c r="B41" s="2">
        <f t="shared" ca="1" si="0"/>
        <v>1.98</v>
      </c>
      <c r="C41" s="5">
        <f t="shared" ca="1" si="1"/>
        <v>1.573176545367869E-2</v>
      </c>
      <c r="E41" s="7"/>
      <c r="F41" s="2"/>
    </row>
    <row r="42" spans="1:8">
      <c r="A42" t="s">
        <v>30</v>
      </c>
      <c r="B42" s="2">
        <f t="shared" ca="1" si="0"/>
        <v>2.9699999999999998</v>
      </c>
      <c r="C42" s="5">
        <f t="shared" ca="1" si="1"/>
        <v>2.3597648180518033E-2</v>
      </c>
      <c r="E42" s="7" t="s">
        <v>56</v>
      </c>
      <c r="F42" s="2">
        <f>AVERAGE(C4:C31)</f>
        <v>4.4950000000000001</v>
      </c>
    </row>
    <row r="43" spans="1:8">
      <c r="A43" t="s">
        <v>39</v>
      </c>
      <c r="B43" s="2">
        <f t="shared" ca="1" si="0"/>
        <v>0.99</v>
      </c>
      <c r="C43" s="5">
        <f t="shared" ca="1" si="1"/>
        <v>7.865882726839345E-3</v>
      </c>
      <c r="E43" s="7" t="s">
        <v>53</v>
      </c>
      <c r="F43" s="2">
        <f>MEDIAN(C4:C31)</f>
        <v>1.9849999999999999</v>
      </c>
    </row>
    <row r="44" spans="1:8">
      <c r="A44" t="s">
        <v>49</v>
      </c>
      <c r="B44" s="2">
        <f ca="1">SUM(B36:B43)</f>
        <v>125.86</v>
      </c>
      <c r="C44" s="5">
        <f t="shared" ca="1" si="1"/>
        <v>1</v>
      </c>
      <c r="E44" s="7" t="s">
        <v>57</v>
      </c>
      <c r="F44" s="2">
        <f>MODE(C4:C31)</f>
        <v>1.98</v>
      </c>
    </row>
    <row r="45" spans="1:8">
      <c r="E45" s="7" t="s">
        <v>58</v>
      </c>
      <c r="F45" s="2">
        <f>MAX(C4:C31)-MIN(C4:C31)</f>
        <v>23.76</v>
      </c>
    </row>
    <row r="46" spans="1:8">
      <c r="E46" s="7" t="s">
        <v>59</v>
      </c>
      <c r="F46" s="2">
        <f>F39-F37</f>
        <v>2.97</v>
      </c>
    </row>
    <row r="47" spans="1:8">
      <c r="E47" s="7" t="s">
        <v>60</v>
      </c>
      <c r="F47" s="2">
        <f>VAR(C4:C31)</f>
        <v>26.670677777777769</v>
      </c>
    </row>
    <row r="48" spans="1:8">
      <c r="E48" s="7" t="s">
        <v>61</v>
      </c>
      <c r="F48" s="2">
        <f>STDEV(C4:C31)</f>
        <v>5.1643661545031616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29"/>
  <sheetViews>
    <sheetView workbookViewId="0">
      <selection activeCell="E24" sqref="E2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24.75</v>
      </c>
    </row>
    <row r="3" spans="1:3">
      <c r="A3" t="s">
        <v>5</v>
      </c>
      <c r="B3" t="s">
        <v>6</v>
      </c>
      <c r="C3">
        <v>15.92</v>
      </c>
    </row>
    <row r="4" spans="1:3">
      <c r="A4" t="s">
        <v>7</v>
      </c>
      <c r="B4" t="s">
        <v>8</v>
      </c>
      <c r="C4">
        <v>9.9</v>
      </c>
    </row>
    <row r="5" spans="1:3">
      <c r="A5" t="s">
        <v>9</v>
      </c>
      <c r="B5" t="s">
        <v>8</v>
      </c>
      <c r="C5">
        <v>8.91</v>
      </c>
    </row>
    <row r="6" spans="1:3">
      <c r="A6" t="s">
        <v>10</v>
      </c>
      <c r="B6" t="s">
        <v>8</v>
      </c>
      <c r="C6">
        <v>5.94</v>
      </c>
    </row>
    <row r="7" spans="1:3">
      <c r="A7" t="s">
        <v>11</v>
      </c>
      <c r="B7" t="s">
        <v>4</v>
      </c>
      <c r="C7">
        <v>5.94</v>
      </c>
    </row>
    <row r="8" spans="1:3">
      <c r="A8" t="s">
        <v>12</v>
      </c>
      <c r="B8" t="s">
        <v>4</v>
      </c>
      <c r="C8">
        <v>4.95</v>
      </c>
    </row>
    <row r="9" spans="1:3">
      <c r="A9" t="s">
        <v>13</v>
      </c>
      <c r="B9" t="s">
        <v>14</v>
      </c>
      <c r="C9">
        <v>4.95</v>
      </c>
    </row>
    <row r="10" spans="1:3">
      <c r="A10" t="s">
        <v>15</v>
      </c>
      <c r="B10" t="s">
        <v>16</v>
      </c>
      <c r="C10">
        <v>3.98</v>
      </c>
    </row>
    <row r="11" spans="1:3">
      <c r="A11" t="s">
        <v>17</v>
      </c>
      <c r="B11" t="s">
        <v>6</v>
      </c>
      <c r="C11">
        <v>3.98</v>
      </c>
    </row>
    <row r="12" spans="1:3">
      <c r="A12" t="s">
        <v>18</v>
      </c>
      <c r="B12" t="s">
        <v>4</v>
      </c>
      <c r="C12">
        <v>3.96</v>
      </c>
    </row>
    <row r="13" spans="1:3">
      <c r="A13" t="s">
        <v>19</v>
      </c>
      <c r="B13" t="s">
        <v>4</v>
      </c>
      <c r="C13">
        <v>3.96</v>
      </c>
    </row>
    <row r="14" spans="1:3">
      <c r="A14" t="s">
        <v>20</v>
      </c>
      <c r="B14" t="s">
        <v>4</v>
      </c>
      <c r="C14">
        <v>3.96</v>
      </c>
    </row>
    <row r="15" spans="1:3">
      <c r="A15" t="s">
        <v>21</v>
      </c>
      <c r="B15" t="s">
        <v>22</v>
      </c>
      <c r="C15">
        <v>1.99</v>
      </c>
    </row>
    <row r="16" spans="1:3">
      <c r="A16" t="s">
        <v>23</v>
      </c>
      <c r="B16" t="s">
        <v>24</v>
      </c>
      <c r="C16">
        <v>1.98</v>
      </c>
    </row>
    <row r="17" spans="1:3">
      <c r="A17" t="s">
        <v>25</v>
      </c>
      <c r="B17" t="s">
        <v>26</v>
      </c>
      <c r="C17">
        <v>1.98</v>
      </c>
    </row>
    <row r="18" spans="1:3">
      <c r="A18" t="s">
        <v>27</v>
      </c>
      <c r="B18" t="s">
        <v>4</v>
      </c>
      <c r="C18">
        <v>1.98</v>
      </c>
    </row>
    <row r="19" spans="1:3">
      <c r="A19" t="s">
        <v>28</v>
      </c>
      <c r="B19" t="s">
        <v>24</v>
      </c>
      <c r="C19">
        <v>1.98</v>
      </c>
    </row>
    <row r="20" spans="1:3">
      <c r="A20" t="s">
        <v>29</v>
      </c>
      <c r="B20" t="s">
        <v>30</v>
      </c>
      <c r="C20">
        <v>1.98</v>
      </c>
    </row>
    <row r="21" spans="1:3">
      <c r="A21" t="s">
        <v>31</v>
      </c>
      <c r="B21" t="s">
        <v>8</v>
      </c>
      <c r="C21">
        <v>1.98</v>
      </c>
    </row>
    <row r="22" spans="1:3">
      <c r="A22" t="s">
        <v>32</v>
      </c>
      <c r="B22" t="s">
        <v>4</v>
      </c>
      <c r="C22">
        <v>1.98</v>
      </c>
    </row>
    <row r="23" spans="1:3">
      <c r="A23" t="s">
        <v>33</v>
      </c>
      <c r="B23" t="s">
        <v>14</v>
      </c>
      <c r="C23">
        <v>1.98</v>
      </c>
    </row>
    <row r="24" spans="1:3">
      <c r="A24" t="s">
        <v>34</v>
      </c>
      <c r="B24" t="s">
        <v>14</v>
      </c>
      <c r="C24">
        <v>1.98</v>
      </c>
    </row>
    <row r="25" spans="1:3">
      <c r="A25" t="s">
        <v>35</v>
      </c>
      <c r="B25" t="s">
        <v>30</v>
      </c>
      <c r="C25">
        <v>0.99</v>
      </c>
    </row>
    <row r="26" spans="1:3">
      <c r="A26" t="s">
        <v>36</v>
      </c>
      <c r="B26" t="s">
        <v>4</v>
      </c>
      <c r="C26">
        <v>0.99</v>
      </c>
    </row>
    <row r="27" spans="1:3">
      <c r="A27" t="s">
        <v>37</v>
      </c>
      <c r="B27" t="s">
        <v>4</v>
      </c>
      <c r="C27">
        <v>0.99</v>
      </c>
    </row>
    <row r="28" spans="1:3">
      <c r="A28" t="s">
        <v>38</v>
      </c>
      <c r="B28" t="s">
        <v>39</v>
      </c>
      <c r="C28">
        <v>0.99</v>
      </c>
    </row>
    <row r="29" spans="1:3">
      <c r="A29" t="s">
        <v>40</v>
      </c>
      <c r="B29" t="s">
        <v>4</v>
      </c>
      <c r="C29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49" zoomScale="80" zoomScaleNormal="80" workbookViewId="0">
      <selection activeCell="R72" sqref="R72"/>
    </sheetView>
  </sheetViews>
  <sheetFormatPr baseColWidth="10" defaultRowHeight="16"/>
  <cols>
    <col min="3" max="3" width="14" bestFit="1" customWidth="1"/>
    <col min="6" max="6" width="22.1640625" bestFit="1" customWidth="1"/>
  </cols>
  <sheetData>
    <row r="1" spans="1:8">
      <c r="A1" s="3" t="s">
        <v>266</v>
      </c>
    </row>
    <row r="2" spans="1:8">
      <c r="A2" s="3" t="s">
        <v>267</v>
      </c>
    </row>
    <row r="4" spans="1:8">
      <c r="A4" s="10" t="s">
        <v>65</v>
      </c>
      <c r="B4" s="10" t="s">
        <v>66</v>
      </c>
      <c r="C4" s="10" t="s">
        <v>67</v>
      </c>
      <c r="D4" s="10" t="s">
        <v>68</v>
      </c>
      <c r="F4" s="6" t="s">
        <v>50</v>
      </c>
      <c r="H4" t="s">
        <v>275</v>
      </c>
    </row>
    <row r="5" spans="1:8">
      <c r="A5">
        <v>6</v>
      </c>
      <c r="B5" t="s">
        <v>77</v>
      </c>
      <c r="C5" t="s">
        <v>78</v>
      </c>
      <c r="D5" s="2">
        <v>13.2268421052632</v>
      </c>
      <c r="F5" s="7" t="s">
        <v>51</v>
      </c>
      <c r="G5" s="9">
        <f>MIN(D5:D63)</f>
        <v>8.8057894736842108</v>
      </c>
      <c r="H5" s="9">
        <f>G5</f>
        <v>8.8057894736842108</v>
      </c>
    </row>
    <row r="6" spans="1:8">
      <c r="A6">
        <v>26</v>
      </c>
      <c r="B6" t="s">
        <v>91</v>
      </c>
      <c r="C6" t="s">
        <v>92</v>
      </c>
      <c r="D6" s="2">
        <v>12.49</v>
      </c>
      <c r="F6" s="7" t="s">
        <v>52</v>
      </c>
      <c r="G6" s="9">
        <f>QUARTILE(D5:D63, 1)</f>
        <v>8.8057894736842108</v>
      </c>
      <c r="H6" s="9">
        <f>G6-G5</f>
        <v>0</v>
      </c>
    </row>
    <row r="7" spans="1:8">
      <c r="A7">
        <v>45</v>
      </c>
      <c r="B7" t="s">
        <v>105</v>
      </c>
      <c r="C7" t="s">
        <v>106</v>
      </c>
      <c r="D7" s="2">
        <v>11.7531578947368</v>
      </c>
      <c r="F7" s="7" t="s">
        <v>53</v>
      </c>
      <c r="G7" s="9">
        <f>MEDIAN(D5:D63)</f>
        <v>8.8057894736842197</v>
      </c>
      <c r="H7" s="9">
        <f>G7-G6</f>
        <v>0</v>
      </c>
    </row>
    <row r="8" spans="1:8">
      <c r="A8">
        <v>46</v>
      </c>
      <c r="B8" t="s">
        <v>107</v>
      </c>
      <c r="C8" t="s">
        <v>108</v>
      </c>
      <c r="D8" s="2">
        <v>11.7531578947368</v>
      </c>
      <c r="F8" s="7" t="s">
        <v>54</v>
      </c>
      <c r="G8" s="9">
        <f>QUARTILE(D5:D63, 3)</f>
        <v>9.2794736842105294</v>
      </c>
      <c r="H8" s="9">
        <f>G8-G7</f>
        <v>0.47368421052630971</v>
      </c>
    </row>
    <row r="9" spans="1:8">
      <c r="A9">
        <v>57</v>
      </c>
      <c r="B9" t="s">
        <v>69</v>
      </c>
      <c r="C9" t="s">
        <v>111</v>
      </c>
      <c r="D9" s="2">
        <v>10.9373684210526</v>
      </c>
      <c r="F9" s="7" t="s">
        <v>55</v>
      </c>
      <c r="G9" s="9">
        <f>MAX(D5:D63)</f>
        <v>13.2268421052632</v>
      </c>
      <c r="H9" s="9">
        <f>G9-G8</f>
        <v>3.9473684210526709</v>
      </c>
    </row>
    <row r="10" spans="1:8">
      <c r="A10">
        <v>7</v>
      </c>
      <c r="B10" t="s">
        <v>79</v>
      </c>
      <c r="C10" t="s">
        <v>80</v>
      </c>
      <c r="D10" s="2">
        <v>10.647894736842099</v>
      </c>
      <c r="F10" s="7"/>
      <c r="G10" s="9"/>
    </row>
    <row r="11" spans="1:8">
      <c r="A11">
        <v>25</v>
      </c>
      <c r="B11" t="s">
        <v>89</v>
      </c>
      <c r="C11" t="s">
        <v>90</v>
      </c>
      <c r="D11" s="2">
        <v>10.647894736842099</v>
      </c>
      <c r="F11" s="7" t="s">
        <v>56</v>
      </c>
      <c r="G11" s="9">
        <f>AVERAGE(D5:D63)</f>
        <v>9.3073352165725129</v>
      </c>
    </row>
    <row r="12" spans="1:8">
      <c r="A12">
        <v>37</v>
      </c>
      <c r="B12" t="s">
        <v>97</v>
      </c>
      <c r="C12" t="s">
        <v>98</v>
      </c>
      <c r="D12" s="2">
        <v>10.2268421052632</v>
      </c>
      <c r="F12" s="7" t="s">
        <v>53</v>
      </c>
      <c r="G12" s="9">
        <f>G7</f>
        <v>8.8057894736842197</v>
      </c>
    </row>
    <row r="13" spans="1:8">
      <c r="A13">
        <v>24</v>
      </c>
      <c r="B13" t="s">
        <v>81</v>
      </c>
      <c r="C13" t="s">
        <v>88</v>
      </c>
      <c r="D13" s="2">
        <v>9.9636842105263206</v>
      </c>
      <c r="F13" s="7" t="s">
        <v>57</v>
      </c>
      <c r="G13" s="9">
        <f>MODE(D5:D63)</f>
        <v>8.8057894736842108</v>
      </c>
    </row>
    <row r="14" spans="1:8">
      <c r="A14">
        <v>5</v>
      </c>
      <c r="B14" t="s">
        <v>75</v>
      </c>
      <c r="C14" t="s">
        <v>76</v>
      </c>
      <c r="D14" s="2">
        <v>9.9110526315789595</v>
      </c>
      <c r="F14" s="7" t="s">
        <v>58</v>
      </c>
      <c r="G14" s="9">
        <f>G9-G5</f>
        <v>4.4210526315789895</v>
      </c>
    </row>
    <row r="15" spans="1:8">
      <c r="A15">
        <v>43</v>
      </c>
      <c r="B15" t="s">
        <v>101</v>
      </c>
      <c r="C15" t="s">
        <v>102</v>
      </c>
      <c r="D15" s="2">
        <v>9.9110526315789595</v>
      </c>
      <c r="F15" s="7" t="s">
        <v>59</v>
      </c>
      <c r="G15" s="9">
        <f>G8-G6</f>
        <v>0.47368421052631859</v>
      </c>
    </row>
    <row r="16" spans="1:8">
      <c r="A16">
        <v>28</v>
      </c>
      <c r="B16" t="s">
        <v>93</v>
      </c>
      <c r="C16" t="s">
        <v>94</v>
      </c>
      <c r="D16" s="2">
        <v>9.7531578947368391</v>
      </c>
      <c r="F16" s="7" t="s">
        <v>60</v>
      </c>
      <c r="G16" s="9">
        <f>VAR(D5:D63)</f>
        <v>0.95488213698680391</v>
      </c>
    </row>
    <row r="17" spans="1:7">
      <c r="A17">
        <v>4</v>
      </c>
      <c r="B17" t="s">
        <v>73</v>
      </c>
      <c r="C17" t="s">
        <v>74</v>
      </c>
      <c r="D17" s="2">
        <v>9.5426315789473808</v>
      </c>
      <c r="F17" s="7" t="s">
        <v>61</v>
      </c>
      <c r="G17" s="9">
        <f>STDEV(D5:D63)</f>
        <v>0.9771807084602131</v>
      </c>
    </row>
    <row r="18" spans="1:7">
      <c r="A18">
        <v>17</v>
      </c>
      <c r="B18" t="s">
        <v>82</v>
      </c>
      <c r="C18" t="s">
        <v>83</v>
      </c>
      <c r="D18" s="2">
        <v>9.2794736842105294</v>
      </c>
    </row>
    <row r="19" spans="1:7">
      <c r="A19">
        <v>34</v>
      </c>
      <c r="B19" t="s">
        <v>95</v>
      </c>
      <c r="C19" t="s">
        <v>96</v>
      </c>
      <c r="D19" s="2">
        <v>9.2794736842105294</v>
      </c>
    </row>
    <row r="20" spans="1:7">
      <c r="A20">
        <v>48</v>
      </c>
      <c r="B20" t="s">
        <v>109</v>
      </c>
      <c r="C20" t="s">
        <v>110</v>
      </c>
      <c r="D20" s="2">
        <v>9.2794736842105294</v>
      </c>
    </row>
    <row r="21" spans="1:7">
      <c r="A21">
        <v>44</v>
      </c>
      <c r="B21" t="s">
        <v>103</v>
      </c>
      <c r="C21" t="s">
        <v>104</v>
      </c>
      <c r="D21" s="2">
        <v>9.2268421052631595</v>
      </c>
    </row>
    <row r="22" spans="1:7">
      <c r="A22">
        <v>59</v>
      </c>
      <c r="B22" t="s">
        <v>194</v>
      </c>
      <c r="C22" t="s">
        <v>195</v>
      </c>
      <c r="D22" s="2">
        <v>9.2127777777777897</v>
      </c>
    </row>
    <row r="23" spans="1:7">
      <c r="A23">
        <v>15</v>
      </c>
      <c r="B23" t="s">
        <v>196</v>
      </c>
      <c r="C23" t="s">
        <v>197</v>
      </c>
      <c r="D23" s="2">
        <v>9.0426315789473701</v>
      </c>
    </row>
    <row r="24" spans="1:7">
      <c r="A24">
        <v>51</v>
      </c>
      <c r="B24" t="s">
        <v>198</v>
      </c>
      <c r="C24" t="s">
        <v>199</v>
      </c>
      <c r="D24" s="2">
        <v>8.9636842105263206</v>
      </c>
    </row>
    <row r="25" spans="1:7">
      <c r="A25">
        <v>1</v>
      </c>
      <c r="B25" t="s">
        <v>69</v>
      </c>
      <c r="C25" t="s">
        <v>70</v>
      </c>
      <c r="D25" s="2">
        <v>8.9110526315789595</v>
      </c>
    </row>
    <row r="26" spans="1:7">
      <c r="A26">
        <v>22</v>
      </c>
      <c r="B26" t="s">
        <v>86</v>
      </c>
      <c r="C26" t="s">
        <v>87</v>
      </c>
      <c r="D26" s="2">
        <v>8.9110526315789595</v>
      </c>
    </row>
    <row r="27" spans="1:7">
      <c r="A27">
        <v>42</v>
      </c>
      <c r="B27" t="s">
        <v>99</v>
      </c>
      <c r="C27" t="s">
        <v>100</v>
      </c>
      <c r="D27" s="2">
        <v>8.9110526315789595</v>
      </c>
    </row>
    <row r="28" spans="1:7">
      <c r="A28">
        <v>3</v>
      </c>
      <c r="B28" t="s">
        <v>71</v>
      </c>
      <c r="C28" t="s">
        <v>72</v>
      </c>
      <c r="D28" s="2">
        <v>8.9110526315789507</v>
      </c>
    </row>
    <row r="29" spans="1:7">
      <c r="A29">
        <v>20</v>
      </c>
      <c r="B29" t="s">
        <v>84</v>
      </c>
      <c r="C29" t="s">
        <v>85</v>
      </c>
      <c r="D29" s="2">
        <v>8.9110526315789507</v>
      </c>
    </row>
    <row r="30" spans="1:7">
      <c r="A30">
        <v>40</v>
      </c>
      <c r="B30" t="s">
        <v>200</v>
      </c>
      <c r="C30" t="s">
        <v>201</v>
      </c>
      <c r="D30" s="2">
        <v>8.8584210526315807</v>
      </c>
    </row>
    <row r="31" spans="1:7">
      <c r="A31">
        <v>39</v>
      </c>
      <c r="B31" t="s">
        <v>202</v>
      </c>
      <c r="C31" t="s">
        <v>203</v>
      </c>
      <c r="D31" s="2">
        <v>8.8321052631578993</v>
      </c>
    </row>
    <row r="32" spans="1:7">
      <c r="A32">
        <v>19</v>
      </c>
      <c r="B32" t="s">
        <v>204</v>
      </c>
      <c r="C32" t="s">
        <v>205</v>
      </c>
      <c r="D32" s="2">
        <v>8.8321052631578993</v>
      </c>
    </row>
    <row r="33" spans="1:4">
      <c r="A33">
        <v>58</v>
      </c>
      <c r="B33" t="s">
        <v>206</v>
      </c>
      <c r="C33" t="s">
        <v>207</v>
      </c>
      <c r="D33" s="2">
        <v>8.8321052631578993</v>
      </c>
    </row>
    <row r="34" spans="1:4">
      <c r="A34">
        <v>9</v>
      </c>
      <c r="B34" t="s">
        <v>208</v>
      </c>
      <c r="C34" t="s">
        <v>209</v>
      </c>
      <c r="D34" s="2">
        <v>8.8057894736842197</v>
      </c>
    </row>
    <row r="35" spans="1:4">
      <c r="A35">
        <v>13</v>
      </c>
      <c r="B35" t="s">
        <v>210</v>
      </c>
      <c r="C35" t="s">
        <v>211</v>
      </c>
      <c r="D35" s="2">
        <v>8.8057894736842197</v>
      </c>
    </row>
    <row r="36" spans="1:4">
      <c r="A36">
        <v>18</v>
      </c>
      <c r="B36" t="s">
        <v>212</v>
      </c>
      <c r="C36" t="s">
        <v>213</v>
      </c>
      <c r="D36" s="2">
        <v>8.8057894736842197</v>
      </c>
    </row>
    <row r="37" spans="1:4">
      <c r="A37">
        <v>21</v>
      </c>
      <c r="B37" t="s">
        <v>214</v>
      </c>
      <c r="C37" t="s">
        <v>215</v>
      </c>
      <c r="D37" s="2">
        <v>8.8057894736842197</v>
      </c>
    </row>
    <row r="38" spans="1:4">
      <c r="A38">
        <v>30</v>
      </c>
      <c r="B38" t="s">
        <v>216</v>
      </c>
      <c r="C38" t="s">
        <v>217</v>
      </c>
      <c r="D38" s="2">
        <v>8.8057894736842197</v>
      </c>
    </row>
    <row r="39" spans="1:4">
      <c r="A39">
        <v>35</v>
      </c>
      <c r="B39" t="s">
        <v>218</v>
      </c>
      <c r="C39" t="s">
        <v>219</v>
      </c>
      <c r="D39" s="2">
        <v>8.8057894736842197</v>
      </c>
    </row>
    <row r="40" spans="1:4">
      <c r="A40">
        <v>38</v>
      </c>
      <c r="B40" t="s">
        <v>220</v>
      </c>
      <c r="C40" t="s">
        <v>274</v>
      </c>
      <c r="D40" s="2">
        <v>8.8057894736842197</v>
      </c>
    </row>
    <row r="41" spans="1:4">
      <c r="A41">
        <v>47</v>
      </c>
      <c r="B41" t="s">
        <v>222</v>
      </c>
      <c r="C41" t="s">
        <v>223</v>
      </c>
      <c r="D41" s="2">
        <v>8.8057894736842197</v>
      </c>
    </row>
    <row r="42" spans="1:4">
      <c r="A42">
        <v>55</v>
      </c>
      <c r="B42" t="s">
        <v>224</v>
      </c>
      <c r="C42" t="s">
        <v>225</v>
      </c>
      <c r="D42" s="2">
        <v>8.8057894736842197</v>
      </c>
    </row>
    <row r="43" spans="1:4">
      <c r="A43">
        <v>56</v>
      </c>
      <c r="B43" t="s">
        <v>226</v>
      </c>
      <c r="C43" t="s">
        <v>273</v>
      </c>
      <c r="D43" s="2">
        <v>8.8057894736842197</v>
      </c>
    </row>
    <row r="44" spans="1:4">
      <c r="A44">
        <v>8</v>
      </c>
      <c r="B44" t="s">
        <v>228</v>
      </c>
      <c r="C44" t="s">
        <v>229</v>
      </c>
      <c r="D44" s="2">
        <v>8.8057894736842197</v>
      </c>
    </row>
    <row r="45" spans="1:4">
      <c r="A45">
        <v>10</v>
      </c>
      <c r="B45" t="s">
        <v>230</v>
      </c>
      <c r="C45" t="s">
        <v>231</v>
      </c>
      <c r="D45" s="2">
        <v>8.8057894736842108</v>
      </c>
    </row>
    <row r="46" spans="1:4">
      <c r="A46">
        <v>14</v>
      </c>
      <c r="B46" t="s">
        <v>224</v>
      </c>
      <c r="C46" t="s">
        <v>232</v>
      </c>
      <c r="D46" s="2">
        <v>8.8057894736842108</v>
      </c>
    </row>
    <row r="47" spans="1:4">
      <c r="A47">
        <v>27</v>
      </c>
      <c r="B47" t="s">
        <v>233</v>
      </c>
      <c r="C47" t="s">
        <v>234</v>
      </c>
      <c r="D47" s="2">
        <v>8.8057894736842108</v>
      </c>
    </row>
    <row r="48" spans="1:4">
      <c r="A48">
        <v>31</v>
      </c>
      <c r="B48" t="s">
        <v>235</v>
      </c>
      <c r="C48" t="s">
        <v>236</v>
      </c>
      <c r="D48" s="2">
        <v>8.8057894736842108</v>
      </c>
    </row>
    <row r="49" spans="1:9">
      <c r="A49">
        <v>52</v>
      </c>
      <c r="B49" t="s">
        <v>237</v>
      </c>
      <c r="C49" t="s">
        <v>238</v>
      </c>
      <c r="D49" s="2">
        <v>8.8057894736842108</v>
      </c>
    </row>
    <row r="50" spans="1:9">
      <c r="A50">
        <v>2</v>
      </c>
      <c r="B50" t="s">
        <v>239</v>
      </c>
      <c r="C50" t="s">
        <v>271</v>
      </c>
      <c r="D50" s="2">
        <v>8.8057894736842108</v>
      </c>
    </row>
    <row r="51" spans="1:9">
      <c r="A51">
        <v>11</v>
      </c>
      <c r="B51" t="s">
        <v>241</v>
      </c>
      <c r="C51" t="s">
        <v>242</v>
      </c>
      <c r="D51" s="2">
        <v>8.8057894736842108</v>
      </c>
    </row>
    <row r="52" spans="1:9">
      <c r="A52">
        <v>12</v>
      </c>
      <c r="B52" t="s">
        <v>243</v>
      </c>
      <c r="C52" t="s">
        <v>244</v>
      </c>
      <c r="D52" s="2">
        <v>8.8057894736842108</v>
      </c>
    </row>
    <row r="53" spans="1:9">
      <c r="A53">
        <v>16</v>
      </c>
      <c r="B53" t="s">
        <v>81</v>
      </c>
      <c r="C53" t="s">
        <v>245</v>
      </c>
      <c r="D53" s="2">
        <v>8.8057894736842108</v>
      </c>
      <c r="I53" s="8" t="s">
        <v>62</v>
      </c>
    </row>
    <row r="54" spans="1:9">
      <c r="A54">
        <v>23</v>
      </c>
      <c r="B54" t="s">
        <v>246</v>
      </c>
      <c r="C54" t="s">
        <v>247</v>
      </c>
      <c r="D54" s="2">
        <v>8.8057894736842108</v>
      </c>
      <c r="I54" s="8" t="s">
        <v>123</v>
      </c>
    </row>
    <row r="55" spans="1:9">
      <c r="A55">
        <v>29</v>
      </c>
      <c r="B55" t="s">
        <v>248</v>
      </c>
      <c r="C55" t="s">
        <v>249</v>
      </c>
      <c r="D55" s="2">
        <v>8.8057894736842108</v>
      </c>
      <c r="I55" s="8" t="s">
        <v>276</v>
      </c>
    </row>
    <row r="56" spans="1:9">
      <c r="A56">
        <v>32</v>
      </c>
      <c r="B56" t="s">
        <v>250</v>
      </c>
      <c r="C56" t="s">
        <v>251</v>
      </c>
      <c r="D56" s="2">
        <v>8.8057894736842108</v>
      </c>
      <c r="I56" s="8" t="s">
        <v>279</v>
      </c>
    </row>
    <row r="57" spans="1:9">
      <c r="A57">
        <v>33</v>
      </c>
      <c r="B57" t="s">
        <v>252</v>
      </c>
      <c r="C57" t="s">
        <v>253</v>
      </c>
      <c r="D57" s="2">
        <v>8.8057894736842108</v>
      </c>
      <c r="I57" s="8" t="s">
        <v>278</v>
      </c>
    </row>
    <row r="58" spans="1:9">
      <c r="A58">
        <v>36</v>
      </c>
      <c r="B58" t="s">
        <v>254</v>
      </c>
      <c r="C58" t="s">
        <v>255</v>
      </c>
      <c r="D58" s="2">
        <v>8.8057894736842108</v>
      </c>
      <c r="I58" s="8" t="s">
        <v>277</v>
      </c>
    </row>
    <row r="59" spans="1:9">
      <c r="A59">
        <v>41</v>
      </c>
      <c r="B59" t="s">
        <v>256</v>
      </c>
      <c r="C59" t="s">
        <v>257</v>
      </c>
      <c r="D59" s="2">
        <v>8.8057894736842108</v>
      </c>
    </row>
    <row r="60" spans="1:9">
      <c r="A60">
        <v>49</v>
      </c>
      <c r="B60" t="s">
        <v>269</v>
      </c>
      <c r="C60" t="s">
        <v>270</v>
      </c>
      <c r="D60" s="2">
        <v>8.8057894736842108</v>
      </c>
    </row>
    <row r="61" spans="1:9">
      <c r="A61">
        <v>50</v>
      </c>
      <c r="B61" t="s">
        <v>260</v>
      </c>
      <c r="C61" t="s">
        <v>272</v>
      </c>
      <c r="D61" s="2">
        <v>8.8057894736842108</v>
      </c>
    </row>
    <row r="62" spans="1:9">
      <c r="A62">
        <v>53</v>
      </c>
      <c r="B62" t="s">
        <v>262</v>
      </c>
      <c r="C62" t="s">
        <v>263</v>
      </c>
      <c r="D62" s="2">
        <v>8.8057894736842108</v>
      </c>
    </row>
    <row r="63" spans="1:9">
      <c r="A63">
        <v>54</v>
      </c>
      <c r="B63" t="s">
        <v>264</v>
      </c>
      <c r="C63" t="s">
        <v>265</v>
      </c>
      <c r="D63" s="2">
        <v>8.8057894736842108</v>
      </c>
    </row>
    <row r="66" spans="1:8">
      <c r="A66" s="3" t="s">
        <v>122</v>
      </c>
    </row>
    <row r="67" spans="1:8">
      <c r="A67" t="s">
        <v>268</v>
      </c>
    </row>
    <row r="69" spans="1:8">
      <c r="A69" s="10" t="s">
        <v>65</v>
      </c>
      <c r="B69" s="10" t="s">
        <v>66</v>
      </c>
      <c r="C69" s="10" t="s">
        <v>67</v>
      </c>
      <c r="D69" s="10" t="s">
        <v>68</v>
      </c>
      <c r="F69" s="6" t="s">
        <v>50</v>
      </c>
      <c r="H69" t="s">
        <v>275</v>
      </c>
    </row>
    <row r="70" spans="1:8">
      <c r="A70">
        <v>6</v>
      </c>
      <c r="B70" t="s">
        <v>77</v>
      </c>
      <c r="C70" t="s">
        <v>78</v>
      </c>
      <c r="D70" s="2">
        <v>13.2268421052632</v>
      </c>
      <c r="F70" s="7" t="s">
        <v>51</v>
      </c>
      <c r="G70" s="9">
        <f>MIN(D70:D82)</f>
        <v>9.5426315789473808</v>
      </c>
      <c r="H70" s="12">
        <f>G70</f>
        <v>9.5426315789473808</v>
      </c>
    </row>
    <row r="71" spans="1:8">
      <c r="A71">
        <v>26</v>
      </c>
      <c r="B71" t="s">
        <v>91</v>
      </c>
      <c r="C71" t="s">
        <v>92</v>
      </c>
      <c r="D71" s="2">
        <v>12.49</v>
      </c>
      <c r="F71" s="7" t="s">
        <v>52</v>
      </c>
      <c r="G71" s="9">
        <f>QUARTILE(D70:D82, 1)</f>
        <v>9.9110526315789595</v>
      </c>
      <c r="H71" s="12">
        <f>G71-G70</f>
        <v>0.36842105263157876</v>
      </c>
    </row>
    <row r="72" spans="1:8">
      <c r="A72">
        <v>45</v>
      </c>
      <c r="B72" t="s">
        <v>105</v>
      </c>
      <c r="C72" t="s">
        <v>106</v>
      </c>
      <c r="D72" s="2">
        <v>11.7531578947368</v>
      </c>
      <c r="F72" s="7" t="s">
        <v>53</v>
      </c>
      <c r="G72" s="9">
        <f>MEDIAN(D70:D82)</f>
        <v>10.647894736842099</v>
      </c>
      <c r="H72" s="12">
        <f>G72-G71</f>
        <v>0.73684210526313976</v>
      </c>
    </row>
    <row r="73" spans="1:8">
      <c r="A73">
        <v>46</v>
      </c>
      <c r="B73" t="s">
        <v>107</v>
      </c>
      <c r="C73" t="s">
        <v>108</v>
      </c>
      <c r="D73" s="2">
        <v>11.7531578947368</v>
      </c>
      <c r="F73" s="7" t="s">
        <v>54</v>
      </c>
      <c r="G73" s="9">
        <f>QUARTILE(D70:D82, 3)</f>
        <v>11.7531578947368</v>
      </c>
      <c r="H73" s="12">
        <f>G73-G72</f>
        <v>1.1052631578947008</v>
      </c>
    </row>
    <row r="74" spans="1:8">
      <c r="A74">
        <v>57</v>
      </c>
      <c r="B74" t="s">
        <v>69</v>
      </c>
      <c r="C74" t="s">
        <v>111</v>
      </c>
      <c r="D74" s="2">
        <v>10.9373684210526</v>
      </c>
      <c r="F74" s="7" t="s">
        <v>55</v>
      </c>
      <c r="G74" s="9">
        <f>MAX(D70:D82)</f>
        <v>13.2268421052632</v>
      </c>
      <c r="H74" s="12">
        <f>G74-G73</f>
        <v>1.4736842105264003</v>
      </c>
    </row>
    <row r="75" spans="1:8">
      <c r="A75">
        <v>7</v>
      </c>
      <c r="B75" t="s">
        <v>79</v>
      </c>
      <c r="C75" t="s">
        <v>80</v>
      </c>
      <c r="D75" s="2">
        <v>10.647894736842099</v>
      </c>
      <c r="F75" s="7"/>
      <c r="G75" s="9"/>
    </row>
    <row r="76" spans="1:8">
      <c r="A76">
        <v>25</v>
      </c>
      <c r="B76" t="s">
        <v>89</v>
      </c>
      <c r="C76" t="s">
        <v>90</v>
      </c>
      <c r="D76" s="2">
        <v>10.647894736842099</v>
      </c>
      <c r="F76" s="7" t="s">
        <v>56</v>
      </c>
      <c r="G76" s="9">
        <f>AVERAGE(D70:D82)</f>
        <v>10.828056680161943</v>
      </c>
    </row>
    <row r="77" spans="1:8">
      <c r="A77">
        <v>37</v>
      </c>
      <c r="B77" t="s">
        <v>97</v>
      </c>
      <c r="C77" t="s">
        <v>98</v>
      </c>
      <c r="D77" s="2">
        <v>10.2268421052632</v>
      </c>
      <c r="F77" s="7" t="s">
        <v>53</v>
      </c>
      <c r="G77" s="9">
        <f>G72</f>
        <v>10.647894736842099</v>
      </c>
    </row>
    <row r="78" spans="1:8">
      <c r="A78">
        <v>24</v>
      </c>
      <c r="B78" t="s">
        <v>81</v>
      </c>
      <c r="C78" t="s">
        <v>88</v>
      </c>
      <c r="D78" s="2">
        <v>9.9636842105263206</v>
      </c>
      <c r="F78" s="7" t="s">
        <v>57</v>
      </c>
      <c r="G78" s="9">
        <f>MODE(D70:D82)</f>
        <v>11.7531578947368</v>
      </c>
    </row>
    <row r="79" spans="1:8">
      <c r="A79">
        <v>5</v>
      </c>
      <c r="B79" t="s">
        <v>75</v>
      </c>
      <c r="C79" t="s">
        <v>76</v>
      </c>
      <c r="D79" s="2">
        <v>9.9110526315789595</v>
      </c>
      <c r="F79" s="7" t="s">
        <v>58</v>
      </c>
      <c r="G79" s="9">
        <f>G74-G70</f>
        <v>3.6842105263158196</v>
      </c>
    </row>
    <row r="80" spans="1:8">
      <c r="A80">
        <v>43</v>
      </c>
      <c r="B80" t="s">
        <v>101</v>
      </c>
      <c r="C80" t="s">
        <v>102</v>
      </c>
      <c r="D80" s="2">
        <v>9.9110526315789595</v>
      </c>
      <c r="F80" s="7" t="s">
        <v>59</v>
      </c>
      <c r="G80" s="9">
        <f>G73-G71</f>
        <v>1.8421052631578405</v>
      </c>
    </row>
    <row r="81" spans="1:7">
      <c r="A81">
        <v>28</v>
      </c>
      <c r="B81" t="s">
        <v>93</v>
      </c>
      <c r="C81" t="s">
        <v>94</v>
      </c>
      <c r="D81" s="2">
        <v>9.7531578947368391</v>
      </c>
      <c r="F81" s="7" t="s">
        <v>60</v>
      </c>
      <c r="G81" s="9">
        <f>VAR(D70:D82)</f>
        <v>1.3252361673413968</v>
      </c>
    </row>
    <row r="82" spans="1:7">
      <c r="A82">
        <v>4</v>
      </c>
      <c r="B82" t="s">
        <v>73</v>
      </c>
      <c r="C82" t="s">
        <v>74</v>
      </c>
      <c r="D82" s="2">
        <v>9.5426315789473808</v>
      </c>
      <c r="F82" s="7" t="s">
        <v>61</v>
      </c>
      <c r="G82" s="9">
        <f>STDEV(D70:D82)</f>
        <v>1.1511890232891369</v>
      </c>
    </row>
  </sheetData>
  <autoFilter ref="A4:D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D60"/>
  <sheetViews>
    <sheetView workbookViewId="0">
      <selection activeCell="G24" sqref="G24"/>
    </sheetView>
  </sheetViews>
  <sheetFormatPr baseColWidth="10" defaultRowHeight="16"/>
  <sheetData>
    <row r="1" spans="1:4">
      <c r="A1" t="s">
        <v>65</v>
      </c>
      <c r="B1" t="s">
        <v>66</v>
      </c>
      <c r="C1" t="s">
        <v>67</v>
      </c>
      <c r="D1" t="s">
        <v>68</v>
      </c>
    </row>
    <row r="2" spans="1:4">
      <c r="A2">
        <v>6</v>
      </c>
      <c r="B2" t="s">
        <v>77</v>
      </c>
      <c r="C2" t="s">
        <v>118</v>
      </c>
      <c r="D2">
        <v>13.2268421052632</v>
      </c>
    </row>
    <row r="3" spans="1:4">
      <c r="A3">
        <v>26</v>
      </c>
      <c r="B3" t="s">
        <v>91</v>
      </c>
      <c r="C3" t="s">
        <v>92</v>
      </c>
      <c r="D3">
        <v>12.49</v>
      </c>
    </row>
    <row r="4" spans="1:4">
      <c r="A4">
        <v>45</v>
      </c>
      <c r="B4" t="s">
        <v>105</v>
      </c>
      <c r="C4" t="s">
        <v>121</v>
      </c>
      <c r="D4">
        <v>11.7531578947368</v>
      </c>
    </row>
    <row r="5" spans="1:4">
      <c r="A5">
        <v>46</v>
      </c>
      <c r="B5" t="s">
        <v>107</v>
      </c>
      <c r="C5" t="s">
        <v>108</v>
      </c>
      <c r="D5">
        <v>11.7531578947368</v>
      </c>
    </row>
    <row r="6" spans="1:4">
      <c r="A6">
        <v>57</v>
      </c>
      <c r="B6" t="s">
        <v>69</v>
      </c>
      <c r="C6" t="s">
        <v>111</v>
      </c>
      <c r="D6">
        <v>10.9373684210526</v>
      </c>
    </row>
    <row r="7" spans="1:4">
      <c r="A7">
        <v>7</v>
      </c>
      <c r="B7" t="s">
        <v>79</v>
      </c>
      <c r="C7" t="s">
        <v>80</v>
      </c>
      <c r="D7">
        <v>10.647894736842099</v>
      </c>
    </row>
    <row r="8" spans="1:4">
      <c r="A8">
        <v>25</v>
      </c>
      <c r="B8" t="s">
        <v>89</v>
      </c>
      <c r="C8" t="s">
        <v>90</v>
      </c>
      <c r="D8">
        <v>10.647894736842099</v>
      </c>
    </row>
    <row r="9" spans="1:4">
      <c r="A9">
        <v>37</v>
      </c>
      <c r="B9" t="s">
        <v>97</v>
      </c>
      <c r="C9" t="s">
        <v>98</v>
      </c>
      <c r="D9">
        <v>10.2268421052632</v>
      </c>
    </row>
    <row r="10" spans="1:4">
      <c r="A10">
        <v>24</v>
      </c>
      <c r="B10" t="s">
        <v>81</v>
      </c>
      <c r="C10" t="s">
        <v>88</v>
      </c>
      <c r="D10">
        <v>9.9636842105263206</v>
      </c>
    </row>
    <row r="11" spans="1:4">
      <c r="A11">
        <v>5</v>
      </c>
      <c r="B11" t="s">
        <v>116</v>
      </c>
      <c r="C11" t="s">
        <v>117</v>
      </c>
      <c r="D11">
        <v>9.9110526315789595</v>
      </c>
    </row>
    <row r="12" spans="1:4">
      <c r="A12">
        <v>43</v>
      </c>
      <c r="B12" t="s">
        <v>101</v>
      </c>
      <c r="C12" t="s">
        <v>102</v>
      </c>
      <c r="D12">
        <v>9.9110526315789595</v>
      </c>
    </row>
    <row r="13" spans="1:4">
      <c r="A13">
        <v>28</v>
      </c>
      <c r="B13" t="s">
        <v>93</v>
      </c>
      <c r="C13" t="s">
        <v>94</v>
      </c>
      <c r="D13">
        <v>9.7531578947368391</v>
      </c>
    </row>
    <row r="14" spans="1:4">
      <c r="A14">
        <v>4</v>
      </c>
      <c r="B14" t="s">
        <v>115</v>
      </c>
      <c r="C14" t="s">
        <v>74</v>
      </c>
      <c r="D14">
        <v>9.5426315789473808</v>
      </c>
    </row>
    <row r="15" spans="1:4">
      <c r="A15">
        <v>17</v>
      </c>
      <c r="B15" t="s">
        <v>82</v>
      </c>
      <c r="C15" t="s">
        <v>83</v>
      </c>
      <c r="D15">
        <v>9.2794736842105294</v>
      </c>
    </row>
    <row r="16" spans="1:4">
      <c r="A16">
        <v>34</v>
      </c>
      <c r="B16" t="s">
        <v>119</v>
      </c>
      <c r="C16" t="s">
        <v>96</v>
      </c>
      <c r="D16">
        <v>9.2794736842105294</v>
      </c>
    </row>
    <row r="17" spans="1:4">
      <c r="A17">
        <v>48</v>
      </c>
      <c r="B17" t="s">
        <v>109</v>
      </c>
      <c r="C17" t="s">
        <v>110</v>
      </c>
      <c r="D17">
        <v>9.2794736842105294</v>
      </c>
    </row>
    <row r="18" spans="1:4">
      <c r="A18">
        <v>44</v>
      </c>
      <c r="B18" t="s">
        <v>103</v>
      </c>
      <c r="C18" t="s">
        <v>120</v>
      </c>
      <c r="D18">
        <v>9.2268421052631595</v>
      </c>
    </row>
    <row r="19" spans="1:4">
      <c r="A19">
        <v>59</v>
      </c>
      <c r="B19" t="s">
        <v>194</v>
      </c>
      <c r="C19" t="s">
        <v>195</v>
      </c>
      <c r="D19">
        <v>9.2127777777777897</v>
      </c>
    </row>
    <row r="20" spans="1:4">
      <c r="A20">
        <v>15</v>
      </c>
      <c r="B20" t="s">
        <v>196</v>
      </c>
      <c r="C20" t="s">
        <v>197</v>
      </c>
      <c r="D20">
        <v>9.0426315789473701</v>
      </c>
    </row>
    <row r="21" spans="1:4">
      <c r="A21">
        <v>51</v>
      </c>
      <c r="B21" t="s">
        <v>198</v>
      </c>
      <c r="C21" t="s">
        <v>199</v>
      </c>
      <c r="D21">
        <v>8.9636842105263206</v>
      </c>
    </row>
    <row r="22" spans="1:4">
      <c r="A22">
        <v>1</v>
      </c>
      <c r="B22" t="s">
        <v>112</v>
      </c>
      <c r="C22" t="s">
        <v>113</v>
      </c>
      <c r="D22">
        <v>8.9110526315789595</v>
      </c>
    </row>
    <row r="23" spans="1:4">
      <c r="A23">
        <v>22</v>
      </c>
      <c r="B23" t="s">
        <v>86</v>
      </c>
      <c r="C23" t="s">
        <v>87</v>
      </c>
      <c r="D23">
        <v>8.9110526315789595</v>
      </c>
    </row>
    <row r="24" spans="1:4">
      <c r="A24">
        <v>42</v>
      </c>
      <c r="B24" t="s">
        <v>99</v>
      </c>
      <c r="C24" t="s">
        <v>100</v>
      </c>
      <c r="D24">
        <v>8.9110526315789595</v>
      </c>
    </row>
    <row r="25" spans="1:4">
      <c r="A25">
        <v>3</v>
      </c>
      <c r="B25" t="s">
        <v>114</v>
      </c>
      <c r="C25" t="s">
        <v>72</v>
      </c>
      <c r="D25">
        <v>8.9110526315789507</v>
      </c>
    </row>
    <row r="26" spans="1:4">
      <c r="A26">
        <v>20</v>
      </c>
      <c r="B26" t="s">
        <v>84</v>
      </c>
      <c r="C26" t="s">
        <v>85</v>
      </c>
      <c r="D26">
        <v>8.9110526315789507</v>
      </c>
    </row>
    <row r="27" spans="1:4">
      <c r="A27">
        <v>40</v>
      </c>
      <c r="B27" t="s">
        <v>200</v>
      </c>
      <c r="C27" t="s">
        <v>201</v>
      </c>
      <c r="D27">
        <v>8.8584210526315807</v>
      </c>
    </row>
    <row r="28" spans="1:4">
      <c r="A28">
        <v>39</v>
      </c>
      <c r="B28" t="s">
        <v>202</v>
      </c>
      <c r="C28" t="s">
        <v>203</v>
      </c>
      <c r="D28">
        <v>8.8321052631578993</v>
      </c>
    </row>
    <row r="29" spans="1:4">
      <c r="A29">
        <v>19</v>
      </c>
      <c r="B29" t="s">
        <v>204</v>
      </c>
      <c r="C29" t="s">
        <v>205</v>
      </c>
      <c r="D29">
        <v>8.8321052631578993</v>
      </c>
    </row>
    <row r="30" spans="1:4">
      <c r="A30">
        <v>58</v>
      </c>
      <c r="B30" t="s">
        <v>206</v>
      </c>
      <c r="C30" t="s">
        <v>207</v>
      </c>
      <c r="D30">
        <v>8.8321052631578993</v>
      </c>
    </row>
    <row r="31" spans="1:4">
      <c r="A31">
        <v>9</v>
      </c>
      <c r="B31" t="s">
        <v>208</v>
      </c>
      <c r="C31" t="s">
        <v>209</v>
      </c>
      <c r="D31">
        <v>8.8057894736842197</v>
      </c>
    </row>
    <row r="32" spans="1:4">
      <c r="A32">
        <v>13</v>
      </c>
      <c r="B32" t="s">
        <v>210</v>
      </c>
      <c r="C32" t="s">
        <v>211</v>
      </c>
      <c r="D32">
        <v>8.8057894736842197</v>
      </c>
    </row>
    <row r="33" spans="1:4">
      <c r="A33">
        <v>18</v>
      </c>
      <c r="B33" t="s">
        <v>212</v>
      </c>
      <c r="C33" t="s">
        <v>213</v>
      </c>
      <c r="D33">
        <v>8.8057894736842197</v>
      </c>
    </row>
    <row r="34" spans="1:4">
      <c r="A34">
        <v>21</v>
      </c>
      <c r="B34" t="s">
        <v>214</v>
      </c>
      <c r="C34" t="s">
        <v>215</v>
      </c>
      <c r="D34">
        <v>8.8057894736842197</v>
      </c>
    </row>
    <row r="35" spans="1:4">
      <c r="A35">
        <v>30</v>
      </c>
      <c r="B35" t="s">
        <v>216</v>
      </c>
      <c r="C35" t="s">
        <v>217</v>
      </c>
      <c r="D35">
        <v>8.8057894736842197</v>
      </c>
    </row>
    <row r="36" spans="1:4">
      <c r="A36">
        <v>35</v>
      </c>
      <c r="B36" t="s">
        <v>218</v>
      </c>
      <c r="C36" t="s">
        <v>219</v>
      </c>
      <c r="D36">
        <v>8.8057894736842197</v>
      </c>
    </row>
    <row r="37" spans="1:4">
      <c r="A37">
        <v>38</v>
      </c>
      <c r="B37" t="s">
        <v>220</v>
      </c>
      <c r="C37" t="s">
        <v>221</v>
      </c>
      <c r="D37">
        <v>8.8057894736842197</v>
      </c>
    </row>
    <row r="38" spans="1:4">
      <c r="A38">
        <v>47</v>
      </c>
      <c r="B38" t="s">
        <v>222</v>
      </c>
      <c r="C38" t="s">
        <v>223</v>
      </c>
      <c r="D38">
        <v>8.8057894736842197</v>
      </c>
    </row>
    <row r="39" spans="1:4">
      <c r="A39">
        <v>55</v>
      </c>
      <c r="B39" t="s">
        <v>224</v>
      </c>
      <c r="C39" t="s">
        <v>225</v>
      </c>
      <c r="D39">
        <v>8.8057894736842197</v>
      </c>
    </row>
    <row r="40" spans="1:4">
      <c r="A40">
        <v>56</v>
      </c>
      <c r="B40" t="s">
        <v>226</v>
      </c>
      <c r="C40" t="s">
        <v>227</v>
      </c>
      <c r="D40">
        <v>8.8057894736842197</v>
      </c>
    </row>
    <row r="41" spans="1:4">
      <c r="A41">
        <v>8</v>
      </c>
      <c r="B41" t="s">
        <v>228</v>
      </c>
      <c r="C41" t="s">
        <v>229</v>
      </c>
      <c r="D41">
        <v>8.8057894736842197</v>
      </c>
    </row>
    <row r="42" spans="1:4">
      <c r="A42">
        <v>10</v>
      </c>
      <c r="B42" t="s">
        <v>230</v>
      </c>
      <c r="C42" t="s">
        <v>231</v>
      </c>
      <c r="D42">
        <v>8.8057894736842108</v>
      </c>
    </row>
    <row r="43" spans="1:4">
      <c r="A43">
        <v>14</v>
      </c>
      <c r="B43" t="s">
        <v>224</v>
      </c>
      <c r="C43" t="s">
        <v>232</v>
      </c>
      <c r="D43">
        <v>8.8057894736842108</v>
      </c>
    </row>
    <row r="44" spans="1:4">
      <c r="A44">
        <v>27</v>
      </c>
      <c r="B44" t="s">
        <v>233</v>
      </c>
      <c r="C44" t="s">
        <v>234</v>
      </c>
      <c r="D44">
        <v>8.8057894736842108</v>
      </c>
    </row>
    <row r="45" spans="1:4">
      <c r="A45">
        <v>31</v>
      </c>
      <c r="B45" t="s">
        <v>235</v>
      </c>
      <c r="C45" t="s">
        <v>236</v>
      </c>
      <c r="D45">
        <v>8.8057894736842108</v>
      </c>
    </row>
    <row r="46" spans="1:4">
      <c r="A46">
        <v>52</v>
      </c>
      <c r="B46" t="s">
        <v>237</v>
      </c>
      <c r="C46" t="s">
        <v>238</v>
      </c>
      <c r="D46">
        <v>8.8057894736842108</v>
      </c>
    </row>
    <row r="47" spans="1:4">
      <c r="A47">
        <v>2</v>
      </c>
      <c r="B47" t="s">
        <v>239</v>
      </c>
      <c r="C47" t="s">
        <v>240</v>
      </c>
      <c r="D47">
        <v>8.8057894736842108</v>
      </c>
    </row>
    <row r="48" spans="1:4">
      <c r="A48">
        <v>11</v>
      </c>
      <c r="B48" t="s">
        <v>241</v>
      </c>
      <c r="C48" t="s">
        <v>242</v>
      </c>
      <c r="D48">
        <v>8.8057894736842108</v>
      </c>
    </row>
    <row r="49" spans="1:4">
      <c r="A49">
        <v>12</v>
      </c>
      <c r="B49" t="s">
        <v>243</v>
      </c>
      <c r="C49" t="s">
        <v>244</v>
      </c>
      <c r="D49">
        <v>8.8057894736842108</v>
      </c>
    </row>
    <row r="50" spans="1:4">
      <c r="A50">
        <v>16</v>
      </c>
      <c r="B50" t="s">
        <v>81</v>
      </c>
      <c r="C50" t="s">
        <v>245</v>
      </c>
      <c r="D50">
        <v>8.8057894736842108</v>
      </c>
    </row>
    <row r="51" spans="1:4">
      <c r="A51">
        <v>23</v>
      </c>
      <c r="B51" t="s">
        <v>246</v>
      </c>
      <c r="C51" t="s">
        <v>247</v>
      </c>
      <c r="D51">
        <v>8.8057894736842108</v>
      </c>
    </row>
    <row r="52" spans="1:4">
      <c r="A52">
        <v>29</v>
      </c>
      <c r="B52" t="s">
        <v>248</v>
      </c>
      <c r="C52" t="s">
        <v>249</v>
      </c>
      <c r="D52">
        <v>8.8057894736842108</v>
      </c>
    </row>
    <row r="53" spans="1:4">
      <c r="A53">
        <v>32</v>
      </c>
      <c r="B53" t="s">
        <v>250</v>
      </c>
      <c r="C53" t="s">
        <v>251</v>
      </c>
      <c r="D53">
        <v>8.8057894736842108</v>
      </c>
    </row>
    <row r="54" spans="1:4">
      <c r="A54">
        <v>33</v>
      </c>
      <c r="B54" t="s">
        <v>252</v>
      </c>
      <c r="C54" t="s">
        <v>253</v>
      </c>
      <c r="D54">
        <v>8.8057894736842108</v>
      </c>
    </row>
    <row r="55" spans="1:4">
      <c r="A55">
        <v>36</v>
      </c>
      <c r="B55" t="s">
        <v>254</v>
      </c>
      <c r="C55" t="s">
        <v>255</v>
      </c>
      <c r="D55">
        <v>8.8057894736842108</v>
      </c>
    </row>
    <row r="56" spans="1:4">
      <c r="A56">
        <v>41</v>
      </c>
      <c r="B56" t="s">
        <v>256</v>
      </c>
      <c r="C56" t="s">
        <v>257</v>
      </c>
      <c r="D56">
        <v>8.8057894736842108</v>
      </c>
    </row>
    <row r="57" spans="1:4">
      <c r="A57">
        <v>49</v>
      </c>
      <c r="B57" t="s">
        <v>258</v>
      </c>
      <c r="C57" t="s">
        <v>259</v>
      </c>
      <c r="D57">
        <v>8.8057894736842108</v>
      </c>
    </row>
    <row r="58" spans="1:4">
      <c r="A58">
        <v>50</v>
      </c>
      <c r="B58" t="s">
        <v>260</v>
      </c>
      <c r="C58" t="s">
        <v>261</v>
      </c>
      <c r="D58">
        <v>8.8057894736842108</v>
      </c>
    </row>
    <row r="59" spans="1:4">
      <c r="A59">
        <v>53</v>
      </c>
      <c r="B59" t="s">
        <v>262</v>
      </c>
      <c r="C59" t="s">
        <v>263</v>
      </c>
      <c r="D59">
        <v>8.8057894736842108</v>
      </c>
    </row>
    <row r="60" spans="1:4">
      <c r="A60">
        <v>54</v>
      </c>
      <c r="B60" t="s">
        <v>264</v>
      </c>
      <c r="C60" t="s">
        <v>265</v>
      </c>
      <c r="D60">
        <v>8.8057894736842108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G36" sqref="G36"/>
    </sheetView>
  </sheetViews>
  <sheetFormatPr baseColWidth="10" defaultRowHeight="16"/>
  <sheetData>
    <row r="1" spans="1:3">
      <c r="A1" s="3" t="s">
        <v>170</v>
      </c>
    </row>
    <row r="3" spans="1:3">
      <c r="A3" s="10" t="s">
        <v>168</v>
      </c>
      <c r="B3" s="10" t="s">
        <v>124</v>
      </c>
      <c r="C3" s="10" t="s">
        <v>169</v>
      </c>
    </row>
    <row r="4" spans="1:3">
      <c r="A4">
        <v>4</v>
      </c>
      <c r="B4" t="s">
        <v>129</v>
      </c>
      <c r="C4" s="11">
        <v>239.72000000000099</v>
      </c>
    </row>
    <row r="5" spans="1:3">
      <c r="A5">
        <v>3</v>
      </c>
      <c r="B5" t="s">
        <v>128</v>
      </c>
      <c r="C5" s="11">
        <v>191.1</v>
      </c>
    </row>
    <row r="6" spans="1:3">
      <c r="A6">
        <v>3</v>
      </c>
      <c r="B6" t="s">
        <v>125</v>
      </c>
      <c r="C6" s="11">
        <v>81.239999999999895</v>
      </c>
    </row>
    <row r="7" spans="1:3">
      <c r="A7">
        <v>3</v>
      </c>
      <c r="B7" t="s">
        <v>130</v>
      </c>
      <c r="C7" s="11">
        <v>80.239999999999995</v>
      </c>
    </row>
    <row r="8" spans="1:3">
      <c r="A8">
        <v>3</v>
      </c>
      <c r="B8" t="s">
        <v>136</v>
      </c>
      <c r="C8" s="11">
        <v>77.239999999999995</v>
      </c>
    </row>
    <row r="9" spans="1:3">
      <c r="A9">
        <v>4</v>
      </c>
      <c r="B9" t="s">
        <v>137</v>
      </c>
      <c r="C9" s="11">
        <v>77.239999999999995</v>
      </c>
    </row>
    <row r="10" spans="1:3">
      <c r="A10">
        <v>3</v>
      </c>
      <c r="B10" t="s">
        <v>135</v>
      </c>
      <c r="C10" s="11">
        <v>75.260000000000005</v>
      </c>
    </row>
    <row r="11" spans="1:3">
      <c r="A11">
        <v>3</v>
      </c>
      <c r="B11" t="s">
        <v>132</v>
      </c>
      <c r="C11" s="11">
        <v>75.239999999999995</v>
      </c>
    </row>
    <row r="12" spans="1:3">
      <c r="A12">
        <v>5</v>
      </c>
      <c r="B12" t="s">
        <v>141</v>
      </c>
      <c r="C12" s="11">
        <v>49.62</v>
      </c>
    </row>
    <row r="13" spans="1:3">
      <c r="A13">
        <v>5</v>
      </c>
      <c r="B13" t="s">
        <v>134</v>
      </c>
      <c r="C13" s="11">
        <v>46.62</v>
      </c>
    </row>
    <row r="14" spans="1:3">
      <c r="A14">
        <v>3</v>
      </c>
      <c r="B14" t="s">
        <v>147</v>
      </c>
      <c r="C14" s="11">
        <v>45.62</v>
      </c>
    </row>
    <row r="15" spans="1:3">
      <c r="A15">
        <v>3</v>
      </c>
      <c r="B15" t="s">
        <v>131</v>
      </c>
      <c r="C15" s="11">
        <v>45.62</v>
      </c>
    </row>
    <row r="16" spans="1:3">
      <c r="A16">
        <v>5</v>
      </c>
      <c r="B16" t="s">
        <v>146</v>
      </c>
      <c r="C16" s="11">
        <v>42.62</v>
      </c>
    </row>
    <row r="17" spans="1:7">
      <c r="A17">
        <v>3</v>
      </c>
      <c r="B17" t="s">
        <v>142</v>
      </c>
      <c r="C17" s="11">
        <v>41.62</v>
      </c>
    </row>
    <row r="18" spans="1:7">
      <c r="A18">
        <v>5</v>
      </c>
      <c r="B18" t="s">
        <v>138</v>
      </c>
      <c r="C18" s="11">
        <v>40.619999999999997</v>
      </c>
    </row>
    <row r="19" spans="1:7">
      <c r="A19">
        <v>4</v>
      </c>
      <c r="B19" t="s">
        <v>126</v>
      </c>
      <c r="C19" s="11">
        <v>39.619999999999997</v>
      </c>
    </row>
    <row r="20" spans="1:7">
      <c r="A20">
        <v>5</v>
      </c>
      <c r="B20" t="s">
        <v>140</v>
      </c>
      <c r="C20" s="11">
        <v>38.619999999999997</v>
      </c>
    </row>
    <row r="21" spans="1:7">
      <c r="A21">
        <v>4</v>
      </c>
      <c r="B21" t="s">
        <v>148</v>
      </c>
      <c r="C21" s="11">
        <v>37.619999999999997</v>
      </c>
    </row>
    <row r="22" spans="1:7">
      <c r="A22">
        <v>4</v>
      </c>
      <c r="B22" t="s">
        <v>133</v>
      </c>
      <c r="C22" s="11">
        <v>37.619999999999997</v>
      </c>
    </row>
    <row r="23" spans="1:7">
      <c r="A23">
        <v>4</v>
      </c>
      <c r="B23" t="s">
        <v>127</v>
      </c>
      <c r="C23" s="11">
        <v>37.619999999999997</v>
      </c>
    </row>
    <row r="24" spans="1:7">
      <c r="A24">
        <v>4</v>
      </c>
      <c r="B24" t="s">
        <v>143</v>
      </c>
      <c r="C24" s="11">
        <v>37.619999999999997</v>
      </c>
    </row>
    <row r="25" spans="1:7">
      <c r="A25">
        <v>4</v>
      </c>
      <c r="B25" t="s">
        <v>145</v>
      </c>
      <c r="C25" s="11">
        <v>37.619999999999997</v>
      </c>
    </row>
    <row r="26" spans="1:7">
      <c r="A26">
        <v>5</v>
      </c>
      <c r="B26" t="s">
        <v>144</v>
      </c>
      <c r="C26" s="11">
        <v>37.619999999999997</v>
      </c>
    </row>
    <row r="27" spans="1:7">
      <c r="A27">
        <v>5</v>
      </c>
      <c r="B27" t="s">
        <v>139</v>
      </c>
      <c r="C27" s="11">
        <v>37.619999999999997</v>
      </c>
    </row>
    <row r="29" spans="1:7">
      <c r="A29" t="s">
        <v>172</v>
      </c>
    </row>
    <row r="30" spans="1:7">
      <c r="A30">
        <v>3</v>
      </c>
      <c r="B30" s="2">
        <f ca="1">SUMIF($A$4:$C$27, A30, $C$4:$C$27)</f>
        <v>713.18</v>
      </c>
      <c r="C30" s="5">
        <f ca="1">B30/$B$33</f>
        <v>0.45976018566271243</v>
      </c>
      <c r="G30" s="8" t="s">
        <v>62</v>
      </c>
    </row>
    <row r="31" spans="1:7">
      <c r="A31">
        <v>4</v>
      </c>
      <c r="B31" s="2">
        <f ca="1">SUMIF($A$4:$C$27, A31, $C$4:$C$27)</f>
        <v>544.68000000000097</v>
      </c>
      <c r="C31" s="5">
        <f ca="1">B31/$B$33</f>
        <v>0.35113460546673586</v>
      </c>
      <c r="G31" s="8" t="s">
        <v>171</v>
      </c>
    </row>
    <row r="32" spans="1:7">
      <c r="A32">
        <v>5</v>
      </c>
      <c r="B32" s="2">
        <f ca="1">SUMIF($A$4:$C$27, A32, $C$4:$C$27)</f>
        <v>293.33999999999997</v>
      </c>
      <c r="C32" s="5">
        <f ca="1">B32/$B$33</f>
        <v>0.18910520887055171</v>
      </c>
      <c r="D32" t="s">
        <v>176</v>
      </c>
      <c r="E32" s="2">
        <f ca="1">B30-B32</f>
        <v>419.84</v>
      </c>
      <c r="G32" s="8" t="s">
        <v>177</v>
      </c>
    </row>
    <row r="33" spans="1:7">
      <c r="A33" t="s">
        <v>49</v>
      </c>
      <c r="B33" s="2">
        <f ca="1">SUM(B30:B32)</f>
        <v>1551.200000000001</v>
      </c>
      <c r="C33" s="5">
        <f ca="1">B33/$B$33</f>
        <v>1</v>
      </c>
      <c r="D33" t="s">
        <v>175</v>
      </c>
      <c r="E33">
        <f ca="1">STDEV(C30:C32)</f>
        <v>0.13620276459296574</v>
      </c>
      <c r="G33" s="8" t="s">
        <v>178</v>
      </c>
    </row>
    <row r="35" spans="1:7">
      <c r="G35" s="8" t="s">
        <v>179</v>
      </c>
    </row>
    <row r="36" spans="1:7">
      <c r="G36" s="8" t="s">
        <v>180</v>
      </c>
    </row>
    <row r="37" spans="1:7">
      <c r="A37" t="s">
        <v>173</v>
      </c>
    </row>
    <row r="38" spans="1:7">
      <c r="A38" t="s">
        <v>174</v>
      </c>
    </row>
    <row r="39" spans="1:7">
      <c r="A39">
        <v>3</v>
      </c>
      <c r="B39" s="2">
        <v>522.07999999999993</v>
      </c>
      <c r="C39" s="5">
        <v>0.33656523981433706</v>
      </c>
    </row>
    <row r="40" spans="1:7">
      <c r="A40">
        <v>4</v>
      </c>
      <c r="B40" s="2">
        <v>544.68000000000097</v>
      </c>
      <c r="C40" s="5">
        <v>0.35113460546673586</v>
      </c>
    </row>
    <row r="41" spans="1:7">
      <c r="A41">
        <v>5</v>
      </c>
      <c r="B41" s="2">
        <v>484.44</v>
      </c>
      <c r="C41" s="5">
        <v>0.31230015471892708</v>
      </c>
      <c r="D41" t="s">
        <v>176</v>
      </c>
      <c r="E41" s="2">
        <f>B40-B41</f>
        <v>60.240000000000975</v>
      </c>
    </row>
    <row r="42" spans="1:7">
      <c r="A42" t="s">
        <v>49</v>
      </c>
      <c r="B42" s="2">
        <v>1551.200000000001</v>
      </c>
      <c r="C42" s="5">
        <v>1</v>
      </c>
      <c r="D42" t="s">
        <v>175</v>
      </c>
      <c r="E42">
        <f>STDEV(C39:C41)</f>
        <v>1.9617914156389353E-2</v>
      </c>
    </row>
  </sheetData>
  <autoFilter ref="A3:C27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25"/>
  <sheetViews>
    <sheetView workbookViewId="0">
      <selection activeCell="J24" sqref="J24"/>
    </sheetView>
  </sheetViews>
  <sheetFormatPr baseColWidth="10" defaultRowHeight="16"/>
  <sheetData>
    <row r="1" spans="1:3">
      <c r="A1" t="s">
        <v>168</v>
      </c>
      <c r="B1" t="s">
        <v>124</v>
      </c>
      <c r="C1" t="s">
        <v>169</v>
      </c>
    </row>
    <row r="2" spans="1:3">
      <c r="A2">
        <v>4</v>
      </c>
      <c r="B2" t="s">
        <v>129</v>
      </c>
      <c r="C2">
        <v>239.72000000000099</v>
      </c>
    </row>
    <row r="3" spans="1:3">
      <c r="A3">
        <v>3</v>
      </c>
      <c r="B3" t="s">
        <v>128</v>
      </c>
      <c r="C3">
        <v>191.1</v>
      </c>
    </row>
    <row r="4" spans="1:3">
      <c r="A4">
        <v>3</v>
      </c>
      <c r="B4" t="s">
        <v>125</v>
      </c>
      <c r="C4">
        <v>81.239999999999895</v>
      </c>
    </row>
    <row r="5" spans="1:3">
      <c r="A5">
        <v>3</v>
      </c>
      <c r="B5" t="s">
        <v>130</v>
      </c>
      <c r="C5">
        <v>80.239999999999995</v>
      </c>
    </row>
    <row r="6" spans="1:3">
      <c r="A6">
        <v>3</v>
      </c>
      <c r="B6" t="s">
        <v>136</v>
      </c>
      <c r="C6">
        <v>77.239999999999995</v>
      </c>
    </row>
    <row r="7" spans="1:3">
      <c r="A7">
        <v>4</v>
      </c>
      <c r="B7" t="s">
        <v>137</v>
      </c>
      <c r="C7">
        <v>77.239999999999995</v>
      </c>
    </row>
    <row r="8" spans="1:3">
      <c r="A8">
        <v>3</v>
      </c>
      <c r="B8" t="s">
        <v>135</v>
      </c>
      <c r="C8">
        <v>75.260000000000005</v>
      </c>
    </row>
    <row r="9" spans="1:3">
      <c r="A9">
        <v>3</v>
      </c>
      <c r="B9" t="s">
        <v>132</v>
      </c>
      <c r="C9">
        <v>75.239999999999995</v>
      </c>
    </row>
    <row r="10" spans="1:3">
      <c r="A10">
        <v>5</v>
      </c>
      <c r="B10" t="s">
        <v>141</v>
      </c>
      <c r="C10">
        <v>49.62</v>
      </c>
    </row>
    <row r="11" spans="1:3">
      <c r="A11">
        <v>5</v>
      </c>
      <c r="B11" t="s">
        <v>134</v>
      </c>
      <c r="C11">
        <v>46.62</v>
      </c>
    </row>
    <row r="12" spans="1:3">
      <c r="A12">
        <v>3</v>
      </c>
      <c r="B12" t="s">
        <v>147</v>
      </c>
      <c r="C12">
        <v>45.62</v>
      </c>
    </row>
    <row r="13" spans="1:3">
      <c r="A13">
        <v>3</v>
      </c>
      <c r="B13" t="s">
        <v>131</v>
      </c>
      <c r="C13">
        <v>45.62</v>
      </c>
    </row>
    <row r="14" spans="1:3">
      <c r="A14">
        <v>5</v>
      </c>
      <c r="B14" t="s">
        <v>146</v>
      </c>
      <c r="C14">
        <v>42.62</v>
      </c>
    </row>
    <row r="15" spans="1:3">
      <c r="A15">
        <v>3</v>
      </c>
      <c r="B15" t="s">
        <v>142</v>
      </c>
      <c r="C15">
        <v>41.62</v>
      </c>
    </row>
    <row r="16" spans="1:3">
      <c r="A16">
        <v>5</v>
      </c>
      <c r="B16" t="s">
        <v>138</v>
      </c>
      <c r="C16">
        <v>40.619999999999997</v>
      </c>
    </row>
    <row r="17" spans="1:3">
      <c r="A17">
        <v>4</v>
      </c>
      <c r="B17" t="s">
        <v>126</v>
      </c>
      <c r="C17">
        <v>39.619999999999997</v>
      </c>
    </row>
    <row r="18" spans="1:3">
      <c r="A18">
        <v>5</v>
      </c>
      <c r="B18" t="s">
        <v>140</v>
      </c>
      <c r="C18">
        <v>38.619999999999997</v>
      </c>
    </row>
    <row r="19" spans="1:3">
      <c r="A19">
        <v>4</v>
      </c>
      <c r="B19" t="s">
        <v>148</v>
      </c>
      <c r="C19">
        <v>37.619999999999997</v>
      </c>
    </row>
    <row r="20" spans="1:3">
      <c r="A20">
        <v>4</v>
      </c>
      <c r="B20" t="s">
        <v>133</v>
      </c>
      <c r="C20">
        <v>37.619999999999997</v>
      </c>
    </row>
    <row r="21" spans="1:3">
      <c r="A21">
        <v>4</v>
      </c>
      <c r="B21" t="s">
        <v>127</v>
      </c>
      <c r="C21">
        <v>37.619999999999997</v>
      </c>
    </row>
    <row r="22" spans="1:3">
      <c r="A22">
        <v>4</v>
      </c>
      <c r="B22" t="s">
        <v>143</v>
      </c>
      <c r="C22">
        <v>37.619999999999997</v>
      </c>
    </row>
    <row r="23" spans="1:3">
      <c r="A23">
        <v>4</v>
      </c>
      <c r="B23" t="s">
        <v>145</v>
      </c>
      <c r="C23">
        <v>37.619999999999997</v>
      </c>
    </row>
    <row r="24" spans="1:3">
      <c r="A24">
        <v>5</v>
      </c>
      <c r="B24" t="s">
        <v>144</v>
      </c>
      <c r="C24">
        <v>37.619999999999997</v>
      </c>
    </row>
    <row r="25" spans="1:3">
      <c r="A25">
        <v>5</v>
      </c>
      <c r="B25" t="s">
        <v>139</v>
      </c>
      <c r="C25">
        <v>37.619999999999997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9" zoomScale="80" zoomScaleNormal="80" workbookViewId="0">
      <selection activeCell="H38" sqref="H38"/>
    </sheetView>
  </sheetViews>
  <sheetFormatPr baseColWidth="10" defaultRowHeight="16"/>
  <cols>
    <col min="4" max="4" width="12" bestFit="1" customWidth="1"/>
  </cols>
  <sheetData>
    <row r="1" spans="1:6">
      <c r="A1" s="3" t="s">
        <v>167</v>
      </c>
    </row>
    <row r="2" spans="1:6">
      <c r="A2" s="3" t="s">
        <v>165</v>
      </c>
      <c r="E2" s="6" t="s">
        <v>50</v>
      </c>
    </row>
    <row r="3" spans="1:6">
      <c r="A3" s="10" t="s">
        <v>155</v>
      </c>
      <c r="B3" s="10" t="s">
        <v>154</v>
      </c>
      <c r="C3" s="10"/>
      <c r="E3" s="7" t="s">
        <v>51</v>
      </c>
      <c r="F3" s="9">
        <f>MIN(B4:B10)</f>
        <v>321.81000000000103</v>
      </c>
    </row>
    <row r="4" spans="1:6">
      <c r="A4" t="s">
        <v>157</v>
      </c>
      <c r="B4" s="11">
        <v>341.77000000000203</v>
      </c>
      <c r="C4" s="5">
        <f>B4/$B$11</f>
        <v>0.14677059177188032</v>
      </c>
      <c r="E4" s="7" t="s">
        <v>52</v>
      </c>
      <c r="F4" s="9">
        <f>QUARTILE(B4:B10, 1)</f>
        <v>326.79500000000098</v>
      </c>
    </row>
    <row r="5" spans="1:6">
      <c r="A5" t="s">
        <v>162</v>
      </c>
      <c r="B5" s="11">
        <v>326.82000000000102</v>
      </c>
      <c r="C5" s="5">
        <f t="shared" ref="C5:C11" si="0">B5/$B$11</f>
        <v>0.14035042514815751</v>
      </c>
      <c r="E5" s="7" t="s">
        <v>53</v>
      </c>
      <c r="F5" s="9">
        <f>MEDIAN(B4:B10)</f>
        <v>329.76000000000101</v>
      </c>
    </row>
    <row r="6" spans="1:6">
      <c r="A6" t="s">
        <v>158</v>
      </c>
      <c r="B6" s="11">
        <v>321.81000000000103</v>
      </c>
      <c r="C6" s="5">
        <f t="shared" si="0"/>
        <v>0.13819891780468935</v>
      </c>
      <c r="E6" s="7" t="s">
        <v>54</v>
      </c>
      <c r="F6" s="9">
        <f>QUARTILE(B4:B10, 3)</f>
        <v>337.33000000000197</v>
      </c>
    </row>
    <row r="7" spans="1:6">
      <c r="A7" t="s">
        <v>159</v>
      </c>
      <c r="B7" s="11">
        <v>348.78000000000202</v>
      </c>
      <c r="C7" s="5">
        <f t="shared" si="0"/>
        <v>0.14978098428240164</v>
      </c>
      <c r="E7" s="7" t="s">
        <v>55</v>
      </c>
      <c r="F7" s="9">
        <f>MAX(B4:B10)</f>
        <v>348.78000000000202</v>
      </c>
    </row>
    <row r="8" spans="1:6">
      <c r="A8" t="s">
        <v>160</v>
      </c>
      <c r="B8" s="11">
        <v>332.89000000000198</v>
      </c>
      <c r="C8" s="5">
        <f t="shared" si="0"/>
        <v>0.14295714163016426</v>
      </c>
      <c r="E8" s="7"/>
      <c r="F8" s="9"/>
    </row>
    <row r="9" spans="1:6">
      <c r="A9" t="s">
        <v>163</v>
      </c>
      <c r="B9" s="11">
        <v>326.770000000001</v>
      </c>
      <c r="C9" s="5">
        <f t="shared" si="0"/>
        <v>0.14032895301898116</v>
      </c>
      <c r="E9" s="7" t="s">
        <v>56</v>
      </c>
      <c r="F9" s="9">
        <f>AVERAGE(B4:B10)</f>
        <v>332.65714285714432</v>
      </c>
    </row>
    <row r="10" spans="1:6">
      <c r="A10" t="s">
        <v>161</v>
      </c>
      <c r="B10" s="11">
        <v>329.76000000000101</v>
      </c>
      <c r="C10" s="5">
        <f t="shared" si="0"/>
        <v>0.14161298634372566</v>
      </c>
      <c r="E10" s="7" t="s">
        <v>53</v>
      </c>
      <c r="F10" s="9">
        <f>F5</f>
        <v>329.76000000000101</v>
      </c>
    </row>
    <row r="11" spans="1:6">
      <c r="A11" t="s">
        <v>49</v>
      </c>
      <c r="B11" s="11">
        <f>SUM(B4:B10)</f>
        <v>2328.6000000000104</v>
      </c>
      <c r="C11" s="5">
        <f t="shared" si="0"/>
        <v>1</v>
      </c>
      <c r="E11" s="7" t="s">
        <v>57</v>
      </c>
      <c r="F11" s="9" t="e">
        <f>MODE(B4:B10)</f>
        <v>#N/A</v>
      </c>
    </row>
    <row r="12" spans="1:6">
      <c r="E12" s="7" t="s">
        <v>58</v>
      </c>
      <c r="F12" s="9">
        <f>F7-F3</f>
        <v>26.970000000000994</v>
      </c>
    </row>
    <row r="13" spans="1:6">
      <c r="E13" s="7" t="s">
        <v>59</v>
      </c>
      <c r="F13" s="9">
        <f>F6-F4</f>
        <v>10.535000000000991</v>
      </c>
    </row>
    <row r="14" spans="1:6">
      <c r="E14" s="7" t="s">
        <v>60</v>
      </c>
      <c r="F14" s="9">
        <f>VAR(B4:B10)</f>
        <v>89.638257142865669</v>
      </c>
    </row>
    <row r="15" spans="1:6">
      <c r="E15" s="7" t="s">
        <v>61</v>
      </c>
      <c r="F15" s="9">
        <f>STDEV(B4:B10)</f>
        <v>9.4677482614857098</v>
      </c>
    </row>
    <row r="18" spans="1:6">
      <c r="A18" s="3" t="s">
        <v>166</v>
      </c>
      <c r="E18" s="6" t="s">
        <v>50</v>
      </c>
    </row>
    <row r="19" spans="1:6">
      <c r="A19" s="10" t="s">
        <v>155</v>
      </c>
      <c r="B19" s="10" t="s">
        <v>154</v>
      </c>
      <c r="C19" s="10"/>
      <c r="E19" s="7" t="s">
        <v>51</v>
      </c>
      <c r="F19" s="9">
        <f>MIN(B20:B26)</f>
        <v>57.42</v>
      </c>
    </row>
    <row r="20" spans="1:6">
      <c r="A20" t="s">
        <v>157</v>
      </c>
      <c r="B20" s="11">
        <v>57.43</v>
      </c>
      <c r="C20" s="5">
        <f>B20/$B$27</f>
        <v>0.12745794309556571</v>
      </c>
      <c r="E20" s="7" t="s">
        <v>52</v>
      </c>
      <c r="F20" s="9">
        <f>QUARTILE(B20:B26, 1)</f>
        <v>57.424999999999997</v>
      </c>
    </row>
    <row r="21" spans="1:6">
      <c r="A21" t="s">
        <v>162</v>
      </c>
      <c r="B21" s="11">
        <v>69.3</v>
      </c>
      <c r="C21" s="5">
        <f t="shared" ref="C21:C27" si="1">B21/$B$27</f>
        <v>0.15380176661192241</v>
      </c>
      <c r="E21" s="7" t="s">
        <v>53</v>
      </c>
      <c r="F21" s="9">
        <f>MEDIAN(B20:B26)</f>
        <v>60.39</v>
      </c>
    </row>
    <row r="22" spans="1:6">
      <c r="A22" t="s">
        <v>158</v>
      </c>
      <c r="B22" s="11">
        <v>57.42</v>
      </c>
      <c r="C22" s="5">
        <f t="shared" si="1"/>
        <v>0.12743574947845002</v>
      </c>
      <c r="E22" s="7" t="s">
        <v>54</v>
      </c>
      <c r="F22" s="9">
        <f>QUARTILE(B20:B26, 3)</f>
        <v>67.814999999999998</v>
      </c>
    </row>
    <row r="23" spans="1:6">
      <c r="A23" t="s">
        <v>159</v>
      </c>
      <c r="B23" s="11">
        <v>82.29</v>
      </c>
      <c r="C23" s="5">
        <f t="shared" si="1"/>
        <v>0.18263127524523948</v>
      </c>
      <c r="E23" s="7" t="s">
        <v>55</v>
      </c>
      <c r="F23" s="9">
        <f>MAX(B20:B26)</f>
        <v>82.29</v>
      </c>
    </row>
    <row r="24" spans="1:6">
      <c r="A24" t="s">
        <v>160</v>
      </c>
      <c r="B24" s="11">
        <v>60.39</v>
      </c>
      <c r="C24" s="5">
        <f t="shared" si="1"/>
        <v>0.13402725376181809</v>
      </c>
      <c r="E24" s="7"/>
      <c r="F24" s="9"/>
    </row>
    <row r="25" spans="1:6">
      <c r="A25" t="s">
        <v>163</v>
      </c>
      <c r="B25" s="11">
        <v>57.42</v>
      </c>
      <c r="C25" s="5">
        <f t="shared" si="1"/>
        <v>0.12743574947845002</v>
      </c>
      <c r="E25" s="7" t="s">
        <v>56</v>
      </c>
      <c r="F25" s="9">
        <f>AVERAGE(B20:B26)</f>
        <v>64.368571428571428</v>
      </c>
    </row>
    <row r="26" spans="1:6">
      <c r="A26" t="s">
        <v>161</v>
      </c>
      <c r="B26" s="11">
        <v>66.33</v>
      </c>
      <c r="C26" s="5">
        <f t="shared" si="1"/>
        <v>0.1472102623285543</v>
      </c>
      <c r="E26" s="7" t="s">
        <v>53</v>
      </c>
      <c r="F26" s="9">
        <f>F21</f>
        <v>60.39</v>
      </c>
    </row>
    <row r="27" spans="1:6">
      <c r="A27" t="s">
        <v>49</v>
      </c>
      <c r="B27" s="11">
        <f>SUM(B20:B26)</f>
        <v>450.58</v>
      </c>
      <c r="C27" s="5">
        <f t="shared" si="1"/>
        <v>1</v>
      </c>
      <c r="E27" s="7" t="s">
        <v>57</v>
      </c>
      <c r="F27" s="9">
        <f>MODE(B20:B26)</f>
        <v>57.42</v>
      </c>
    </row>
    <row r="28" spans="1:6">
      <c r="E28" s="7" t="s">
        <v>58</v>
      </c>
      <c r="F28" s="9">
        <f>F23-F19</f>
        <v>24.870000000000005</v>
      </c>
    </row>
    <row r="29" spans="1:6">
      <c r="E29" s="7" t="s">
        <v>59</v>
      </c>
      <c r="F29" s="9">
        <f>F22-F20</f>
        <v>10.39</v>
      </c>
    </row>
    <row r="30" spans="1:6">
      <c r="E30" s="7" t="s">
        <v>60</v>
      </c>
      <c r="F30" s="9">
        <f>VAR(B20:B26)</f>
        <v>84.980314285714485</v>
      </c>
    </row>
    <row r="31" spans="1:6">
      <c r="E31" s="7" t="s">
        <v>61</v>
      </c>
      <c r="F31" s="9">
        <f>STDEV(B20:B26)</f>
        <v>9.218476787719025</v>
      </c>
    </row>
    <row r="35" spans="8:8">
      <c r="H35" s="8" t="s">
        <v>62</v>
      </c>
    </row>
    <row r="36" spans="8:8">
      <c r="H36" s="8" t="s">
        <v>191</v>
      </c>
    </row>
    <row r="37" spans="8:8">
      <c r="H37" s="8" t="s">
        <v>192</v>
      </c>
    </row>
    <row r="38" spans="8:8">
      <c r="H38" s="8" t="s">
        <v>193</v>
      </c>
    </row>
    <row r="39" spans="8:8">
      <c r="H39" s="8"/>
    </row>
    <row r="40" spans="8:8">
      <c r="H40" s="8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B10"/>
  <sheetViews>
    <sheetView workbookViewId="0">
      <selection activeCell="J19" sqref="J19"/>
    </sheetView>
  </sheetViews>
  <sheetFormatPr baseColWidth="10" defaultRowHeight="16"/>
  <sheetData>
    <row r="1" spans="1:2">
      <c r="A1" t="s">
        <v>155</v>
      </c>
      <c r="B1" t="s">
        <v>154</v>
      </c>
    </row>
    <row r="2" spans="1:2">
      <c r="A2">
        <v>3</v>
      </c>
      <c r="B2">
        <v>82.29</v>
      </c>
    </row>
    <row r="3" spans="1:2">
      <c r="A3">
        <v>1</v>
      </c>
      <c r="B3">
        <v>69.3</v>
      </c>
    </row>
    <row r="4" spans="1:2">
      <c r="A4">
        <v>6</v>
      </c>
      <c r="B4">
        <v>66.33</v>
      </c>
    </row>
    <row r="5" spans="1:2">
      <c r="A5">
        <v>4</v>
      </c>
      <c r="B5">
        <v>60.39</v>
      </c>
    </row>
    <row r="6" spans="1:2">
      <c r="A6">
        <v>0</v>
      </c>
      <c r="B6">
        <v>57.43</v>
      </c>
    </row>
    <row r="7" spans="1:2">
      <c r="A7">
        <v>2</v>
      </c>
      <c r="B7">
        <v>57.42</v>
      </c>
    </row>
    <row r="8" spans="1:2">
      <c r="A8">
        <v>5</v>
      </c>
      <c r="B8">
        <v>57.42</v>
      </c>
    </row>
    <row r="10" spans="1:2">
      <c r="A10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B11"/>
  <sheetViews>
    <sheetView workbookViewId="0">
      <selection activeCell="B8" sqref="A1:B8"/>
    </sheetView>
  </sheetViews>
  <sheetFormatPr baseColWidth="10" defaultRowHeight="16"/>
  <sheetData>
    <row r="1" spans="1:2">
      <c r="A1" t="s">
        <v>155</v>
      </c>
      <c r="B1" t="s">
        <v>154</v>
      </c>
    </row>
    <row r="2" spans="1:2">
      <c r="A2">
        <v>3</v>
      </c>
      <c r="B2">
        <v>348.78000000000202</v>
      </c>
    </row>
    <row r="3" spans="1:2">
      <c r="A3">
        <v>0</v>
      </c>
      <c r="B3">
        <v>341.77000000000203</v>
      </c>
    </row>
    <row r="4" spans="1:2">
      <c r="A4">
        <v>4</v>
      </c>
      <c r="B4">
        <v>332.89000000000198</v>
      </c>
    </row>
    <row r="5" spans="1:2">
      <c r="A5">
        <v>6</v>
      </c>
      <c r="B5">
        <v>329.76000000000101</v>
      </c>
    </row>
    <row r="6" spans="1:2">
      <c r="A6">
        <v>1</v>
      </c>
      <c r="B6">
        <v>326.82000000000102</v>
      </c>
    </row>
    <row r="7" spans="1:2">
      <c r="A7">
        <v>5</v>
      </c>
      <c r="B7">
        <v>326.770000000001</v>
      </c>
    </row>
    <row r="8" spans="1:2">
      <c r="A8">
        <v>2</v>
      </c>
      <c r="B8">
        <v>321.81000000000103</v>
      </c>
    </row>
    <row r="11" spans="1:2">
      <c r="A11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zoomScale="90" zoomScaleNormal="90" workbookViewId="0">
      <selection activeCell="A8" sqref="A8"/>
    </sheetView>
  </sheetViews>
  <sheetFormatPr baseColWidth="10" defaultRowHeight="16"/>
  <sheetData>
    <row r="1" spans="1:1">
      <c r="A1" s="3" t="s">
        <v>184</v>
      </c>
    </row>
    <row r="2" spans="1:1">
      <c r="A2" t="s">
        <v>43</v>
      </c>
    </row>
    <row r="3" spans="1:1">
      <c r="A3" t="s">
        <v>44</v>
      </c>
    </row>
    <row r="6" spans="1:1">
      <c r="A6" s="3" t="s">
        <v>185</v>
      </c>
    </row>
    <row r="7" spans="1:1">
      <c r="A7" t="s">
        <v>188</v>
      </c>
    </row>
    <row r="9" spans="1:1">
      <c r="A9" s="3" t="s">
        <v>186</v>
      </c>
    </row>
    <row r="10" spans="1:1">
      <c r="A10" t="s">
        <v>149</v>
      </c>
    </row>
    <row r="11" spans="1:1">
      <c r="A11" t="s">
        <v>150</v>
      </c>
    </row>
    <row r="12" spans="1:1">
      <c r="A12" t="s">
        <v>151</v>
      </c>
    </row>
    <row r="13" spans="1:1">
      <c r="A13" t="s">
        <v>152</v>
      </c>
    </row>
    <row r="14" spans="1:1">
      <c r="A14" t="s">
        <v>153</v>
      </c>
    </row>
    <row r="17" spans="1:1">
      <c r="A17" s="3" t="s">
        <v>187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slide 1 working</vt:lpstr>
      <vt:lpstr>slide 1 orig</vt:lpstr>
      <vt:lpstr>slide 2 working</vt:lpstr>
      <vt:lpstr>slide 2 orig</vt:lpstr>
      <vt:lpstr>slide 3 working</vt:lpstr>
      <vt:lpstr>slide 3 orig</vt:lpstr>
      <vt:lpstr>slide 4 working</vt:lpstr>
      <vt:lpstr>slide 4 orig 1</vt:lpstr>
      <vt:lpstr>slide 4 orig 2</vt:lpstr>
      <vt:lpstr>Notes All Slides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2018-02-01T02:56:37Z</dcterms:created>
  <dcterms:modified xsi:type="dcterms:W3CDTF">2018-02-09T14:50:07Z</dcterms:modified>
</cp:coreProperties>
</file>