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whx\Documents\SGU_Science_or_Fiction\"/>
    </mc:Choice>
  </mc:AlternateContent>
  <bookViews>
    <workbookView xWindow="0" yWindow="0" windowWidth="17970" windowHeight="6135"/>
  </bookViews>
  <sheets>
    <sheet name="Data" sheetId="1" r:id="rId1"/>
    <sheet name="Results" sheetId="2" r:id="rId2"/>
    <sheet name="Summary" sheetId="3" r:id="rId3"/>
    <sheet name="Visuals"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21" i="2" l="1"/>
  <c r="U21" i="2"/>
  <c r="Q21" i="2"/>
  <c r="M21" i="2"/>
  <c r="J21" i="2"/>
  <c r="AA21" i="2" s="1"/>
  <c r="I21" i="2"/>
  <c r="Z21" i="2" s="1"/>
  <c r="H21" i="2"/>
  <c r="S21" i="2" s="1"/>
  <c r="G21" i="2"/>
  <c r="R21" i="2" s="1"/>
  <c r="F21" i="2"/>
  <c r="W21" i="2" s="1"/>
  <c r="E21" i="2"/>
  <c r="K21" i="2" s="1"/>
  <c r="D21" i="2"/>
  <c r="C21" i="2"/>
  <c r="B21" i="2"/>
  <c r="A21" i="2"/>
  <c r="O20" i="1"/>
  <c r="N20" i="1"/>
  <c r="F20" i="1"/>
  <c r="L21" i="2" l="1"/>
  <c r="O21" i="2" s="1"/>
  <c r="P21" i="2"/>
  <c r="T21" i="2"/>
  <c r="X21" i="2"/>
  <c r="V21" i="2"/>
  <c r="B19" i="1"/>
  <c r="M20" i="2"/>
  <c r="J20" i="2"/>
  <c r="AA20" i="2" s="1"/>
  <c r="I20" i="2"/>
  <c r="Z20" i="2" s="1"/>
  <c r="H20" i="2"/>
  <c r="S20" i="2" s="1"/>
  <c r="G20" i="2"/>
  <c r="R20" i="2" s="1"/>
  <c r="F20" i="2"/>
  <c r="W20" i="2" s="1"/>
  <c r="E20" i="2"/>
  <c r="K20" i="2" s="1"/>
  <c r="D20" i="2"/>
  <c r="C20" i="2"/>
  <c r="B20" i="2"/>
  <c r="A20" i="2"/>
  <c r="O19" i="1"/>
  <c r="N19" i="1"/>
  <c r="F19" i="1"/>
  <c r="N21" i="2" l="1"/>
  <c r="L20" i="2"/>
  <c r="O20" i="2" s="1"/>
  <c r="P20" i="2"/>
  <c r="T20" i="2"/>
  <c r="X20" i="2"/>
  <c r="Q20" i="2"/>
  <c r="U20" i="2"/>
  <c r="Y20" i="2"/>
  <c r="V20" i="2"/>
  <c r="X19" i="2"/>
  <c r="T19" i="2"/>
  <c r="P19" i="2"/>
  <c r="L19" i="2"/>
  <c r="O19" i="2" s="1"/>
  <c r="J19" i="2"/>
  <c r="AA19" i="2" s="1"/>
  <c r="I19" i="2"/>
  <c r="Z19" i="2" s="1"/>
  <c r="H19" i="2"/>
  <c r="S19" i="2" s="1"/>
  <c r="G19" i="2"/>
  <c r="R19" i="2" s="1"/>
  <c r="F19" i="2"/>
  <c r="W19" i="2" s="1"/>
  <c r="E19" i="2"/>
  <c r="K19" i="2" s="1"/>
  <c r="N19" i="2" s="1"/>
  <c r="D19" i="2"/>
  <c r="C19" i="2"/>
  <c r="B19" i="2"/>
  <c r="A19" i="2"/>
  <c r="O18" i="1"/>
  <c r="N18" i="1"/>
  <c r="F18" i="1"/>
  <c r="X18" i="2"/>
  <c r="U18" i="2"/>
  <c r="T18" i="2"/>
  <c r="R18" i="2"/>
  <c r="Q18" i="2"/>
  <c r="P18" i="2"/>
  <c r="J18" i="2"/>
  <c r="AA18" i="2" s="1"/>
  <c r="I18" i="2"/>
  <c r="Z18" i="2" s="1"/>
  <c r="H18" i="2"/>
  <c r="S18" i="2" s="1"/>
  <c r="G18" i="2"/>
  <c r="F18" i="2"/>
  <c r="W18" i="2" s="1"/>
  <c r="E18" i="2"/>
  <c r="K18" i="2" s="1"/>
  <c r="D18" i="2"/>
  <c r="C18" i="2"/>
  <c r="B18" i="2"/>
  <c r="A18" i="2"/>
  <c r="F17" i="1"/>
  <c r="O17" i="1"/>
  <c r="N17" i="1"/>
  <c r="B17" i="1"/>
  <c r="K17" i="2"/>
  <c r="J17" i="2"/>
  <c r="AA17" i="2" s="1"/>
  <c r="I17" i="2"/>
  <c r="Z17" i="2" s="1"/>
  <c r="H17" i="2"/>
  <c r="S17" i="2" s="1"/>
  <c r="G17" i="2"/>
  <c r="R17" i="2" s="1"/>
  <c r="F17" i="2"/>
  <c r="W17" i="2" s="1"/>
  <c r="E17" i="2"/>
  <c r="V17" i="2" s="1"/>
  <c r="D17" i="2"/>
  <c r="C17" i="2"/>
  <c r="B17" i="2"/>
  <c r="A17" i="2"/>
  <c r="O16" i="1"/>
  <c r="N16" i="1"/>
  <c r="M16" i="1"/>
  <c r="N20" i="2" l="1"/>
  <c r="M19" i="2"/>
  <c r="Q19" i="2"/>
  <c r="U19" i="2"/>
  <c r="Y19" i="2"/>
  <c r="V19" i="2"/>
  <c r="L18" i="2"/>
  <c r="O18" i="2" s="1"/>
  <c r="M18" i="2"/>
  <c r="Y18" i="2"/>
  <c r="V18" i="2"/>
  <c r="L17" i="2"/>
  <c r="O17" i="2" s="1"/>
  <c r="P17" i="2"/>
  <c r="T17" i="2"/>
  <c r="X17" i="2"/>
  <c r="M17" i="2"/>
  <c r="Q17" i="2"/>
  <c r="U17" i="2"/>
  <c r="Y17" i="2"/>
  <c r="Y16" i="2"/>
  <c r="U16" i="2"/>
  <c r="Q16" i="2"/>
  <c r="J16" i="2"/>
  <c r="AA16" i="2" s="1"/>
  <c r="I16" i="2"/>
  <c r="Z16" i="2" s="1"/>
  <c r="H16" i="2"/>
  <c r="S16" i="2" s="1"/>
  <c r="G16" i="2"/>
  <c r="R16" i="2" s="1"/>
  <c r="F16" i="2"/>
  <c r="W16" i="2" s="1"/>
  <c r="E16" i="2"/>
  <c r="K16" i="2" s="1"/>
  <c r="D16" i="2"/>
  <c r="C16" i="2"/>
  <c r="B16" i="2"/>
  <c r="A16" i="2"/>
  <c r="O15" i="1"/>
  <c r="N15" i="1"/>
  <c r="F15" i="1"/>
  <c r="B15" i="1"/>
  <c r="N18" i="2" l="1"/>
  <c r="N17" i="2"/>
  <c r="M16" i="2"/>
  <c r="L16" i="2"/>
  <c r="O16" i="2" s="1"/>
  <c r="P16" i="2"/>
  <c r="T16" i="2"/>
  <c r="X16" i="2"/>
  <c r="V16" i="2"/>
  <c r="Z15" i="2"/>
  <c r="V15" i="2"/>
  <c r="T15" i="2"/>
  <c r="S15" i="2"/>
  <c r="R15" i="2"/>
  <c r="P15" i="2"/>
  <c r="J15" i="2"/>
  <c r="U15" i="2" s="1"/>
  <c r="I15" i="2"/>
  <c r="H15" i="2"/>
  <c r="Y15" i="2" s="1"/>
  <c r="G15" i="2"/>
  <c r="X15" i="2" s="1"/>
  <c r="F15" i="2"/>
  <c r="Q15" i="2" s="1"/>
  <c r="E15" i="2"/>
  <c r="M15" i="2" s="1"/>
  <c r="D15" i="2"/>
  <c r="C15" i="2"/>
  <c r="B15" i="2"/>
  <c r="A15" i="2"/>
  <c r="O14" i="1"/>
  <c r="N14" i="1"/>
  <c r="F14" i="1"/>
  <c r="F13" i="1"/>
  <c r="N16" i="2" l="1"/>
  <c r="K15" i="2"/>
  <c r="N15" i="2" s="1"/>
  <c r="W15" i="2"/>
  <c r="AA15" i="2"/>
  <c r="L15" i="2"/>
  <c r="O15" i="2" s="1"/>
  <c r="Z14" i="2"/>
  <c r="V14" i="2"/>
  <c r="T14" i="2"/>
  <c r="S14" i="2"/>
  <c r="R14" i="2"/>
  <c r="P14" i="2"/>
  <c r="J14" i="2"/>
  <c r="U14" i="2" s="1"/>
  <c r="I14" i="2"/>
  <c r="H14" i="2"/>
  <c r="Y14" i="2" s="1"/>
  <c r="G14" i="2"/>
  <c r="X14" i="2" s="1"/>
  <c r="F14" i="2"/>
  <c r="Q14" i="2" s="1"/>
  <c r="E14" i="2"/>
  <c r="M14" i="2" s="1"/>
  <c r="D14" i="2"/>
  <c r="C14" i="2"/>
  <c r="B14" i="2"/>
  <c r="A14" i="2"/>
  <c r="N13" i="1"/>
  <c r="K14" i="2" l="1"/>
  <c r="N14" i="2" s="1"/>
  <c r="E16" i="3" s="1"/>
  <c r="W14" i="2"/>
  <c r="AA14" i="2"/>
  <c r="L14" i="2"/>
  <c r="O14" i="2" s="1"/>
  <c r="H16" i="3"/>
  <c r="F16" i="3"/>
  <c r="C16" i="3"/>
  <c r="B16" i="3"/>
  <c r="G15" i="3"/>
  <c r="F15" i="3"/>
  <c r="E15" i="3"/>
  <c r="D15" i="3"/>
  <c r="C15" i="3"/>
  <c r="B15" i="3"/>
  <c r="N13" i="2"/>
  <c r="N12" i="2"/>
  <c r="N11" i="2"/>
  <c r="N10" i="2"/>
  <c r="N9" i="2"/>
  <c r="N8" i="2"/>
  <c r="N7" i="2"/>
  <c r="N6" i="2"/>
  <c r="N5" i="2"/>
  <c r="N4" i="2"/>
  <c r="N3" i="2"/>
  <c r="J13" i="2"/>
  <c r="I13" i="2"/>
  <c r="H13" i="2"/>
  <c r="G13" i="2"/>
  <c r="F13" i="2"/>
  <c r="W13" i="2" s="1"/>
  <c r="E13" i="2"/>
  <c r="V13" i="2" s="1"/>
  <c r="D13" i="2"/>
  <c r="C13" i="2"/>
  <c r="B13" i="2"/>
  <c r="A13" i="2"/>
  <c r="O12" i="1"/>
  <c r="N12" i="1"/>
  <c r="F12" i="1"/>
  <c r="B12" i="1"/>
  <c r="H15" i="3" l="1"/>
  <c r="D16" i="3"/>
  <c r="G16" i="3"/>
  <c r="K13" i="2"/>
  <c r="X13" i="2"/>
  <c r="L13" i="2"/>
  <c r="O13" i="2" s="1"/>
  <c r="Y13" i="2"/>
  <c r="M13" i="2"/>
  <c r="J12" i="2"/>
  <c r="I12" i="2"/>
  <c r="H12" i="2"/>
  <c r="S12" i="2" s="1"/>
  <c r="S13" i="2" s="1"/>
  <c r="G12" i="2"/>
  <c r="F12" i="2"/>
  <c r="W12" i="2" s="1"/>
  <c r="E12" i="2"/>
  <c r="V12" i="2" s="1"/>
  <c r="D12" i="2"/>
  <c r="C12" i="2"/>
  <c r="B12" i="2"/>
  <c r="A12" i="2"/>
  <c r="O11" i="1"/>
  <c r="N11" i="1"/>
  <c r="F11" i="1"/>
  <c r="B11" i="1"/>
  <c r="K12" i="2" l="1"/>
  <c r="X12" i="2"/>
  <c r="L12" i="2"/>
  <c r="O12" i="2" s="1"/>
  <c r="M12" i="2"/>
  <c r="J11" i="2"/>
  <c r="I11" i="2"/>
  <c r="H11" i="2"/>
  <c r="G11" i="2"/>
  <c r="L11" i="2" s="1"/>
  <c r="O11" i="2" s="1"/>
  <c r="F11" i="2"/>
  <c r="W11" i="2" s="1"/>
  <c r="E11" i="2"/>
  <c r="D11" i="2"/>
  <c r="C11" i="2"/>
  <c r="B11" i="2"/>
  <c r="A11" i="2"/>
  <c r="O10" i="1"/>
  <c r="N10" i="1"/>
  <c r="F10" i="1"/>
  <c r="B10" i="1"/>
  <c r="K11" i="2" l="1"/>
  <c r="P11" i="2"/>
  <c r="P12" i="2" s="1"/>
  <c r="P13" i="2" s="1"/>
  <c r="X11" i="2"/>
  <c r="M11" i="2"/>
  <c r="Y11" i="2"/>
  <c r="Y12" i="2" s="1"/>
  <c r="F9" i="1"/>
  <c r="J10" i="2"/>
  <c r="I10" i="2"/>
  <c r="H10" i="2"/>
  <c r="G10" i="2"/>
  <c r="X10" i="2" s="1"/>
  <c r="F10" i="2"/>
  <c r="E10" i="2"/>
  <c r="D10" i="2"/>
  <c r="C10" i="2"/>
  <c r="B10" i="2"/>
  <c r="A10" i="2"/>
  <c r="O9" i="1"/>
  <c r="N9" i="1"/>
  <c r="B9" i="1"/>
  <c r="L10" i="2" l="1"/>
  <c r="O10" i="2" s="1"/>
  <c r="R10" i="2"/>
  <c r="R11" i="2" s="1"/>
  <c r="R12" i="2" s="1"/>
  <c r="R13" i="2" s="1"/>
  <c r="S10" i="2"/>
  <c r="S11" i="2" s="1"/>
  <c r="W10" i="2"/>
  <c r="K10" i="2"/>
  <c r="M10" i="2"/>
  <c r="V10" i="2"/>
  <c r="V11" i="2" s="1"/>
  <c r="J9" i="2"/>
  <c r="I9" i="2"/>
  <c r="H9" i="2"/>
  <c r="Y9" i="2" s="1"/>
  <c r="Y10" i="2" s="1"/>
  <c r="G9" i="2"/>
  <c r="R9" i="2" s="1"/>
  <c r="F9" i="2"/>
  <c r="E9" i="2"/>
  <c r="D9" i="2"/>
  <c r="C9" i="2"/>
  <c r="B9" i="2"/>
  <c r="A9" i="2"/>
  <c r="O8" i="1"/>
  <c r="N8" i="1"/>
  <c r="F8" i="1"/>
  <c r="P9" i="2" l="1"/>
  <c r="P10" i="2" s="1"/>
  <c r="K9" i="2"/>
  <c r="L9" i="2"/>
  <c r="Q9" i="2"/>
  <c r="Q10" i="2" s="1"/>
  <c r="Q11" i="2" s="1"/>
  <c r="Q12" i="2" s="1"/>
  <c r="Q13" i="2" s="1"/>
  <c r="M9" i="2"/>
  <c r="D8" i="2"/>
  <c r="D7" i="2"/>
  <c r="D6" i="2"/>
  <c r="D5" i="2"/>
  <c r="D4" i="2"/>
  <c r="D3" i="2"/>
  <c r="D2" i="2"/>
  <c r="J8" i="2" l="1"/>
  <c r="I8" i="2"/>
  <c r="H8" i="2"/>
  <c r="Y8" i="2" s="1"/>
  <c r="G8" i="2"/>
  <c r="R8" i="2" s="1"/>
  <c r="F8" i="2"/>
  <c r="Q8" i="2" s="1"/>
  <c r="E8" i="2"/>
  <c r="V8" i="2" s="1"/>
  <c r="V9" i="2" s="1"/>
  <c r="C8" i="2"/>
  <c r="B8" i="2"/>
  <c r="A8" i="2"/>
  <c r="O7" i="1"/>
  <c r="N7" i="1"/>
  <c r="F7" i="1"/>
  <c r="B7" i="1"/>
  <c r="K8" i="2" l="1"/>
  <c r="L8" i="2"/>
  <c r="O8" i="2" s="1"/>
  <c r="M8" i="2"/>
  <c r="J7" i="2"/>
  <c r="I7" i="2"/>
  <c r="H7" i="2"/>
  <c r="S7" i="2" s="1"/>
  <c r="S8" i="2" s="1"/>
  <c r="S9" i="2" s="1"/>
  <c r="G7" i="2"/>
  <c r="X7" i="2" s="1"/>
  <c r="X8" i="2" s="1"/>
  <c r="X9" i="2" s="1"/>
  <c r="F7" i="2"/>
  <c r="W7" i="2" s="1"/>
  <c r="W8" i="2" s="1"/>
  <c r="W9" i="2" s="1"/>
  <c r="E7" i="2"/>
  <c r="C7" i="2"/>
  <c r="B7" i="2"/>
  <c r="A7" i="2"/>
  <c r="F6" i="1"/>
  <c r="O6" i="1"/>
  <c r="N6" i="1"/>
  <c r="K7" i="2" l="1"/>
  <c r="P7" i="2"/>
  <c r="L7" i="2"/>
  <c r="O7" i="2" s="1"/>
  <c r="M7" i="2"/>
  <c r="J6" i="2"/>
  <c r="I6" i="2"/>
  <c r="H6" i="2"/>
  <c r="Y6" i="2" s="1"/>
  <c r="Y7" i="2" s="1"/>
  <c r="G6" i="2"/>
  <c r="F6" i="2"/>
  <c r="W6" i="2" s="1"/>
  <c r="E6" i="2"/>
  <c r="P6" i="2" s="1"/>
  <c r="C6" i="2"/>
  <c r="B6" i="2"/>
  <c r="A6" i="2"/>
  <c r="O5" i="1"/>
  <c r="N5" i="1"/>
  <c r="P8" i="2" l="1"/>
  <c r="M6" i="2"/>
  <c r="X6" i="2"/>
  <c r="K6" i="2"/>
  <c r="L6" i="2"/>
  <c r="O6" i="2" s="1"/>
  <c r="F4" i="1" l="1"/>
  <c r="J5" i="2"/>
  <c r="I5" i="2"/>
  <c r="H5" i="2"/>
  <c r="Y5" i="2" s="1"/>
  <c r="G5" i="2"/>
  <c r="F5" i="2"/>
  <c r="W5" i="2" s="1"/>
  <c r="E5" i="2"/>
  <c r="C5" i="2"/>
  <c r="B5" i="2"/>
  <c r="A5" i="2"/>
  <c r="O4" i="1"/>
  <c r="N4" i="1"/>
  <c r="P5" i="2" l="1"/>
  <c r="X5" i="2"/>
  <c r="K5" i="2"/>
  <c r="L5" i="2"/>
  <c r="O5" i="2" s="1"/>
  <c r="M5" i="2"/>
  <c r="J4" i="2"/>
  <c r="I4" i="2"/>
  <c r="H4" i="2"/>
  <c r="G4" i="2"/>
  <c r="F4" i="2"/>
  <c r="E4" i="2"/>
  <c r="C4" i="2"/>
  <c r="B4" i="2"/>
  <c r="A4" i="2"/>
  <c r="N3" i="1"/>
  <c r="O3" i="1"/>
  <c r="B3" i="1"/>
  <c r="F3" i="1"/>
  <c r="Q4" i="2" l="1"/>
  <c r="W4" i="2"/>
  <c r="C6" i="3" s="1"/>
  <c r="AA4" i="2"/>
  <c r="U4" i="2"/>
  <c r="X4" i="2"/>
  <c r="D6" i="3" s="1"/>
  <c r="R4" i="2"/>
  <c r="Y4" i="2"/>
  <c r="E6" i="3" s="1"/>
  <c r="S4" i="2"/>
  <c r="V4" i="2"/>
  <c r="P4" i="2"/>
  <c r="B5" i="3" s="1"/>
  <c r="Z4" i="2"/>
  <c r="T4" i="2"/>
  <c r="L4" i="2"/>
  <c r="O4" i="2" s="1"/>
  <c r="K4" i="2"/>
  <c r="M4" i="2"/>
  <c r="B3" i="2"/>
  <c r="B2" i="2"/>
  <c r="J3" i="2"/>
  <c r="I3" i="2"/>
  <c r="H3" i="2"/>
  <c r="G3" i="2"/>
  <c r="F3" i="2"/>
  <c r="E3" i="2"/>
  <c r="C3" i="2"/>
  <c r="A3" i="2"/>
  <c r="J2" i="2"/>
  <c r="I2" i="2"/>
  <c r="H2" i="2"/>
  <c r="O9" i="2" s="1"/>
  <c r="G2" i="2"/>
  <c r="F2" i="2"/>
  <c r="E2" i="2"/>
  <c r="C2" i="2"/>
  <c r="A2" i="2"/>
  <c r="F2" i="1"/>
  <c r="O2" i="1"/>
  <c r="K2" i="1"/>
  <c r="E2" i="3" l="1"/>
  <c r="E10" i="3"/>
  <c r="E9" i="3"/>
  <c r="B10" i="3"/>
  <c r="B9" i="3"/>
  <c r="F2" i="3"/>
  <c r="F9" i="3"/>
  <c r="F10" i="3"/>
  <c r="D2" i="3"/>
  <c r="D10" i="3"/>
  <c r="D9" i="3"/>
  <c r="E14" i="3"/>
  <c r="F13" i="3"/>
  <c r="G12" i="3"/>
  <c r="C12" i="3"/>
  <c r="D11" i="3"/>
  <c r="B14" i="3"/>
  <c r="D14" i="3"/>
  <c r="E13" i="3"/>
  <c r="F12" i="3"/>
  <c r="G11" i="3"/>
  <c r="C11" i="3"/>
  <c r="B13" i="3"/>
  <c r="G14" i="3"/>
  <c r="C14" i="3"/>
  <c r="D13" i="3"/>
  <c r="E12" i="3"/>
  <c r="F11" i="3"/>
  <c r="B12" i="3"/>
  <c r="H4" i="3"/>
  <c r="F14" i="3"/>
  <c r="G13" i="3"/>
  <c r="C13" i="3"/>
  <c r="D12" i="3"/>
  <c r="E11" i="3"/>
  <c r="B11" i="3"/>
  <c r="C2" i="3"/>
  <c r="C10" i="3"/>
  <c r="C9" i="3"/>
  <c r="G2" i="3"/>
  <c r="G10" i="3"/>
  <c r="G9" i="3"/>
  <c r="D1" i="3"/>
  <c r="R2" i="2"/>
  <c r="X2" i="2" s="1"/>
  <c r="V5" i="2"/>
  <c r="V6" i="2" s="1"/>
  <c r="V7" i="2" s="1"/>
  <c r="Q5" i="2"/>
  <c r="Q6" i="2" s="1"/>
  <c r="Q7" i="2" s="1"/>
  <c r="E1" i="3"/>
  <c r="S2" i="2"/>
  <c r="Y2" i="2" s="1"/>
  <c r="T5" i="2"/>
  <c r="T6" i="2" s="1"/>
  <c r="T7" i="2" s="1"/>
  <c r="T8" i="2" s="1"/>
  <c r="T9" i="2" s="1"/>
  <c r="T10" i="2" s="1"/>
  <c r="T11" i="2" s="1"/>
  <c r="T12" i="2" s="1"/>
  <c r="T13" i="2" s="1"/>
  <c r="S5" i="2"/>
  <c r="S6" i="2" s="1"/>
  <c r="E5" i="3" s="1"/>
  <c r="U5" i="2"/>
  <c r="U6" i="2" s="1"/>
  <c r="U7" i="2" s="1"/>
  <c r="U8" i="2" s="1"/>
  <c r="U9" i="2" s="1"/>
  <c r="U10" i="2" s="1"/>
  <c r="U11" i="2" s="1"/>
  <c r="U12" i="2" s="1"/>
  <c r="U13" i="2" s="1"/>
  <c r="B1" i="3"/>
  <c r="P2" i="2"/>
  <c r="V2" i="2" s="1"/>
  <c r="F1" i="3"/>
  <c r="T2" i="2"/>
  <c r="Z2" i="2" s="1"/>
  <c r="Z5" i="2"/>
  <c r="Z6" i="2" s="1"/>
  <c r="Z7" i="2" s="1"/>
  <c r="Z8" i="2" s="1"/>
  <c r="Z9" i="2" s="1"/>
  <c r="Z10" i="2" s="1"/>
  <c r="Z11" i="2" s="1"/>
  <c r="Z12" i="2" s="1"/>
  <c r="Z13" i="2" s="1"/>
  <c r="AA5" i="2"/>
  <c r="AA6" i="2" s="1"/>
  <c r="AA7" i="2" s="1"/>
  <c r="AA8" i="2" s="1"/>
  <c r="AA9" i="2" s="1"/>
  <c r="AA10" i="2" s="1"/>
  <c r="AA11" i="2" s="1"/>
  <c r="AA12" i="2" s="1"/>
  <c r="AA13" i="2" s="1"/>
  <c r="C1" i="3"/>
  <c r="Q2" i="2"/>
  <c r="W2" i="2" s="1"/>
  <c r="G1" i="3"/>
  <c r="U2" i="2"/>
  <c r="AA2" i="2" s="1"/>
  <c r="R5" i="2"/>
  <c r="R6" i="2" s="1"/>
  <c r="R7" i="2" s="1"/>
  <c r="B2" i="3"/>
  <c r="K3" i="2"/>
  <c r="H3" i="3" s="1"/>
  <c r="L3" i="2"/>
  <c r="F4" i="3"/>
  <c r="B4" i="3"/>
  <c r="D3" i="3"/>
  <c r="E4" i="3"/>
  <c r="G3" i="3"/>
  <c r="C3" i="3"/>
  <c r="D4" i="3"/>
  <c r="F3" i="3"/>
  <c r="B3" i="3"/>
  <c r="G4" i="3"/>
  <c r="C4" i="3"/>
  <c r="E3" i="3"/>
  <c r="M3" i="2"/>
  <c r="H12" i="3" l="1"/>
  <c r="H9" i="3"/>
  <c r="G8" i="3"/>
  <c r="C8" i="3"/>
  <c r="F8" i="3"/>
  <c r="H13" i="3"/>
  <c r="B8" i="3"/>
  <c r="H14" i="3"/>
  <c r="E8" i="3"/>
  <c r="D8" i="3"/>
  <c r="H11" i="3"/>
  <c r="H10" i="3"/>
  <c r="O3" i="2"/>
  <c r="B7" i="3" s="1"/>
  <c r="H2" i="3"/>
  <c r="D5" i="3"/>
  <c r="G6" i="3"/>
  <c r="F5" i="3"/>
  <c r="C5" i="3"/>
  <c r="F6" i="3"/>
  <c r="B6" i="3"/>
  <c r="G5" i="3"/>
  <c r="H8" i="3" l="1"/>
  <c r="D7" i="3"/>
  <c r="G7" i="3"/>
  <c r="E7" i="3"/>
  <c r="C7" i="3"/>
  <c r="F7" i="3"/>
  <c r="H5" i="3"/>
  <c r="H6" i="3"/>
  <c r="H7" i="3" l="1"/>
</calcChain>
</file>

<file path=xl/sharedStrings.xml><?xml version="1.0" encoding="utf-8"?>
<sst xmlns="http://schemas.openxmlformats.org/spreadsheetml/2006/main" count="145" uniqueCount="107">
  <si>
    <t>Episode</t>
  </si>
  <si>
    <t>Item 1</t>
  </si>
  <si>
    <t>Item 2</t>
  </si>
  <si>
    <t>Item 3</t>
  </si>
  <si>
    <t>Host</t>
  </si>
  <si>
    <t>Bob</t>
  </si>
  <si>
    <t>Jay</t>
  </si>
  <si>
    <t>Evan</t>
  </si>
  <si>
    <t>George</t>
  </si>
  <si>
    <t>In 1835, James Bowman Lindsay demonstrated the first incandescent light bulb, 43 years before Thomas Edison began work on his bulb</t>
  </si>
  <si>
    <t>Both the Franklin Stove and bifocals were not original to Benjamin Franklin, but French inventions he popularized in America</t>
  </si>
  <si>
    <t>Ernest Duchesne presented for his PhD thesis in 1897 his research finding that Penicillium molds produced a substance which killed bacteria and could be used to treat bacterial infections, 31 years prior to Alexander Fleming’s discovery</t>
  </si>
  <si>
    <t>Steve</t>
  </si>
  <si>
    <t>Theme</t>
  </si>
  <si>
    <t>Inventors</t>
  </si>
  <si>
    <t>Item 4</t>
  </si>
  <si>
    <t>A new study finds that exercising only on the weekends, compared to being inactive, has no measurable benefit in terms of heart health and mortality. http://jamanetwork.com/journals/jamainternalmedicine/fullarticle/2596007</t>
  </si>
  <si>
    <t>Scientists have genetically engineered a Salmonella bacterial species to seek out and destroy glioblastoma tumor cells and have successfully tested the treatment in rats. http://pratt.duke.edu/about/news/tumor-seeking-salmonella-treats-brain-tumors</t>
  </si>
  <si>
    <t>The Hubble Space Telescope has discovered a probable new exoplanet using a unique method – by imaging a shadow cast upon a ring of dust surrounding the parent star. https://www.nasa.gov/feature/goddard/2017/hubble-captures-shadow-play-caused-by-possible-planet</t>
  </si>
  <si>
    <t>Global warming</t>
  </si>
  <si>
    <t>Carl Sagan was the first scientist to publicly warn about the possibility of manmade global warming from greenhouse gas emissions, in a 1980 essay</t>
  </si>
  <si>
    <t xml:space="preserve">The 15 hottest years on record since 1880 have all been since 1998. </t>
  </si>
  <si>
    <t>Climate models show that even if CO2 emissions were stopped entirely, global temperatures would continue to rise for at least a century</t>
  </si>
  <si>
    <t>Cara</t>
  </si>
  <si>
    <t>% Wins Overall</t>
  </si>
  <si>
    <t>% Wins with Themes</t>
  </si>
  <si>
    <t>% Wins without Themes</t>
  </si>
  <si>
    <t>Longest Winning Streak</t>
  </si>
  <si>
    <t>Longest Losing Streak</t>
  </si>
  <si>
    <t>CorrectPanelist</t>
  </si>
  <si>
    <t>Consecutive Wins</t>
  </si>
  <si>
    <t>Consecutive Losses</t>
  </si>
  <si>
    <t>Panelists</t>
  </si>
  <si>
    <t>Extinct Species</t>
  </si>
  <si>
    <t>The Great Auk was a large flightless sea bird resembling a penguin but living in the North Atlantic. It was driven to extinction by over-hunting in 1844.</t>
  </si>
  <si>
    <t>The Swift Fox was driven to extinction in the 1930s as part of a deliberate program of predator control in the United States.</t>
  </si>
  <si>
    <t>The Golden Toad was a common species in Costa Rica, but its population steadily declined with the last sighting in 1989. This was the first species extinction blamed on global warming, but later evidence has cast doubt on that conclusion.</t>
  </si>
  <si>
    <t>The Zanzibar Leopard once inhabited the Zanzibar archipelago in Tanzania, but was deliberated hunted to extinction because they were thought to be the servants of witches</t>
  </si>
  <si>
    <t xml:space="preserve">Horrible things animals do to each other </t>
  </si>
  <si>
    <t>Manatees are highly territorial and protective of their food source, and are known to attack and kill competitors by laying on top of them in shallow water until they drown.</t>
  </si>
  <si>
    <t xml:space="preserve">The Crypt Keeper wasp lays it eggs in the nest of the gall wasp, where hatchlings infest their brains compelling them to dig out of the nest but in a hole that is too small so they get stuck, then the Crypt Keeper eats them from the inside until they finally burst forth through their head. </t>
  </si>
  <si>
    <t>Sea otters have been observed raping baby harbor seals to death, and sometimes keeping and continuing to copulate with the corpse for up to a week.</t>
  </si>
  <si>
    <t>Scientists report the first discovery of a white dwarf pulsar, the only one known, just 380 light years from Earth</t>
  </si>
  <si>
    <t>Hebrew University archaeologists report that they have uncovered a 12th Dead Sea scroll cave with intact jars containing previously undiscovered scrolls.</t>
  </si>
  <si>
    <t>A new study finds that, with a little provocation, two-thirds of subjects engaged in trolling behavior in online comments</t>
  </si>
  <si>
    <t>Panel Performance When Answering First</t>
  </si>
  <si>
    <t>FictionItem</t>
  </si>
  <si>
    <t>FirstToAnswer</t>
  </si>
  <si>
    <t>The Brain</t>
  </si>
  <si>
    <t xml:space="preserve">A new study supports the hypothesis that comprehending a word that relates to motor function involves the relevant part of the motor cortex, and not just language cortex. </t>
  </si>
  <si>
    <t>Using MRI scans, researchers have been able to predict which high-risk infants will go on to develop autism with 90% accuracy as young as 3 months of age.</t>
  </si>
  <si>
    <t>Engineers have developed brain electrodes that are 1000 times more flexible than previous electrodes, allowing for a stable connection that does not form scar tissue.</t>
  </si>
  <si>
    <t>SoloWin</t>
  </si>
  <si>
    <t>Solo Wins</t>
  </si>
  <si>
    <t>ALL</t>
  </si>
  <si>
    <t>Correct Guesses Overall</t>
  </si>
  <si>
    <t>Total Guesses Overall</t>
  </si>
  <si>
    <t>Correct Guesses with Themes</t>
  </si>
  <si>
    <t>Total Guesses with Themes</t>
  </si>
  <si>
    <t>Correct Guesses without Themes</t>
  </si>
  <si>
    <t>Total Guesses without Themes</t>
  </si>
  <si>
    <t>Researchers demonstrate how they can steal data from a computer, even one that is currently air-gapped, by simply imaging the blinking light on the hard drive</t>
  </si>
  <si>
    <t>Physicists at the LHC have found for the first time an asymmetry between normal baryonic matter and its anti-matter counterpart</t>
  </si>
  <si>
    <t>A new study finds that cat ownership as a child increases the risk of developing schizophrenia by age 20 by up to 30%</t>
  </si>
  <si>
    <t>Paleontologists have found the world’s oldest fossils, at least 3.7 billion years old, in Quebec, Canada</t>
  </si>
  <si>
    <t>The 94 year old inventor of the lithium-ion battery announced a new battery breakthrough, that has 3 times the energy density, more recharge cycles, greater stability, faster recharge, out of cheaper and environmentally friendly materials.</t>
  </si>
  <si>
    <t xml:space="preserve">A new study finds that American homeowners actually lost over $1 billion last year by refinancing incorrectly. </t>
  </si>
  <si>
    <t xml:space="preserve">Researchers have uncovered evidence that Neanderthal Man was self-medicating with aspirin 50,000 years ago. </t>
  </si>
  <si>
    <t xml:space="preserve">Researchers report that they were able to grow potatoes in simulated Martian soil and atmosphere. </t>
  </si>
  <si>
    <t>A major review of climate change research finds that there is significant publication bias favoring positive studies.</t>
  </si>
  <si>
    <t>Scientists report that, for the first time, they were able to change adult skin cells into neural stem cells without making any genetic changes</t>
  </si>
  <si>
    <t>A newly published estimate concludes that worldwide spiders consume between 400-800 million tons of insects and other invertebrates each year.</t>
  </si>
  <si>
    <t>HostSweep</t>
  </si>
  <si>
    <t>PanelSweep</t>
  </si>
  <si>
    <t>Host Sweeps</t>
  </si>
  <si>
    <t>Panelist Sweeps</t>
  </si>
  <si>
    <t>Jewie or Fiction</t>
  </si>
  <si>
    <t>Joshie</t>
  </si>
  <si>
    <t xml:space="preserve">Bakers are required to remove a piece of the dough prior to baking, the piece, called a challah, is then burned and wasted. </t>
  </si>
  <si>
    <t>A Passover Goy purchases all the bread products in the home of an orthodox Jew so that they do not own any bread in their house for Passover.</t>
  </si>
  <si>
    <t>Women during their 'unclean' menstrual period must wash their clothes in a separate machine so as not to contaminate the clothes of others in the house.</t>
  </si>
  <si>
    <t>Dinosaurs</t>
  </si>
  <si>
    <t>Two dinosaurs, a velociraptor and a protoceratops, were preserved in a literal action pose, in the act of combat as they clawed and bit each other</t>
  </si>
  <si>
    <t xml:space="preserve">Most dinosaurs did not chew their food, but hadrosaurs did, with their (approximately) 1000 teeth. </t>
  </si>
  <si>
    <t>Sauropods, the largest dinosaurs, had an enlargement at the base of their spinal cords that acted as a relay center or second brain.</t>
  </si>
  <si>
    <t>A new review of research concludes that adults need significantly less sleep as they age.</t>
  </si>
  <si>
    <t>In a series of studies, Japanese researchers demonstrate that children as young as six months old are attracted to the heroic acts of others.</t>
  </si>
  <si>
    <t>A new DNA analysis finds that indigenous people living in the Pacific Northwest display genetic continuity with local populations for at least 10,000 years.</t>
  </si>
  <si>
    <t>What's Bigger</t>
  </si>
  <si>
    <t>Blue whales are heavier than the ten largest known dinosaur species combined</t>
  </si>
  <si>
    <t xml:space="preserve">Jupiter has more mass and volume than all other objects in the solar system, except for the sun, combined. </t>
  </si>
  <si>
    <t xml:space="preserve">The military budget of the US is greater than the military budgets of the next 7 largest combined. </t>
  </si>
  <si>
    <t xml:space="preserve">The Amazon river has more discharge then the next 7 largest rivers combined. </t>
  </si>
  <si>
    <t xml:space="preserve">In a new study researchers find that neurons are able to form a network in the absence of synaptic activity. </t>
  </si>
  <si>
    <t>Scientists have shown that homing pigeons are able to pass on knowledge to subsequent generations, the first non-primate species to demonstrate this ability.</t>
  </si>
  <si>
    <t>Scientists find that even starting with a single female cockroach, they are able to reproduce asexually and indefinitely maintain a large population.</t>
  </si>
  <si>
    <t xml:space="preserve">Socrates left behind no writings. We know of him only from the accounts of others. </t>
  </si>
  <si>
    <t xml:space="preserve">he ancient Greeks greatly revered large penis size, which they believed was a source of strength and courage. </t>
  </si>
  <si>
    <t>There were proctologists in ancient Egypt who were called, neru phuyt, which literally translates to 'shepherd of the anus'</t>
  </si>
  <si>
    <t>Weird Stuff About the Ancient World</t>
  </si>
  <si>
    <t>Homo naledi</t>
  </si>
  <si>
    <t>So far specimens have been found from at least 18 individuals, and researchers expect the cave contain many more specimens.</t>
  </si>
  <si>
    <t>Evidence suggests that the naledi bones were likely brought to the cave by predators. </t>
  </si>
  <si>
    <t xml:space="preserve">Although the naledi specimens share primitive traits with Australopithecines millions of years old, the remains have been dated to between 335 and 236 thousand years ago. </t>
  </si>
  <si>
    <t>New research finds that being bilingual increases one’s ability to estimate the subjective passage of time</t>
  </si>
  <si>
    <t>In a recent large study, social smokers had as much of an increase in cardiovascular risk factors as daily smokers.</t>
  </si>
  <si>
    <t>Scientists report in a recent study that honey bee hives are healthier in the presence of traditional agriculture compared to non-agricultural areas.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</si>
</sst>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b/>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9" fontId="2"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cellStyleXfs>
  <cellXfs count="1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Font="1"/>
    <xf numFmtId="0" fontId="0" fillId="0" borderId="0" xfId="0" applyFont="1" applyAlignment="1">
      <alignment horizontal="center"/>
    </xf>
    <xf numFmtId="164" fontId="0" fillId="0" borderId="0" xfId="1" applyNumberFormat="1" applyFont="1" applyAlignment="1">
      <alignment horizontal="center"/>
    </xf>
    <xf numFmtId="164" fontId="0" fillId="0" borderId="0" xfId="1" applyNumberFormat="1" applyFont="1"/>
    <xf numFmtId="0" fontId="3" fillId="2" borderId="0" xfId="2" applyAlignment="1">
      <alignment horizontal="center"/>
    </xf>
    <xf numFmtId="0" fontId="5" fillId="2" borderId="0" xfId="2" applyFont="1" applyAlignment="1">
      <alignment horizontal="center"/>
    </xf>
    <xf numFmtId="0" fontId="4" fillId="3" borderId="0" xfId="3" applyAlignment="1">
      <alignment horizontal="center"/>
    </xf>
    <xf numFmtId="0" fontId="6" fillId="3" borderId="0" xfId="3" applyFont="1" applyAlignment="1">
      <alignment horizontal="center"/>
    </xf>
    <xf numFmtId="0" fontId="5" fillId="2" borderId="0" xfId="2" applyFont="1" applyAlignment="1">
      <alignment horizontal="center"/>
    </xf>
    <xf numFmtId="0" fontId="6" fillId="3" borderId="0" xfId="3" applyFont="1" applyAlignment="1">
      <alignment horizontal="center"/>
    </xf>
  </cellXfs>
  <cellStyles count="4">
    <cellStyle name="Bad" xfId="3" builtinId="27"/>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XXX Has</a:t>
            </a:r>
            <a:r>
              <a:rPr lang="en-US" baseline="0"/>
              <a:t> the Highest Percentage of Wins Overall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 Wins Overall</c:v>
                </c:pt>
              </c:strCache>
            </c:strRef>
          </c:tx>
          <c:spPr>
            <a:solidFill>
              <a:schemeClr val="accent1"/>
            </a:solidFill>
            <a:ln>
              <a:noFill/>
            </a:ln>
            <a:effectLst/>
          </c:spPr>
          <c:invertIfNegative val="0"/>
          <c:dLbls>
            <c:dLbl>
              <c:idx val="4"/>
              <c:layout>
                <c:manualLayout>
                  <c:x val="-1.0185067526415994E-16"/>
                  <c:y val="-0.1388888888888889"/>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0"/>
                  <c:y val="-0.1388888888888889"/>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Summary!$B$1:$H$1</c:f>
              <c:strCache>
                <c:ptCount val="7"/>
                <c:pt idx="0">
                  <c:v>Bob</c:v>
                </c:pt>
                <c:pt idx="1">
                  <c:v>Cara</c:v>
                </c:pt>
                <c:pt idx="2">
                  <c:v>Jay</c:v>
                </c:pt>
                <c:pt idx="3">
                  <c:v>Evan</c:v>
                </c:pt>
                <c:pt idx="4">
                  <c:v>George</c:v>
                </c:pt>
                <c:pt idx="5">
                  <c:v>Steve</c:v>
                </c:pt>
                <c:pt idx="6">
                  <c:v>ALL</c:v>
                </c:pt>
              </c:strCache>
            </c:strRef>
          </c:cat>
          <c:val>
            <c:numRef>
              <c:f>Summary!$B$2:$H$2</c:f>
              <c:numCache>
                <c:formatCode>0.0%</c:formatCode>
                <c:ptCount val="7"/>
                <c:pt idx="0">
                  <c:v>0.57894736842105265</c:v>
                </c:pt>
                <c:pt idx="1">
                  <c:v>0.61111111111111116</c:v>
                </c:pt>
                <c:pt idx="2">
                  <c:v>0.63157894736842102</c:v>
                </c:pt>
                <c:pt idx="3">
                  <c:v>0.66666666666666663</c:v>
                </c:pt>
                <c:pt idx="4">
                  <c:v>0</c:v>
                </c:pt>
                <c:pt idx="5">
                  <c:v>0</c:v>
                </c:pt>
                <c:pt idx="6">
                  <c:v>0.60526315789473684</c:v>
                </c:pt>
              </c:numCache>
            </c:numRef>
          </c:val>
        </c:ser>
        <c:dLbls>
          <c:showLegendKey val="0"/>
          <c:showVal val="0"/>
          <c:showCatName val="0"/>
          <c:showSerName val="0"/>
          <c:showPercent val="0"/>
          <c:showBubbleSize val="0"/>
        </c:dLbls>
        <c:gapWidth val="219"/>
        <c:overlap val="-27"/>
        <c:axId val="245594112"/>
        <c:axId val="245594504"/>
        <c:extLst>
          <c:ext xmlns:c15="http://schemas.microsoft.com/office/drawing/2012/chart" uri="{02D57815-91ED-43cb-92C2-25804820EDAC}">
            <c15:filteredBarSeries>
              <c15:ser>
                <c:idx val="1"/>
                <c:order val="1"/>
                <c:tx>
                  <c:strRef>
                    <c:extLst>
                      <c:ext uri="{02D57815-91ED-43cb-92C2-25804820EDAC}">
                        <c15:formulaRef>
                          <c15:sqref>Summary!$A$3</c15:sqref>
                        </c15:formulaRef>
                      </c:ext>
                    </c:extLst>
                    <c:strCache>
                      <c:ptCount val="1"/>
                      <c:pt idx="0">
                        <c:v>% Wins with Themes</c:v>
                      </c:pt>
                    </c:strCache>
                  </c:strRef>
                </c:tx>
                <c:spPr>
                  <a:solidFill>
                    <a:schemeClr val="accent2"/>
                  </a:solidFill>
                  <a:ln>
                    <a:noFill/>
                  </a:ln>
                  <a:effectLst/>
                </c:spPr>
                <c:invertIfNegative val="0"/>
                <c:cat>
                  <c:strRef>
                    <c:extLst>
                      <c:ex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c:ext uri="{02D57815-91ED-43cb-92C2-25804820EDAC}">
                        <c15:formulaRef>
                          <c15:sqref>Summary!$B$3:$H$3</c15:sqref>
                        </c15:formulaRef>
                      </c:ext>
                    </c:extLst>
                    <c:numCache>
                      <c:formatCode>0.0%</c:formatCode>
                      <c:ptCount val="7"/>
                      <c:pt idx="0">
                        <c:v>0.4</c:v>
                      </c:pt>
                      <c:pt idx="1">
                        <c:v>0.66666666666666663</c:v>
                      </c:pt>
                      <c:pt idx="2">
                        <c:v>0.5</c:v>
                      </c:pt>
                      <c:pt idx="3">
                        <c:v>0.66666666666666663</c:v>
                      </c:pt>
                      <c:pt idx="4">
                        <c:v>0</c:v>
                      </c:pt>
                      <c:pt idx="5">
                        <c:v>0</c:v>
                      </c:pt>
                      <c:pt idx="6">
                        <c:v>0.52500000000000002</c:v>
                      </c:pt>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Summary!$A$4</c15:sqref>
                        </c15:formulaRef>
                      </c:ext>
                    </c:extLst>
                    <c:strCache>
                      <c:ptCount val="1"/>
                      <c:pt idx="0">
                        <c:v>% Wins without Themes</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xmlns:c15="http://schemas.microsoft.com/office/drawing/2012/chart">
                      <c:ext xmlns:c15="http://schemas.microsoft.com/office/drawing/2012/chart" uri="{02D57815-91ED-43cb-92C2-25804820EDAC}">
                        <c15:formulaRef>
                          <c15:sqref>Summary!$B$4:$H$4</c15:sqref>
                        </c15:formulaRef>
                      </c:ext>
                    </c:extLst>
                    <c:numCache>
                      <c:formatCode>0.0%</c:formatCode>
                      <c:ptCount val="7"/>
                      <c:pt idx="0">
                        <c:v>0.77777777777777779</c:v>
                      </c:pt>
                      <c:pt idx="1">
                        <c:v>0.55555555555555558</c:v>
                      </c:pt>
                      <c:pt idx="2">
                        <c:v>0.77777777777777779</c:v>
                      </c:pt>
                      <c:pt idx="3">
                        <c:v>0.66666666666666663</c:v>
                      </c:pt>
                      <c:pt idx="4">
                        <c:v>0</c:v>
                      </c:pt>
                      <c:pt idx="5">
                        <c:v>0</c:v>
                      </c:pt>
                      <c:pt idx="6">
                        <c:v>0.69444444444444442</c:v>
                      </c:pt>
                    </c:numCache>
                  </c:numRef>
                </c:val>
              </c15:ser>
            </c15:filteredBarSeries>
          </c:ext>
        </c:extLst>
      </c:barChart>
      <c:barChart>
        <c:barDir val="col"/>
        <c:grouping val="clustered"/>
        <c:varyColors val="0"/>
        <c:ser>
          <c:idx val="3"/>
          <c:order val="3"/>
          <c:tx>
            <c:strRef>
              <c:f>Summary!$A$10</c:f>
              <c:strCache>
                <c:ptCount val="1"/>
                <c:pt idx="0">
                  <c:v>Total Guesses Overall</c:v>
                </c:pt>
              </c:strCache>
            </c:strRef>
          </c:tx>
          <c:spPr>
            <a:noFill/>
            <a:ln>
              <a:noFill/>
            </a:ln>
            <a:effectLst/>
          </c:spPr>
          <c:invertIfNegative val="0"/>
          <c:dLbls>
            <c:dLbl>
              <c:idx val="4"/>
              <c:layout>
                <c:manualLayout>
                  <c:x val="0"/>
                  <c:y val="2.1369203849518809E-2"/>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5"/>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Summary!$B$10:$H$10</c:f>
              <c:numCache>
                <c:formatCode>General</c:formatCode>
                <c:ptCount val="7"/>
                <c:pt idx="0">
                  <c:v>19</c:v>
                </c:pt>
                <c:pt idx="1">
                  <c:v>18</c:v>
                </c:pt>
                <c:pt idx="2">
                  <c:v>19</c:v>
                </c:pt>
                <c:pt idx="3">
                  <c:v>18</c:v>
                </c:pt>
                <c:pt idx="4">
                  <c:v>1</c:v>
                </c:pt>
                <c:pt idx="5">
                  <c:v>1</c:v>
                </c:pt>
                <c:pt idx="6">
                  <c:v>76</c:v>
                </c:pt>
              </c:numCache>
            </c:numRef>
          </c:val>
        </c:ser>
        <c:dLbls>
          <c:showLegendKey val="0"/>
          <c:showVal val="0"/>
          <c:showCatName val="0"/>
          <c:showSerName val="0"/>
          <c:showPercent val="0"/>
          <c:showBubbleSize val="0"/>
        </c:dLbls>
        <c:gapWidth val="219"/>
        <c:overlap val="-27"/>
        <c:axId val="245299512"/>
        <c:axId val="245594896"/>
      </c:barChart>
      <c:catAx>
        <c:axId val="24559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594504"/>
        <c:crosses val="autoZero"/>
        <c:auto val="1"/>
        <c:lblAlgn val="ctr"/>
        <c:lblOffset val="100"/>
        <c:noMultiLvlLbl val="0"/>
      </c:catAx>
      <c:valAx>
        <c:axId val="245594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594112"/>
        <c:crosses val="autoZero"/>
        <c:crossBetween val="between"/>
      </c:valAx>
      <c:valAx>
        <c:axId val="245594896"/>
        <c:scaling>
          <c:orientation val="minMax"/>
        </c:scaling>
        <c:delete val="0"/>
        <c:axPos val="r"/>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99512"/>
        <c:crosses val="max"/>
        <c:crossBetween val="between"/>
      </c:valAx>
      <c:catAx>
        <c:axId val="245299512"/>
        <c:scaling>
          <c:orientation val="minMax"/>
        </c:scaling>
        <c:delete val="1"/>
        <c:axPos val="b"/>
        <c:majorTickMark val="out"/>
        <c:minorTickMark val="none"/>
        <c:tickLblPos val="nextTo"/>
        <c:crossAx val="245594896"/>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XXX Has</a:t>
            </a:r>
            <a:r>
              <a:rPr lang="en-US" baseline="0"/>
              <a:t> the Highest Percentage of Wins</a:t>
            </a:r>
          </a:p>
          <a:p>
            <a:pPr>
              <a:defRPr/>
            </a:pPr>
            <a:r>
              <a:rPr lang="en-US" baseline="0"/>
              <a:t>For Segments With a Theme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Summary!$A$3</c:f>
              <c:strCache>
                <c:ptCount val="1"/>
                <c:pt idx="0">
                  <c:v>% Wins with Themes</c:v>
                </c:pt>
              </c:strCache>
              <c:extLst xmlns:c15="http://schemas.microsoft.com/office/drawing/2012/chart"/>
            </c:strRef>
          </c:tx>
          <c:spPr>
            <a:solidFill>
              <a:schemeClr val="accent2"/>
            </a:solidFill>
            <a:ln>
              <a:noFill/>
            </a:ln>
            <a:effectLst/>
          </c:spPr>
          <c:invertIfNegative val="0"/>
          <c:dLbls>
            <c:dLbl>
              <c:idx val="4"/>
              <c:layout>
                <c:manualLayout>
                  <c:x val="0"/>
                  <c:y val="-6.5166676073929619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0"/>
                  <c:y val="-5.7500008300526199E-2"/>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Summary!$B$1:$H$1</c:f>
              <c:strCache>
                <c:ptCount val="7"/>
                <c:pt idx="0">
                  <c:v>Bob</c:v>
                </c:pt>
                <c:pt idx="1">
                  <c:v>Cara</c:v>
                </c:pt>
                <c:pt idx="2">
                  <c:v>Jay</c:v>
                </c:pt>
                <c:pt idx="3">
                  <c:v>Evan</c:v>
                </c:pt>
                <c:pt idx="4">
                  <c:v>George</c:v>
                </c:pt>
                <c:pt idx="5">
                  <c:v>Steve</c:v>
                </c:pt>
                <c:pt idx="6">
                  <c:v>ALL</c:v>
                </c:pt>
              </c:strCache>
              <c:extLst xmlns:c15="http://schemas.microsoft.com/office/drawing/2012/chart"/>
            </c:strRef>
          </c:cat>
          <c:val>
            <c:numRef>
              <c:f>Summary!$B$3:$H$3</c:f>
              <c:numCache>
                <c:formatCode>0.0%</c:formatCode>
                <c:ptCount val="7"/>
                <c:pt idx="0">
                  <c:v>0.4</c:v>
                </c:pt>
                <c:pt idx="1">
                  <c:v>0.66666666666666663</c:v>
                </c:pt>
                <c:pt idx="2">
                  <c:v>0.5</c:v>
                </c:pt>
                <c:pt idx="3">
                  <c:v>0.66666666666666663</c:v>
                </c:pt>
                <c:pt idx="4">
                  <c:v>0</c:v>
                </c:pt>
                <c:pt idx="5">
                  <c:v>0</c:v>
                </c:pt>
                <c:pt idx="6">
                  <c:v>0.52500000000000002</c:v>
                </c:pt>
              </c:numCache>
              <c:extLst xmlns:c15="http://schemas.microsoft.com/office/drawing/2012/chart"/>
            </c:numRef>
          </c:val>
        </c:ser>
        <c:dLbls>
          <c:showLegendKey val="0"/>
          <c:showVal val="0"/>
          <c:showCatName val="0"/>
          <c:showSerName val="0"/>
          <c:showPercent val="0"/>
          <c:showBubbleSize val="0"/>
        </c:dLbls>
        <c:gapWidth val="219"/>
        <c:overlap val="-27"/>
        <c:axId val="245300688"/>
        <c:axId val="245301080"/>
        <c:extLst>
          <c:ext xmlns:c15="http://schemas.microsoft.com/office/drawing/2012/chart" uri="{02D57815-91ED-43cb-92C2-25804820EDAC}">
            <c15:filteredBarSeries>
              <c15:ser>
                <c:idx val="0"/>
                <c:order val="0"/>
                <c:tx>
                  <c:strRef>
                    <c:extLst>
                      <c:ext uri="{02D57815-91ED-43cb-92C2-25804820EDAC}">
                        <c15:formulaRef>
                          <c15:sqref>Summary!$A$2</c15:sqref>
                        </c15:formulaRef>
                      </c:ext>
                    </c:extLst>
                    <c:strCache>
                      <c:ptCount val="1"/>
                      <c:pt idx="0">
                        <c:v>% Wins Overall</c:v>
                      </c:pt>
                    </c:strCache>
                  </c:strRef>
                </c:tx>
                <c:spPr>
                  <a:solidFill>
                    <a:schemeClr val="accent1"/>
                  </a:solidFill>
                  <a:ln>
                    <a:noFill/>
                  </a:ln>
                  <a:effectLst/>
                </c:spPr>
                <c:invertIfNegative val="0"/>
                <c:dLbls>
                  <c:dLbl>
                    <c:idx val="4"/>
                    <c:layout>
                      <c:manualLayout>
                        <c:x val="-1.0185067526415994E-16"/>
                        <c:y val="-0.1388888888888889"/>
                      </c:manualLayout>
                    </c:layout>
                    <c:showLegendKey val="0"/>
                    <c:showVal val="1"/>
                    <c:showCatName val="0"/>
                    <c:showSerName val="0"/>
                    <c:showPercent val="0"/>
                    <c:showBubbleSize val="0"/>
                    <c:extLst>
                      <c:ext uri="{CE6537A1-D6FC-4f65-9D91-7224C49458BB}"/>
                    </c:extLst>
                  </c:dLbl>
                  <c:dLbl>
                    <c:idx val="5"/>
                    <c:layout>
                      <c:manualLayout>
                        <c:x val="0"/>
                        <c:y val="-0.1388888888888889"/>
                      </c:manualLayout>
                    </c:layout>
                    <c:showLegendKey val="0"/>
                    <c:showVal val="1"/>
                    <c:showCatName val="0"/>
                    <c:showSerName val="0"/>
                    <c:showPercent val="0"/>
                    <c:showBubbleSize val="0"/>
                    <c:extLst>
                      <c:ex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c:ext uri="{02D57815-91ED-43cb-92C2-25804820EDAC}">
                        <c15:formulaRef>
                          <c15:sqref>Summary!$B$2:$H$2</c15:sqref>
                        </c15:formulaRef>
                      </c:ext>
                    </c:extLst>
                    <c:numCache>
                      <c:formatCode>0.0%</c:formatCode>
                      <c:ptCount val="7"/>
                      <c:pt idx="0">
                        <c:v>0.57894736842105265</c:v>
                      </c:pt>
                      <c:pt idx="1">
                        <c:v>0.61111111111111116</c:v>
                      </c:pt>
                      <c:pt idx="2">
                        <c:v>0.63157894736842102</c:v>
                      </c:pt>
                      <c:pt idx="3">
                        <c:v>0.66666666666666663</c:v>
                      </c:pt>
                      <c:pt idx="4">
                        <c:v>0</c:v>
                      </c:pt>
                      <c:pt idx="5">
                        <c:v>0</c:v>
                      </c:pt>
                      <c:pt idx="6">
                        <c:v>0.60526315789473684</c:v>
                      </c:pt>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Summary!$A$4</c15:sqref>
                        </c15:formulaRef>
                      </c:ext>
                    </c:extLst>
                    <c:strCache>
                      <c:ptCount val="1"/>
                      <c:pt idx="0">
                        <c:v>% Wins without Themes</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xmlns:c15="http://schemas.microsoft.com/office/drawing/2012/chart">
                      <c:ext xmlns:c15="http://schemas.microsoft.com/office/drawing/2012/chart" uri="{02D57815-91ED-43cb-92C2-25804820EDAC}">
                        <c15:formulaRef>
                          <c15:sqref>Summary!$B$4:$H$4</c15:sqref>
                        </c15:formulaRef>
                      </c:ext>
                    </c:extLst>
                    <c:numCache>
                      <c:formatCode>0.0%</c:formatCode>
                      <c:ptCount val="7"/>
                      <c:pt idx="0">
                        <c:v>0.77777777777777779</c:v>
                      </c:pt>
                      <c:pt idx="1">
                        <c:v>0.55555555555555558</c:v>
                      </c:pt>
                      <c:pt idx="2">
                        <c:v>0.77777777777777779</c:v>
                      </c:pt>
                      <c:pt idx="3">
                        <c:v>0.66666666666666663</c:v>
                      </c:pt>
                      <c:pt idx="4">
                        <c:v>0</c:v>
                      </c:pt>
                      <c:pt idx="5">
                        <c:v>0</c:v>
                      </c:pt>
                      <c:pt idx="6">
                        <c:v>0.69444444444444442</c:v>
                      </c:pt>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Summary!$A$10</c15:sqref>
                        </c15:formulaRef>
                      </c:ext>
                    </c:extLst>
                    <c:strCache>
                      <c:ptCount val="1"/>
                      <c:pt idx="0">
                        <c:v>Total Guesses Overall</c:v>
                      </c:pt>
                    </c:strCache>
                  </c:strRef>
                </c:tx>
                <c:spPr>
                  <a:noFill/>
                  <a:ln>
                    <a:noFill/>
                  </a:ln>
                  <a:effectLst/>
                </c:spPr>
                <c:invertIfNegative val="0"/>
                <c:dLbls>
                  <c:dLbl>
                    <c:idx val="4"/>
                    <c:layout>
                      <c:manualLayout>
                        <c:x val="0"/>
                        <c:y val="2.1369203849518809E-2"/>
                      </c:manualLayout>
                    </c:layout>
                    <c:dLblPos val="outEnd"/>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dLbl>
                    <c:idx val="5"/>
                    <c:layout>
                      <c:manualLayout>
                        <c:x val="0"/>
                        <c:y val="0"/>
                      </c:manualLayout>
                    </c:layout>
                    <c:dLblPos val="outEnd"/>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Summary!$B$10:$H$10</c15:sqref>
                        </c15:formulaRef>
                      </c:ext>
                    </c:extLst>
                    <c:numCache>
                      <c:formatCode>General</c:formatCode>
                      <c:ptCount val="7"/>
                      <c:pt idx="0">
                        <c:v>19</c:v>
                      </c:pt>
                      <c:pt idx="1">
                        <c:v>18</c:v>
                      </c:pt>
                      <c:pt idx="2">
                        <c:v>19</c:v>
                      </c:pt>
                      <c:pt idx="3">
                        <c:v>18</c:v>
                      </c:pt>
                      <c:pt idx="4">
                        <c:v>1</c:v>
                      </c:pt>
                      <c:pt idx="5">
                        <c:v>1</c:v>
                      </c:pt>
                      <c:pt idx="6">
                        <c:v>76</c:v>
                      </c:pt>
                    </c:numCache>
                  </c:numRef>
                </c:val>
              </c15:ser>
            </c15:filteredBarSeries>
            <c15:filteredBarSeries>
              <c15:ser>
                <c:idx val="5"/>
                <c:order val="5"/>
                <c:tx>
                  <c:strRef>
                    <c:extLst xmlns:c15="http://schemas.microsoft.com/office/drawing/2012/chart">
                      <c:ext xmlns:c15="http://schemas.microsoft.com/office/drawing/2012/chart" uri="{02D57815-91ED-43cb-92C2-25804820EDAC}">
                        <c15:formulaRef>
                          <c15:sqref>Summary!$A$14</c15:sqref>
                        </c15:formulaRef>
                      </c:ext>
                    </c:extLst>
                    <c:strCache>
                      <c:ptCount val="1"/>
                      <c:pt idx="0">
                        <c:v>Total Guesses without Themes</c:v>
                      </c:pt>
                    </c:strCache>
                  </c:strRef>
                </c:tx>
                <c:spPr>
                  <a:solidFill>
                    <a:schemeClr val="accent6"/>
                  </a:solidFill>
                  <a:ln>
                    <a:noFill/>
                  </a:ln>
                  <a:effectLst/>
                </c:spPr>
                <c:invertIfNegative val="0"/>
                <c:val>
                  <c:numRef>
                    <c:extLst xmlns:c15="http://schemas.microsoft.com/office/drawing/2012/chart">
                      <c:ext xmlns:c15="http://schemas.microsoft.com/office/drawing/2012/chart" uri="{02D57815-91ED-43cb-92C2-25804820EDAC}">
                        <c15:formulaRef>
                          <c15:sqref>Summary!$B$14:$H$14</c15:sqref>
                        </c15:formulaRef>
                      </c:ext>
                    </c:extLst>
                    <c:numCache>
                      <c:formatCode>General</c:formatCode>
                      <c:ptCount val="7"/>
                      <c:pt idx="0">
                        <c:v>9</c:v>
                      </c:pt>
                      <c:pt idx="1">
                        <c:v>9</c:v>
                      </c:pt>
                      <c:pt idx="2">
                        <c:v>9</c:v>
                      </c:pt>
                      <c:pt idx="3">
                        <c:v>9</c:v>
                      </c:pt>
                      <c:pt idx="4">
                        <c:v>0</c:v>
                      </c:pt>
                      <c:pt idx="5">
                        <c:v>0</c:v>
                      </c:pt>
                      <c:pt idx="6">
                        <c:v>36</c:v>
                      </c:pt>
                    </c:numCache>
                  </c:numRef>
                </c:val>
              </c15:ser>
            </c15:filteredBarSeries>
          </c:ext>
        </c:extLst>
      </c:barChart>
      <c:barChart>
        <c:barDir val="col"/>
        <c:grouping val="clustered"/>
        <c:varyColors val="0"/>
        <c:ser>
          <c:idx val="4"/>
          <c:order val="4"/>
          <c:tx>
            <c:strRef>
              <c:f>Summary!$A$12</c:f>
              <c:strCache>
                <c:ptCount val="1"/>
                <c:pt idx="0">
                  <c:v>Total Guesses with Themes</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Summary!$B$12:$H$12</c:f>
              <c:numCache>
                <c:formatCode>General</c:formatCode>
                <c:ptCount val="7"/>
                <c:pt idx="0">
                  <c:v>10</c:v>
                </c:pt>
                <c:pt idx="1">
                  <c:v>9</c:v>
                </c:pt>
                <c:pt idx="2">
                  <c:v>10</c:v>
                </c:pt>
                <c:pt idx="3">
                  <c:v>9</c:v>
                </c:pt>
                <c:pt idx="4">
                  <c:v>1</c:v>
                </c:pt>
                <c:pt idx="5">
                  <c:v>1</c:v>
                </c:pt>
                <c:pt idx="6">
                  <c:v>40</c:v>
                </c:pt>
              </c:numCache>
            </c:numRef>
          </c:val>
        </c:ser>
        <c:dLbls>
          <c:showLegendKey val="0"/>
          <c:showVal val="0"/>
          <c:showCatName val="0"/>
          <c:showSerName val="0"/>
          <c:showPercent val="0"/>
          <c:showBubbleSize val="0"/>
        </c:dLbls>
        <c:gapWidth val="219"/>
        <c:overlap val="-27"/>
        <c:axId val="244187472"/>
        <c:axId val="244187080"/>
      </c:barChart>
      <c:catAx>
        <c:axId val="24530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301080"/>
        <c:crosses val="autoZero"/>
        <c:auto val="1"/>
        <c:lblAlgn val="ctr"/>
        <c:lblOffset val="100"/>
        <c:noMultiLvlLbl val="0"/>
      </c:catAx>
      <c:valAx>
        <c:axId val="245301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300688"/>
        <c:crosses val="autoZero"/>
        <c:crossBetween val="between"/>
      </c:valAx>
      <c:valAx>
        <c:axId val="244187080"/>
        <c:scaling>
          <c:orientation val="minMax"/>
        </c:scaling>
        <c:delete val="0"/>
        <c:axPos val="r"/>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187472"/>
        <c:crosses val="max"/>
        <c:crossBetween val="between"/>
      </c:valAx>
      <c:catAx>
        <c:axId val="244187472"/>
        <c:scaling>
          <c:orientation val="minMax"/>
        </c:scaling>
        <c:delete val="1"/>
        <c:axPos val="b"/>
        <c:majorTickMark val="out"/>
        <c:minorTickMark val="none"/>
        <c:tickLblPos val="nextTo"/>
        <c:crossAx val="24418708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XXX Has</a:t>
            </a:r>
            <a:r>
              <a:rPr lang="en-US" baseline="0"/>
              <a:t> the Highest Percentage of Wins</a:t>
            </a:r>
          </a:p>
          <a:p>
            <a:pPr>
              <a:defRPr/>
            </a:pPr>
            <a:r>
              <a:rPr lang="en-US" baseline="0"/>
              <a:t>For Segments Without a Theme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Summary!$A$4</c:f>
              <c:strCache>
                <c:ptCount val="1"/>
                <c:pt idx="0">
                  <c:v>% Wins without Themes</c:v>
                </c:pt>
              </c:strCache>
              <c:extLst xmlns:c15="http://schemas.microsoft.com/office/drawing/2012/chart"/>
            </c:strRef>
          </c:tx>
          <c:spPr>
            <a:solidFill>
              <a:schemeClr val="accent3"/>
            </a:solidFill>
            <a:ln>
              <a:noFill/>
            </a:ln>
            <a:effectLst/>
          </c:spPr>
          <c:invertIfNegative val="0"/>
          <c:dLbls>
            <c:dLbl>
              <c:idx val="4"/>
              <c:layout>
                <c:manualLayout>
                  <c:x val="8.9925739401415813E-17"/>
                  <c:y val="-6.1333342187227947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0"/>
                  <c:y val="-6.9000009960631353E-2"/>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Summary!$B$1:$H$1</c:f>
              <c:strCache>
                <c:ptCount val="7"/>
                <c:pt idx="0">
                  <c:v>Bob</c:v>
                </c:pt>
                <c:pt idx="1">
                  <c:v>Cara</c:v>
                </c:pt>
                <c:pt idx="2">
                  <c:v>Jay</c:v>
                </c:pt>
                <c:pt idx="3">
                  <c:v>Evan</c:v>
                </c:pt>
                <c:pt idx="4">
                  <c:v>George</c:v>
                </c:pt>
                <c:pt idx="5">
                  <c:v>Steve</c:v>
                </c:pt>
                <c:pt idx="6">
                  <c:v>ALL</c:v>
                </c:pt>
              </c:strCache>
              <c:extLst xmlns:c15="http://schemas.microsoft.com/office/drawing/2012/chart"/>
            </c:strRef>
          </c:cat>
          <c:val>
            <c:numRef>
              <c:f>Summary!$B$4:$H$4</c:f>
              <c:numCache>
                <c:formatCode>0.0%</c:formatCode>
                <c:ptCount val="7"/>
                <c:pt idx="0">
                  <c:v>0.77777777777777779</c:v>
                </c:pt>
                <c:pt idx="1">
                  <c:v>0.55555555555555558</c:v>
                </c:pt>
                <c:pt idx="2">
                  <c:v>0.77777777777777779</c:v>
                </c:pt>
                <c:pt idx="3">
                  <c:v>0.66666666666666663</c:v>
                </c:pt>
                <c:pt idx="4">
                  <c:v>0</c:v>
                </c:pt>
                <c:pt idx="5">
                  <c:v>0</c:v>
                </c:pt>
                <c:pt idx="6">
                  <c:v>0.69444444444444442</c:v>
                </c:pt>
              </c:numCache>
              <c:extLst xmlns:c15="http://schemas.microsoft.com/office/drawing/2012/chart"/>
            </c:numRef>
          </c:val>
        </c:ser>
        <c:dLbls>
          <c:showLegendKey val="0"/>
          <c:showVal val="0"/>
          <c:showCatName val="0"/>
          <c:showSerName val="0"/>
          <c:showPercent val="0"/>
          <c:showBubbleSize val="0"/>
        </c:dLbls>
        <c:gapWidth val="219"/>
        <c:overlap val="-27"/>
        <c:axId val="244188648"/>
        <c:axId val="246291448"/>
        <c:extLst>
          <c:ext xmlns:c15="http://schemas.microsoft.com/office/drawing/2012/chart" uri="{02D57815-91ED-43cb-92C2-25804820EDAC}">
            <c15:filteredBarSeries>
              <c15:ser>
                <c:idx val="0"/>
                <c:order val="0"/>
                <c:tx>
                  <c:strRef>
                    <c:extLst>
                      <c:ext uri="{02D57815-91ED-43cb-92C2-25804820EDAC}">
                        <c15:formulaRef>
                          <c15:sqref>Summary!$A$2</c15:sqref>
                        </c15:formulaRef>
                      </c:ext>
                    </c:extLst>
                    <c:strCache>
                      <c:ptCount val="1"/>
                      <c:pt idx="0">
                        <c:v>% Wins Overall</c:v>
                      </c:pt>
                    </c:strCache>
                  </c:strRef>
                </c:tx>
                <c:spPr>
                  <a:solidFill>
                    <a:schemeClr val="accent1"/>
                  </a:solidFill>
                  <a:ln>
                    <a:noFill/>
                  </a:ln>
                  <a:effectLst/>
                </c:spPr>
                <c:invertIfNegative val="0"/>
                <c:dLbls>
                  <c:dLbl>
                    <c:idx val="4"/>
                    <c:layout>
                      <c:manualLayout>
                        <c:x val="-1.0185067526415994E-16"/>
                        <c:y val="-0.1388888888888889"/>
                      </c:manualLayout>
                    </c:layout>
                    <c:showLegendKey val="0"/>
                    <c:showVal val="1"/>
                    <c:showCatName val="0"/>
                    <c:showSerName val="0"/>
                    <c:showPercent val="0"/>
                    <c:showBubbleSize val="0"/>
                    <c:extLst>
                      <c:ext uri="{CE6537A1-D6FC-4f65-9D91-7224C49458BB}"/>
                    </c:extLst>
                  </c:dLbl>
                  <c:dLbl>
                    <c:idx val="5"/>
                    <c:layout>
                      <c:manualLayout>
                        <c:x val="0"/>
                        <c:y val="-0.1388888888888889"/>
                      </c:manualLayout>
                    </c:layout>
                    <c:showLegendKey val="0"/>
                    <c:showVal val="1"/>
                    <c:showCatName val="0"/>
                    <c:showSerName val="0"/>
                    <c:showPercent val="0"/>
                    <c:showBubbleSize val="0"/>
                    <c:extLst>
                      <c:ex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c:ext uri="{02D57815-91ED-43cb-92C2-25804820EDAC}">
                        <c15:formulaRef>
                          <c15:sqref>Summary!$B$2:$H$2</c15:sqref>
                        </c15:formulaRef>
                      </c:ext>
                    </c:extLst>
                    <c:numCache>
                      <c:formatCode>0.0%</c:formatCode>
                      <c:ptCount val="7"/>
                      <c:pt idx="0">
                        <c:v>0.57894736842105265</c:v>
                      </c:pt>
                      <c:pt idx="1">
                        <c:v>0.61111111111111116</c:v>
                      </c:pt>
                      <c:pt idx="2">
                        <c:v>0.63157894736842102</c:v>
                      </c:pt>
                      <c:pt idx="3">
                        <c:v>0.66666666666666663</c:v>
                      </c:pt>
                      <c:pt idx="4">
                        <c:v>0</c:v>
                      </c:pt>
                      <c:pt idx="5">
                        <c:v>0</c:v>
                      </c:pt>
                      <c:pt idx="6">
                        <c:v>0.60526315789473684</c:v>
                      </c:pt>
                    </c:numCache>
                  </c:numRef>
                </c:val>
              </c15:ser>
            </c15:filteredBarSeries>
            <c15:filteredBarSeries>
              <c15:ser>
                <c:idx val="1"/>
                <c:order val="1"/>
                <c:tx>
                  <c:strRef>
                    <c:extLst xmlns:c15="http://schemas.microsoft.com/office/drawing/2012/chart">
                      <c:ext xmlns:c15="http://schemas.microsoft.com/office/drawing/2012/chart" uri="{02D57815-91ED-43cb-92C2-25804820EDAC}">
                        <c15:formulaRef>
                          <c15:sqref>Summary!$A$3</c15:sqref>
                        </c15:formulaRef>
                      </c:ext>
                    </c:extLst>
                    <c:strCache>
                      <c:ptCount val="1"/>
                      <c:pt idx="0">
                        <c:v>% Wins with Themes</c:v>
                      </c:pt>
                    </c:strCache>
                  </c:strRef>
                </c:tx>
                <c:spPr>
                  <a:solidFill>
                    <a:schemeClr val="accent2"/>
                  </a:solidFill>
                  <a:ln>
                    <a:noFill/>
                  </a:ln>
                  <a:effectLst/>
                </c:spPr>
                <c:invertIfNegative val="0"/>
                <c:dLbls>
                  <c:dLbl>
                    <c:idx val="4"/>
                    <c:layout>
                      <c:manualLayout>
                        <c:x val="0"/>
                        <c:y val="-6.5166676073929619E-2"/>
                      </c:manualLayout>
                    </c:layout>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dLbl>
                    <c:idx val="5"/>
                    <c:layout>
                      <c:manualLayout>
                        <c:x val="0"/>
                        <c:y val="-5.7500008300526199E-2"/>
                      </c:manualLayout>
                    </c:layout>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Summary!$B$1:$H$1</c15:sqref>
                        </c15:formulaRef>
                      </c:ext>
                    </c:extLst>
                    <c:strCache>
                      <c:ptCount val="7"/>
                      <c:pt idx="0">
                        <c:v>Bob</c:v>
                      </c:pt>
                      <c:pt idx="1">
                        <c:v>Cara</c:v>
                      </c:pt>
                      <c:pt idx="2">
                        <c:v>Jay</c:v>
                      </c:pt>
                      <c:pt idx="3">
                        <c:v>Evan</c:v>
                      </c:pt>
                      <c:pt idx="4">
                        <c:v>George</c:v>
                      </c:pt>
                      <c:pt idx="5">
                        <c:v>Steve</c:v>
                      </c:pt>
                      <c:pt idx="6">
                        <c:v>ALL</c:v>
                      </c:pt>
                    </c:strCache>
                  </c:strRef>
                </c:cat>
                <c:val>
                  <c:numRef>
                    <c:extLst xmlns:c15="http://schemas.microsoft.com/office/drawing/2012/chart">
                      <c:ext xmlns:c15="http://schemas.microsoft.com/office/drawing/2012/chart" uri="{02D57815-91ED-43cb-92C2-25804820EDAC}">
                        <c15:formulaRef>
                          <c15:sqref>Summary!$B$3:$H$3</c15:sqref>
                        </c15:formulaRef>
                      </c:ext>
                    </c:extLst>
                    <c:numCache>
                      <c:formatCode>0.0%</c:formatCode>
                      <c:ptCount val="7"/>
                      <c:pt idx="0">
                        <c:v>0.4</c:v>
                      </c:pt>
                      <c:pt idx="1">
                        <c:v>0.66666666666666663</c:v>
                      </c:pt>
                      <c:pt idx="2">
                        <c:v>0.5</c:v>
                      </c:pt>
                      <c:pt idx="3">
                        <c:v>0.66666666666666663</c:v>
                      </c:pt>
                      <c:pt idx="4">
                        <c:v>0</c:v>
                      </c:pt>
                      <c:pt idx="5">
                        <c:v>0</c:v>
                      </c:pt>
                      <c:pt idx="6">
                        <c:v>0.52500000000000002</c:v>
                      </c:pt>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Summary!$A$10</c15:sqref>
                        </c15:formulaRef>
                      </c:ext>
                    </c:extLst>
                    <c:strCache>
                      <c:ptCount val="1"/>
                      <c:pt idx="0">
                        <c:v>Total Guesses Overall</c:v>
                      </c:pt>
                    </c:strCache>
                  </c:strRef>
                </c:tx>
                <c:spPr>
                  <a:noFill/>
                  <a:ln>
                    <a:noFill/>
                  </a:ln>
                  <a:effectLst/>
                </c:spPr>
                <c:invertIfNegative val="0"/>
                <c:dLbls>
                  <c:dLbl>
                    <c:idx val="4"/>
                    <c:layout>
                      <c:manualLayout>
                        <c:x val="0"/>
                        <c:y val="2.1369203849518809E-2"/>
                      </c:manualLayout>
                    </c:layout>
                    <c:dLblPos val="outEnd"/>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dLbl>
                    <c:idx val="5"/>
                    <c:layout>
                      <c:manualLayout>
                        <c:x val="0"/>
                        <c:y val="0"/>
                      </c:manualLayout>
                    </c:layout>
                    <c:dLblPos val="outEnd"/>
                    <c:showLegendKey val="0"/>
                    <c:showVal val="1"/>
                    <c:showCatName val="0"/>
                    <c:showSerName val="0"/>
                    <c:showPercent val="0"/>
                    <c:showBubbleSize val="0"/>
                    <c:extLst xmlns:c15="http://schemas.microsoft.com/office/drawing/2012/char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Summary!$B$10:$H$10</c15:sqref>
                        </c15:formulaRef>
                      </c:ext>
                    </c:extLst>
                    <c:numCache>
                      <c:formatCode>General</c:formatCode>
                      <c:ptCount val="7"/>
                      <c:pt idx="0">
                        <c:v>19</c:v>
                      </c:pt>
                      <c:pt idx="1">
                        <c:v>18</c:v>
                      </c:pt>
                      <c:pt idx="2">
                        <c:v>19</c:v>
                      </c:pt>
                      <c:pt idx="3">
                        <c:v>18</c:v>
                      </c:pt>
                      <c:pt idx="4">
                        <c:v>1</c:v>
                      </c:pt>
                      <c:pt idx="5">
                        <c:v>1</c:v>
                      </c:pt>
                      <c:pt idx="6">
                        <c:v>76</c:v>
                      </c:pt>
                    </c:numCache>
                  </c:numRef>
                </c:val>
              </c15:ser>
            </c15:filteredBarSeries>
            <c15:filteredBarSeries>
              <c15:ser>
                <c:idx val="4"/>
                <c:order val="4"/>
                <c:tx>
                  <c:strRef>
                    <c:extLst xmlns:c15="http://schemas.microsoft.com/office/drawing/2012/chart">
                      <c:ext xmlns:c15="http://schemas.microsoft.com/office/drawing/2012/chart" uri="{02D57815-91ED-43cb-92C2-25804820EDAC}">
                        <c15:formulaRef>
                          <c15:sqref>Summary!$A$12</c15:sqref>
                        </c15:formulaRef>
                      </c:ext>
                    </c:extLst>
                    <c:strCache>
                      <c:ptCount val="1"/>
                      <c:pt idx="0">
                        <c:v>Total Guesses with Themes</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Summary!$B$12:$H$12</c15:sqref>
                        </c15:formulaRef>
                      </c:ext>
                    </c:extLst>
                    <c:numCache>
                      <c:formatCode>General</c:formatCode>
                      <c:ptCount val="7"/>
                      <c:pt idx="0">
                        <c:v>10</c:v>
                      </c:pt>
                      <c:pt idx="1">
                        <c:v>9</c:v>
                      </c:pt>
                      <c:pt idx="2">
                        <c:v>10</c:v>
                      </c:pt>
                      <c:pt idx="3">
                        <c:v>9</c:v>
                      </c:pt>
                      <c:pt idx="4">
                        <c:v>1</c:v>
                      </c:pt>
                      <c:pt idx="5">
                        <c:v>1</c:v>
                      </c:pt>
                      <c:pt idx="6">
                        <c:v>40</c:v>
                      </c:pt>
                    </c:numCache>
                  </c:numRef>
                </c:val>
              </c15:ser>
            </c15:filteredBarSeries>
          </c:ext>
        </c:extLst>
      </c:barChart>
      <c:barChart>
        <c:barDir val="col"/>
        <c:grouping val="clustered"/>
        <c:varyColors val="0"/>
        <c:ser>
          <c:idx val="5"/>
          <c:order val="5"/>
          <c:tx>
            <c:strRef>
              <c:f>Summary!$A$14</c:f>
              <c:strCache>
                <c:ptCount val="1"/>
                <c:pt idx="0">
                  <c:v>Total Guesses without Themes</c:v>
                </c:pt>
              </c:strCache>
              <c:extLst xmlns:c15="http://schemas.microsoft.com/office/drawing/2012/chart"/>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Summary!$B$14:$H$14</c:f>
              <c:numCache>
                <c:formatCode>General</c:formatCode>
                <c:ptCount val="7"/>
                <c:pt idx="0">
                  <c:v>9</c:v>
                </c:pt>
                <c:pt idx="1">
                  <c:v>9</c:v>
                </c:pt>
                <c:pt idx="2">
                  <c:v>9</c:v>
                </c:pt>
                <c:pt idx="3">
                  <c:v>9</c:v>
                </c:pt>
                <c:pt idx="4">
                  <c:v>0</c:v>
                </c:pt>
                <c:pt idx="5">
                  <c:v>0</c:v>
                </c:pt>
                <c:pt idx="6">
                  <c:v>36</c:v>
                </c:pt>
              </c:numCache>
              <c:extLst xmlns:c15="http://schemas.microsoft.com/office/drawing/2012/chart"/>
            </c:numRef>
          </c:val>
        </c:ser>
        <c:dLbls>
          <c:showLegendKey val="0"/>
          <c:showVal val="0"/>
          <c:showCatName val="0"/>
          <c:showSerName val="0"/>
          <c:showPercent val="0"/>
          <c:showBubbleSize val="0"/>
        </c:dLbls>
        <c:gapWidth val="219"/>
        <c:overlap val="-27"/>
        <c:axId val="246292232"/>
        <c:axId val="246291840"/>
      </c:barChart>
      <c:catAx>
        <c:axId val="24418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291448"/>
        <c:crosses val="autoZero"/>
        <c:auto val="1"/>
        <c:lblAlgn val="ctr"/>
        <c:lblOffset val="100"/>
        <c:noMultiLvlLbl val="0"/>
      </c:catAx>
      <c:valAx>
        <c:axId val="246291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188648"/>
        <c:crosses val="autoZero"/>
        <c:crossBetween val="between"/>
      </c:valAx>
      <c:valAx>
        <c:axId val="246291840"/>
        <c:scaling>
          <c:orientation val="minMax"/>
        </c:scaling>
        <c:delete val="0"/>
        <c:axPos val="r"/>
        <c:numFmt formatCode="General" sourceLinked="1"/>
        <c:majorTickMark val="none"/>
        <c:minorTickMark val="none"/>
        <c:tickLblPos val="none"/>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292232"/>
        <c:crosses val="max"/>
        <c:crossBetween val="between"/>
      </c:valAx>
      <c:catAx>
        <c:axId val="246292232"/>
        <c:scaling>
          <c:orientation val="minMax"/>
        </c:scaling>
        <c:delete val="1"/>
        <c:axPos val="b"/>
        <c:majorTickMark val="out"/>
        <c:minorTickMark val="none"/>
        <c:tickLblPos val="nextTo"/>
        <c:crossAx val="24629184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274982</xdr:colOff>
      <xdr:row>17</xdr:row>
      <xdr:rowOff>74543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273326</xdr:colOff>
      <xdr:row>0</xdr:row>
      <xdr:rowOff>0</xdr:rowOff>
    </xdr:from>
    <xdr:to>
      <xdr:col>16</xdr:col>
      <xdr:colOff>548308</xdr:colOff>
      <xdr:row>17</xdr:row>
      <xdr:rowOff>74543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554934</xdr:colOff>
      <xdr:row>0</xdr:row>
      <xdr:rowOff>0</xdr:rowOff>
    </xdr:from>
    <xdr:to>
      <xdr:col>25</xdr:col>
      <xdr:colOff>217004</xdr:colOff>
      <xdr:row>17</xdr:row>
      <xdr:rowOff>74543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workbookViewId="0">
      <selection activeCell="E20" sqref="E20"/>
    </sheetView>
  </sheetViews>
  <sheetFormatPr defaultRowHeight="15" x14ac:dyDescent="0.25"/>
  <cols>
    <col min="7" max="7" width="14" customWidth="1"/>
    <col min="9" max="9" width="14.42578125" bestFit="1" customWidth="1"/>
  </cols>
  <sheetData>
    <row r="1" spans="1:15" x14ac:dyDescent="0.25">
      <c r="A1" s="2" t="s">
        <v>0</v>
      </c>
      <c r="B1" s="2" t="s">
        <v>13</v>
      </c>
      <c r="C1" s="2" t="s">
        <v>1</v>
      </c>
      <c r="D1" s="2" t="s">
        <v>2</v>
      </c>
      <c r="E1" s="2" t="s">
        <v>3</v>
      </c>
      <c r="F1" s="2" t="s">
        <v>15</v>
      </c>
      <c r="G1" s="2" t="s">
        <v>46</v>
      </c>
      <c r="H1" s="2" t="s">
        <v>4</v>
      </c>
      <c r="I1" s="2" t="s">
        <v>47</v>
      </c>
      <c r="J1" s="2" t="s">
        <v>5</v>
      </c>
      <c r="K1" s="2" t="s">
        <v>23</v>
      </c>
      <c r="L1" s="2" t="s">
        <v>6</v>
      </c>
      <c r="M1" s="2" t="s">
        <v>7</v>
      </c>
      <c r="N1" s="2" t="s">
        <v>8</v>
      </c>
      <c r="O1" s="2" t="s">
        <v>12</v>
      </c>
    </row>
    <row r="2" spans="1:15" x14ac:dyDescent="0.25">
      <c r="A2">
        <v>600</v>
      </c>
      <c r="B2" t="s">
        <v>14</v>
      </c>
      <c r="C2" t="s">
        <v>9</v>
      </c>
      <c r="D2" t="s">
        <v>10</v>
      </c>
      <c r="E2" t="s">
        <v>11</v>
      </c>
      <c r="F2" s="1" t="e">
        <f>NA()</f>
        <v>#N/A</v>
      </c>
      <c r="G2" s="1">
        <v>2</v>
      </c>
      <c r="H2" s="1" t="s">
        <v>12</v>
      </c>
      <c r="I2" s="1" t="s">
        <v>6</v>
      </c>
      <c r="J2" s="1">
        <v>1</v>
      </c>
      <c r="K2" s="1" t="e">
        <f>NA()</f>
        <v>#N/A</v>
      </c>
      <c r="L2" s="1">
        <v>1</v>
      </c>
      <c r="M2" s="1">
        <v>3</v>
      </c>
      <c r="N2" s="1">
        <v>3</v>
      </c>
      <c r="O2" s="1" t="e">
        <f>NA()</f>
        <v>#N/A</v>
      </c>
    </row>
    <row r="3" spans="1:15" x14ac:dyDescent="0.25">
      <c r="A3">
        <v>601</v>
      </c>
      <c r="B3" t="e">
        <f>NA()</f>
        <v>#N/A</v>
      </c>
      <c r="C3" t="s">
        <v>16</v>
      </c>
      <c r="D3" t="s">
        <v>17</v>
      </c>
      <c r="E3" t="s">
        <v>18</v>
      </c>
      <c r="F3" t="e">
        <f>NA()</f>
        <v>#N/A</v>
      </c>
      <c r="G3" s="1">
        <v>1</v>
      </c>
      <c r="H3" s="1" t="s">
        <v>12</v>
      </c>
      <c r="I3" s="1" t="s">
        <v>23</v>
      </c>
      <c r="J3" s="1">
        <v>1</v>
      </c>
      <c r="K3" s="1">
        <v>2</v>
      </c>
      <c r="L3" s="1">
        <v>1</v>
      </c>
      <c r="M3" s="1">
        <v>1</v>
      </c>
      <c r="N3" t="e">
        <f>NA()</f>
        <v>#N/A</v>
      </c>
      <c r="O3" t="e">
        <f>NA()</f>
        <v>#N/A</v>
      </c>
    </row>
    <row r="4" spans="1:15" x14ac:dyDescent="0.25">
      <c r="A4">
        <v>602</v>
      </c>
      <c r="B4" t="s">
        <v>19</v>
      </c>
      <c r="C4" t="s">
        <v>20</v>
      </c>
      <c r="D4" t="s">
        <v>21</v>
      </c>
      <c r="E4" t="s">
        <v>22</v>
      </c>
      <c r="F4" t="e">
        <f>NA()</f>
        <v>#N/A</v>
      </c>
      <c r="G4" s="1">
        <v>1</v>
      </c>
      <c r="H4" s="1" t="s">
        <v>12</v>
      </c>
      <c r="I4" s="1" t="s">
        <v>7</v>
      </c>
      <c r="J4" s="1">
        <v>2</v>
      </c>
      <c r="K4" s="1">
        <v>1</v>
      </c>
      <c r="L4" s="1">
        <v>1</v>
      </c>
      <c r="M4" s="1">
        <v>1</v>
      </c>
      <c r="N4" t="e">
        <f>NA()</f>
        <v>#N/A</v>
      </c>
      <c r="O4" t="e">
        <f>NA()</f>
        <v>#N/A</v>
      </c>
    </row>
    <row r="5" spans="1:15" x14ac:dyDescent="0.25">
      <c r="A5">
        <v>603</v>
      </c>
      <c r="B5" t="s">
        <v>33</v>
      </c>
      <c r="C5" t="s">
        <v>34</v>
      </c>
      <c r="D5" t="s">
        <v>35</v>
      </c>
      <c r="E5" t="s">
        <v>36</v>
      </c>
      <c r="F5" t="s">
        <v>37</v>
      </c>
      <c r="G5" s="1">
        <v>2</v>
      </c>
      <c r="H5" s="1" t="s">
        <v>12</v>
      </c>
      <c r="I5" s="1" t="s">
        <v>5</v>
      </c>
      <c r="J5" s="1">
        <v>4</v>
      </c>
      <c r="K5" s="1">
        <v>2</v>
      </c>
      <c r="L5" s="1">
        <v>2</v>
      </c>
      <c r="M5" s="1">
        <v>2</v>
      </c>
      <c r="N5" t="e">
        <f>NA()</f>
        <v>#N/A</v>
      </c>
      <c r="O5" t="e">
        <f>NA()</f>
        <v>#N/A</v>
      </c>
    </row>
    <row r="6" spans="1:15" x14ac:dyDescent="0.25">
      <c r="A6">
        <v>604</v>
      </c>
      <c r="B6" t="s">
        <v>38</v>
      </c>
      <c r="C6" t="s">
        <v>39</v>
      </c>
      <c r="D6" t="s">
        <v>40</v>
      </c>
      <c r="E6" t="s">
        <v>41</v>
      </c>
      <c r="F6" t="e">
        <f>NA()</f>
        <v>#N/A</v>
      </c>
      <c r="G6" s="1">
        <v>1</v>
      </c>
      <c r="H6" s="1" t="s">
        <v>12</v>
      </c>
      <c r="I6" s="1" t="s">
        <v>6</v>
      </c>
      <c r="J6" s="1">
        <v>2</v>
      </c>
      <c r="K6" s="1">
        <v>1</v>
      </c>
      <c r="L6" s="1">
        <v>1</v>
      </c>
      <c r="M6" s="1">
        <v>2</v>
      </c>
      <c r="N6" t="e">
        <f>NA()</f>
        <v>#N/A</v>
      </c>
      <c r="O6" t="e">
        <f>NA()</f>
        <v>#N/A</v>
      </c>
    </row>
    <row r="7" spans="1:15" x14ac:dyDescent="0.25">
      <c r="A7">
        <v>605</v>
      </c>
      <c r="B7" t="e">
        <f>NA()</f>
        <v>#N/A</v>
      </c>
      <c r="C7" t="s">
        <v>42</v>
      </c>
      <c r="D7" t="s">
        <v>43</v>
      </c>
      <c r="E7" t="s">
        <v>44</v>
      </c>
      <c r="F7" t="e">
        <f>NA()</f>
        <v>#N/A</v>
      </c>
      <c r="G7" s="1">
        <v>2</v>
      </c>
      <c r="H7" s="1" t="s">
        <v>12</v>
      </c>
      <c r="I7" s="1" t="s">
        <v>23</v>
      </c>
      <c r="J7" s="1">
        <v>2</v>
      </c>
      <c r="K7" s="1">
        <v>3</v>
      </c>
      <c r="L7" s="1">
        <v>3</v>
      </c>
      <c r="M7" s="1">
        <v>2</v>
      </c>
      <c r="N7" t="e">
        <f>NA()</f>
        <v>#N/A</v>
      </c>
      <c r="O7" t="e">
        <f>NA()</f>
        <v>#N/A</v>
      </c>
    </row>
    <row r="8" spans="1:15" x14ac:dyDescent="0.25">
      <c r="A8">
        <v>606</v>
      </c>
      <c r="B8" t="s">
        <v>48</v>
      </c>
      <c r="C8" t="s">
        <v>49</v>
      </c>
      <c r="D8" t="s">
        <v>50</v>
      </c>
      <c r="E8" t="s">
        <v>51</v>
      </c>
      <c r="F8" t="e">
        <f>NA()</f>
        <v>#N/A</v>
      </c>
      <c r="G8" s="1">
        <v>2</v>
      </c>
      <c r="H8" s="1" t="s">
        <v>12</v>
      </c>
      <c r="I8" s="1" t="s">
        <v>5</v>
      </c>
      <c r="J8" s="1">
        <v>1</v>
      </c>
      <c r="K8" s="1">
        <v>3</v>
      </c>
      <c r="L8" s="1">
        <v>1</v>
      </c>
      <c r="M8" s="1">
        <v>2</v>
      </c>
      <c r="N8" t="e">
        <f>NA()</f>
        <v>#N/A</v>
      </c>
      <c r="O8" t="e">
        <f>NA()</f>
        <v>#N/A</v>
      </c>
    </row>
    <row r="9" spans="1:15" x14ac:dyDescent="0.25">
      <c r="A9">
        <v>607</v>
      </c>
      <c r="B9" t="e">
        <f>NA()</f>
        <v>#N/A</v>
      </c>
      <c r="C9" t="s">
        <v>61</v>
      </c>
      <c r="D9" t="s">
        <v>62</v>
      </c>
      <c r="E9" t="s">
        <v>63</v>
      </c>
      <c r="F9" t="e">
        <f>NA()</f>
        <v>#N/A</v>
      </c>
      <c r="G9" s="1">
        <v>3</v>
      </c>
      <c r="H9" s="1" t="s">
        <v>12</v>
      </c>
      <c r="I9" s="1" t="s">
        <v>7</v>
      </c>
      <c r="J9" s="1">
        <v>3</v>
      </c>
      <c r="K9" s="1">
        <v>3</v>
      </c>
      <c r="L9" s="1">
        <v>3</v>
      </c>
      <c r="M9" s="1">
        <v>2</v>
      </c>
      <c r="N9" t="e">
        <f>NA()</f>
        <v>#N/A</v>
      </c>
      <c r="O9" t="e">
        <f>NA()</f>
        <v>#N/A</v>
      </c>
    </row>
    <row r="10" spans="1:15" x14ac:dyDescent="0.25">
      <c r="A10">
        <v>608</v>
      </c>
      <c r="B10" t="e">
        <f>NA()</f>
        <v>#N/A</v>
      </c>
      <c r="C10" t="s">
        <v>64</v>
      </c>
      <c r="D10" t="s">
        <v>65</v>
      </c>
      <c r="E10" t="s">
        <v>66</v>
      </c>
      <c r="F10" t="e">
        <f>NA()</f>
        <v>#N/A</v>
      </c>
      <c r="G10" s="1">
        <v>3</v>
      </c>
      <c r="H10" s="1" t="s">
        <v>12</v>
      </c>
      <c r="I10" s="1" t="s">
        <v>5</v>
      </c>
      <c r="J10" s="1">
        <v>2</v>
      </c>
      <c r="K10" s="1">
        <v>3</v>
      </c>
      <c r="L10" s="1">
        <v>3</v>
      </c>
      <c r="M10" s="1">
        <v>3</v>
      </c>
      <c r="N10" t="e">
        <f>NA()</f>
        <v>#N/A</v>
      </c>
      <c r="O10" t="e">
        <f>NA()</f>
        <v>#N/A</v>
      </c>
    </row>
    <row r="11" spans="1:15" x14ac:dyDescent="0.25">
      <c r="A11">
        <v>609</v>
      </c>
      <c r="B11" t="e">
        <f>NA()</f>
        <v>#N/A</v>
      </c>
      <c r="C11" t="s">
        <v>67</v>
      </c>
      <c r="D11" t="s">
        <v>67</v>
      </c>
      <c r="E11" t="s">
        <v>68</v>
      </c>
      <c r="F11" t="e">
        <f>NA()</f>
        <v>#N/A</v>
      </c>
      <c r="G11" s="1">
        <v>2</v>
      </c>
      <c r="H11" s="1" t="s">
        <v>12</v>
      </c>
      <c r="I11" s="1" t="s">
        <v>7</v>
      </c>
      <c r="J11" s="1">
        <v>2</v>
      </c>
      <c r="K11" s="1">
        <v>2</v>
      </c>
      <c r="L11" s="1">
        <v>2</v>
      </c>
      <c r="M11" s="1">
        <v>3</v>
      </c>
      <c r="N11" t="e">
        <f>NA()</f>
        <v>#N/A</v>
      </c>
      <c r="O11" t="e">
        <f>NA()</f>
        <v>#N/A</v>
      </c>
    </row>
    <row r="12" spans="1:15" x14ac:dyDescent="0.25">
      <c r="A12">
        <v>610</v>
      </c>
      <c r="B12" t="e">
        <f>NA()</f>
        <v>#N/A</v>
      </c>
      <c r="C12" t="s">
        <v>69</v>
      </c>
      <c r="D12" t="s">
        <v>70</v>
      </c>
      <c r="E12" t="s">
        <v>71</v>
      </c>
      <c r="F12" t="e">
        <f>NA()</f>
        <v>#N/A</v>
      </c>
      <c r="G12" s="1">
        <v>1</v>
      </c>
      <c r="H12" s="1" t="s">
        <v>12</v>
      </c>
      <c r="I12" s="1" t="s">
        <v>23</v>
      </c>
      <c r="J12" s="1">
        <v>1</v>
      </c>
      <c r="K12" s="1">
        <v>1</v>
      </c>
      <c r="L12" s="1">
        <v>1</v>
      </c>
      <c r="M12" s="1">
        <v>1</v>
      </c>
      <c r="N12" t="e">
        <f>NA()</f>
        <v>#N/A</v>
      </c>
      <c r="O12" t="e">
        <f>NA()</f>
        <v>#N/A</v>
      </c>
    </row>
    <row r="13" spans="1:15" x14ac:dyDescent="0.25">
      <c r="A13">
        <v>611</v>
      </c>
      <c r="B13" t="s">
        <v>76</v>
      </c>
      <c r="C13" t="s">
        <v>78</v>
      </c>
      <c r="D13" t="s">
        <v>79</v>
      </c>
      <c r="E13" t="s">
        <v>80</v>
      </c>
      <c r="F13" t="e">
        <f>NA()</f>
        <v>#N/A</v>
      </c>
      <c r="G13" s="1">
        <v>3</v>
      </c>
      <c r="H13" s="1" t="s">
        <v>77</v>
      </c>
      <c r="I13" s="1" t="s">
        <v>23</v>
      </c>
      <c r="J13" s="1">
        <v>3</v>
      </c>
      <c r="K13" s="1">
        <v>1</v>
      </c>
      <c r="L13" s="1">
        <v>1</v>
      </c>
      <c r="M13" s="1">
        <v>1</v>
      </c>
      <c r="N13" t="e">
        <f>NA()</f>
        <v>#N/A</v>
      </c>
      <c r="O13" s="1">
        <v>2</v>
      </c>
    </row>
    <row r="14" spans="1:15" x14ac:dyDescent="0.25">
      <c r="A14">
        <v>612</v>
      </c>
      <c r="B14" t="s">
        <v>81</v>
      </c>
      <c r="C14" t="s">
        <v>82</v>
      </c>
      <c r="D14" t="s">
        <v>83</v>
      </c>
      <c r="E14" t="s">
        <v>84</v>
      </c>
      <c r="F14" t="e">
        <f>NA()</f>
        <v>#N/A</v>
      </c>
      <c r="G14" s="1">
        <v>3</v>
      </c>
      <c r="H14" s="1" t="s">
        <v>12</v>
      </c>
      <c r="I14" s="1" t="s">
        <v>6</v>
      </c>
      <c r="J14" s="1">
        <v>2</v>
      </c>
      <c r="K14" s="1">
        <v>3</v>
      </c>
      <c r="L14" s="1">
        <v>1</v>
      </c>
      <c r="M14" s="1">
        <v>3</v>
      </c>
      <c r="N14" t="e">
        <f>NA()</f>
        <v>#N/A</v>
      </c>
      <c r="O14" t="e">
        <f>NA()</f>
        <v>#N/A</v>
      </c>
    </row>
    <row r="15" spans="1:15" x14ac:dyDescent="0.25">
      <c r="A15">
        <v>613</v>
      </c>
      <c r="B15" t="e">
        <f>NA()</f>
        <v>#N/A</v>
      </c>
      <c r="C15" t="s">
        <v>85</v>
      </c>
      <c r="D15" t="s">
        <v>86</v>
      </c>
      <c r="E15" t="s">
        <v>87</v>
      </c>
      <c r="F15" t="e">
        <f>NA()</f>
        <v>#N/A</v>
      </c>
      <c r="G15" s="1">
        <v>1</v>
      </c>
      <c r="H15" s="1" t="s">
        <v>12</v>
      </c>
      <c r="I15" s="1" t="s">
        <v>5</v>
      </c>
      <c r="J15" s="1">
        <v>1</v>
      </c>
      <c r="K15" s="1">
        <v>1</v>
      </c>
      <c r="L15" s="1">
        <v>1</v>
      </c>
      <c r="M15" s="1">
        <v>1</v>
      </c>
      <c r="N15" t="e">
        <f>NA()</f>
        <v>#N/A</v>
      </c>
      <c r="O15" t="e">
        <f>NA()</f>
        <v>#N/A</v>
      </c>
    </row>
    <row r="16" spans="1:15" x14ac:dyDescent="0.25">
      <c r="A16">
        <v>614</v>
      </c>
      <c r="B16" t="s">
        <v>88</v>
      </c>
      <c r="C16" t="s">
        <v>89</v>
      </c>
      <c r="D16" t="s">
        <v>90</v>
      </c>
      <c r="E16" t="s">
        <v>91</v>
      </c>
      <c r="F16" t="s">
        <v>92</v>
      </c>
      <c r="G16" s="1">
        <v>1</v>
      </c>
      <c r="H16" s="1" t="s">
        <v>12</v>
      </c>
      <c r="I16" s="1" t="s">
        <v>23</v>
      </c>
      <c r="J16" s="1">
        <v>1</v>
      </c>
      <c r="K16" s="1">
        <v>2</v>
      </c>
      <c r="L16" s="1">
        <v>1</v>
      </c>
      <c r="M16" t="e">
        <f>NA()</f>
        <v>#N/A</v>
      </c>
      <c r="N16" t="e">
        <f>NA()</f>
        <v>#N/A</v>
      </c>
      <c r="O16" t="e">
        <f>NA()</f>
        <v>#N/A</v>
      </c>
    </row>
    <row r="17" spans="1:15" x14ac:dyDescent="0.25">
      <c r="A17">
        <v>615</v>
      </c>
      <c r="B17" t="e">
        <f>NA()</f>
        <v>#N/A</v>
      </c>
      <c r="C17" t="s">
        <v>93</v>
      </c>
      <c r="D17" t="s">
        <v>94</v>
      </c>
      <c r="E17" t="s">
        <v>95</v>
      </c>
      <c r="F17" t="e">
        <f>NA()</f>
        <v>#N/A</v>
      </c>
      <c r="G17" s="1">
        <v>3</v>
      </c>
      <c r="H17" s="1" t="s">
        <v>12</v>
      </c>
      <c r="I17" s="1" t="s">
        <v>6</v>
      </c>
      <c r="J17" s="1">
        <v>3</v>
      </c>
      <c r="K17" s="1">
        <v>1</v>
      </c>
      <c r="L17" s="1">
        <v>1</v>
      </c>
      <c r="M17" s="1">
        <v>1</v>
      </c>
      <c r="N17" t="e">
        <f>NA()</f>
        <v>#N/A</v>
      </c>
      <c r="O17" t="e">
        <f>NA()</f>
        <v>#N/A</v>
      </c>
    </row>
    <row r="18" spans="1:15" x14ac:dyDescent="0.25">
      <c r="A18">
        <v>616</v>
      </c>
      <c r="B18" t="s">
        <v>99</v>
      </c>
      <c r="C18" t="s">
        <v>96</v>
      </c>
      <c r="D18" t="s">
        <v>97</v>
      </c>
      <c r="E18" t="s">
        <v>98</v>
      </c>
      <c r="F18" t="e">
        <f>NA()</f>
        <v>#N/A</v>
      </c>
      <c r="G18" s="1">
        <v>2</v>
      </c>
      <c r="H18" s="1" t="s">
        <v>12</v>
      </c>
      <c r="I18" s="1" t="s">
        <v>6</v>
      </c>
      <c r="J18" s="1">
        <v>2</v>
      </c>
      <c r="K18" s="1">
        <v>2</v>
      </c>
      <c r="L18" s="1">
        <v>2</v>
      </c>
      <c r="M18" s="1">
        <v>2</v>
      </c>
      <c r="N18" t="e">
        <f>NA()</f>
        <v>#N/A</v>
      </c>
      <c r="O18" t="e">
        <f>NA()</f>
        <v>#N/A</v>
      </c>
    </row>
    <row r="19" spans="1:15" x14ac:dyDescent="0.25">
      <c r="A19">
        <v>617</v>
      </c>
      <c r="B19" t="e">
        <f>NA()</f>
        <v>#N/A</v>
      </c>
      <c r="C19" t="s">
        <v>104</v>
      </c>
      <c r="D19" t="s">
        <v>105</v>
      </c>
      <c r="E19" t="s">
        <v>106</v>
      </c>
      <c r="F19" t="e">
        <f>NA()</f>
        <v>#N/A</v>
      </c>
      <c r="G19" s="1">
        <v>1</v>
      </c>
      <c r="H19" s="1" t="s">
        <v>12</v>
      </c>
      <c r="I19" s="1" t="s">
        <v>23</v>
      </c>
      <c r="J19" s="1">
        <v>3</v>
      </c>
      <c r="K19" s="1">
        <v>3</v>
      </c>
      <c r="L19" s="1">
        <v>1</v>
      </c>
      <c r="M19" s="1">
        <v>1</v>
      </c>
      <c r="N19" t="e">
        <f>NA()</f>
        <v>#N/A</v>
      </c>
      <c r="O19" t="e">
        <f>NA()</f>
        <v>#N/A</v>
      </c>
    </row>
    <row r="20" spans="1:15" x14ac:dyDescent="0.25">
      <c r="A20">
        <v>618</v>
      </c>
      <c r="B20" t="s">
        <v>100</v>
      </c>
      <c r="C20" t="s">
        <v>101</v>
      </c>
      <c r="D20" t="s">
        <v>102</v>
      </c>
      <c r="E20" t="s">
        <v>103</v>
      </c>
      <c r="F20" t="e">
        <f>NA()</f>
        <v>#N/A</v>
      </c>
      <c r="G20" s="1">
        <v>2</v>
      </c>
      <c r="H20" s="1" t="s">
        <v>12</v>
      </c>
      <c r="I20" s="1" t="s">
        <v>6</v>
      </c>
      <c r="J20" s="1">
        <v>2</v>
      </c>
      <c r="K20" s="1">
        <v>2</v>
      </c>
      <c r="L20" s="1">
        <v>1</v>
      </c>
      <c r="M20" s="1">
        <v>2</v>
      </c>
      <c r="N20" t="e">
        <f>NA()</f>
        <v>#N/A</v>
      </c>
      <c r="O20" t="e">
        <f>NA()</f>
        <v>#N/A</v>
      </c>
    </row>
    <row r="21" spans="1:15" x14ac:dyDescent="0.25">
      <c r="G21" s="1"/>
      <c r="H21" s="1"/>
      <c r="I21" s="1"/>
      <c r="J21" s="1"/>
      <c r="K21" s="1"/>
      <c r="L21" s="1"/>
      <c r="M21" s="1"/>
    </row>
    <row r="22" spans="1:15" x14ac:dyDescent="0.25">
      <c r="G22" s="1"/>
      <c r="H22" s="1"/>
      <c r="I22" s="1"/>
      <c r="J22" s="1"/>
      <c r="K22" s="1"/>
      <c r="L22" s="1"/>
      <c r="M22" s="1"/>
    </row>
    <row r="23" spans="1:15" x14ac:dyDescent="0.25">
      <c r="G23" s="1"/>
      <c r="H23" s="1"/>
      <c r="I23" s="1"/>
      <c r="J23" s="1"/>
      <c r="K23" s="1"/>
      <c r="L23" s="1"/>
      <c r="M23" s="1"/>
    </row>
    <row r="24" spans="1:15" x14ac:dyDescent="0.25">
      <c r="G24" s="1"/>
      <c r="H24" s="1"/>
      <c r="I24" s="1"/>
      <c r="J24" s="1"/>
      <c r="K24" s="1"/>
      <c r="L24" s="1"/>
      <c r="M24" s="1"/>
    </row>
    <row r="25" spans="1:15" x14ac:dyDescent="0.25">
      <c r="G25" s="1"/>
      <c r="H25" s="1"/>
      <c r="I25" s="1"/>
      <c r="J25" s="1"/>
      <c r="K25" s="1"/>
      <c r="L25" s="1"/>
      <c r="M25" s="1"/>
    </row>
    <row r="26" spans="1:15" x14ac:dyDescent="0.25">
      <c r="G26" s="1"/>
      <c r="H26" s="1"/>
      <c r="I26" s="1"/>
      <c r="J26" s="1"/>
      <c r="K26" s="1"/>
      <c r="L26" s="1"/>
      <c r="M26" s="1"/>
    </row>
    <row r="27" spans="1:15" x14ac:dyDescent="0.25">
      <c r="G27" s="1"/>
      <c r="H27" s="1"/>
      <c r="I27" s="1"/>
      <c r="J27" s="1"/>
      <c r="K27" s="1"/>
      <c r="L27" s="1"/>
      <c r="M27" s="1"/>
    </row>
    <row r="28" spans="1:15" x14ac:dyDescent="0.25">
      <c r="G28" s="1"/>
      <c r="H28" s="1"/>
      <c r="I28" s="1"/>
      <c r="J28" s="1"/>
      <c r="K28" s="1"/>
      <c r="L28" s="1"/>
      <c r="M28" s="1"/>
    </row>
    <row r="29" spans="1:15" x14ac:dyDescent="0.25">
      <c r="G29" s="1"/>
      <c r="H29" s="1"/>
      <c r="I29" s="1"/>
      <c r="J29" s="1"/>
      <c r="K29" s="1"/>
      <c r="L29" s="1"/>
      <c r="M29" s="1"/>
    </row>
    <row r="30" spans="1:15" x14ac:dyDescent="0.25">
      <c r="G30" s="1"/>
      <c r="H30" s="1"/>
      <c r="I30" s="1"/>
      <c r="J30" s="1"/>
      <c r="K30" s="1"/>
      <c r="L30" s="1"/>
      <c r="M30" s="1"/>
    </row>
    <row r="31" spans="1:15" x14ac:dyDescent="0.25">
      <c r="G31" s="1"/>
      <c r="H31" s="1"/>
      <c r="I31" s="1"/>
      <c r="J31" s="1"/>
      <c r="K31" s="1"/>
      <c r="L31" s="1"/>
      <c r="M31" s="1"/>
    </row>
    <row r="32" spans="1:15" x14ac:dyDescent="0.25">
      <c r="G32" s="1"/>
      <c r="H32" s="1"/>
      <c r="I32" s="1"/>
      <c r="J32" s="1"/>
      <c r="K32" s="1"/>
      <c r="L32" s="1"/>
      <c r="M32" s="1"/>
    </row>
    <row r="33" spans="7:13" x14ac:dyDescent="0.25">
      <c r="G33" s="1"/>
      <c r="H33" s="1"/>
      <c r="I33" s="1"/>
      <c r="J33" s="1"/>
      <c r="K33" s="1"/>
      <c r="L33" s="1"/>
      <c r="M33" s="1"/>
    </row>
    <row r="34" spans="7:13" x14ac:dyDescent="0.25">
      <c r="G34" s="1"/>
      <c r="H34" s="1"/>
      <c r="I34" s="1"/>
      <c r="J34" s="1"/>
      <c r="K34" s="1"/>
      <c r="L34" s="1"/>
      <c r="M34" s="1"/>
    </row>
    <row r="35" spans="7:13" x14ac:dyDescent="0.25">
      <c r="G35" s="1"/>
      <c r="H35" s="1"/>
      <c r="I35" s="1"/>
      <c r="J35" s="1"/>
      <c r="K35" s="1"/>
      <c r="L35" s="1"/>
      <c r="M35" s="1"/>
    </row>
    <row r="36" spans="7:13" x14ac:dyDescent="0.25">
      <c r="G36" s="1"/>
      <c r="H36" s="1"/>
      <c r="I36" s="1"/>
      <c r="J36" s="1"/>
      <c r="K36" s="1"/>
      <c r="L36" s="1"/>
      <c r="M36" s="1"/>
    </row>
    <row r="37" spans="7:13" x14ac:dyDescent="0.25">
      <c r="G37" s="1"/>
      <c r="H37" s="1"/>
      <c r="I37" s="1"/>
      <c r="J37" s="1"/>
      <c r="K37" s="1"/>
      <c r="L37" s="1"/>
      <c r="M37" s="1"/>
    </row>
    <row r="38" spans="7:13" x14ac:dyDescent="0.25">
      <c r="G38" s="1"/>
      <c r="H38" s="1"/>
      <c r="I38" s="1"/>
      <c r="J38" s="1"/>
      <c r="K38" s="1"/>
      <c r="L38" s="1"/>
      <c r="M38" s="1"/>
    </row>
    <row r="39" spans="7:13" x14ac:dyDescent="0.25">
      <c r="G39" s="1"/>
      <c r="H39" s="1"/>
      <c r="I39" s="1"/>
      <c r="J39" s="1"/>
      <c r="K39" s="1"/>
      <c r="L39" s="1"/>
      <c r="M39" s="1"/>
    </row>
    <row r="40" spans="7:13" x14ac:dyDescent="0.25">
      <c r="G40" s="1"/>
      <c r="H40" s="1"/>
      <c r="I40" s="1"/>
      <c r="J40" s="1"/>
      <c r="K40" s="1"/>
      <c r="L40" s="1"/>
      <c r="M40" s="1"/>
    </row>
    <row r="41" spans="7:13" x14ac:dyDescent="0.25">
      <c r="G41" s="1"/>
      <c r="H41" s="1"/>
      <c r="I41" s="1"/>
      <c r="J41" s="1"/>
      <c r="K41" s="1"/>
      <c r="L41" s="1"/>
      <c r="M41" s="1"/>
    </row>
    <row r="42" spans="7:13" x14ac:dyDescent="0.25">
      <c r="G42" s="1"/>
      <c r="H42" s="1"/>
      <c r="I42" s="1"/>
      <c r="J42" s="1"/>
      <c r="K42" s="1"/>
      <c r="L42" s="1"/>
      <c r="M42" s="1"/>
    </row>
    <row r="43" spans="7:13" x14ac:dyDescent="0.25">
      <c r="G43" s="1"/>
      <c r="H43" s="1"/>
      <c r="I43" s="1"/>
      <c r="J43" s="1"/>
      <c r="K43" s="1"/>
      <c r="L43" s="1"/>
      <c r="M43" s="1"/>
    </row>
    <row r="44" spans="7:13" x14ac:dyDescent="0.25">
      <c r="G44" s="1"/>
      <c r="H44" s="1"/>
      <c r="I44" s="1"/>
      <c r="J44" s="1"/>
      <c r="K44" s="1"/>
      <c r="L44" s="1"/>
      <c r="M44" s="1"/>
    </row>
    <row r="45" spans="7:13" x14ac:dyDescent="0.25">
      <c r="G45" s="1"/>
      <c r="H45" s="1"/>
      <c r="I45" s="1"/>
      <c r="J45" s="1"/>
      <c r="K45" s="1"/>
      <c r="L45" s="1"/>
      <c r="M45" s="1"/>
    </row>
    <row r="46" spans="7:13" x14ac:dyDescent="0.25">
      <c r="G46" s="1"/>
      <c r="H46" s="1"/>
      <c r="I46" s="1"/>
      <c r="J46" s="1"/>
      <c r="K46" s="1"/>
      <c r="L46" s="1"/>
      <c r="M46" s="1"/>
    </row>
    <row r="47" spans="7:13" x14ac:dyDescent="0.25">
      <c r="G47" s="1"/>
      <c r="H47" s="1"/>
      <c r="I47" s="1"/>
      <c r="J47" s="1"/>
      <c r="K47" s="1"/>
      <c r="L47" s="1"/>
      <c r="M47" s="1"/>
    </row>
    <row r="48" spans="7:13" x14ac:dyDescent="0.25">
      <c r="G48" s="1"/>
      <c r="H48" s="1"/>
      <c r="I48" s="1"/>
      <c r="J48" s="1"/>
      <c r="K48" s="1"/>
      <c r="L48" s="1"/>
      <c r="M48" s="1"/>
    </row>
    <row r="49" spans="7:13" x14ac:dyDescent="0.25">
      <c r="G49" s="1"/>
      <c r="H49" s="1"/>
      <c r="I49" s="1"/>
      <c r="J49" s="1"/>
      <c r="K49" s="1"/>
      <c r="L49" s="1"/>
      <c r="M49" s="1"/>
    </row>
    <row r="50" spans="7:13" x14ac:dyDescent="0.25">
      <c r="G50" s="1"/>
      <c r="H50" s="1"/>
      <c r="I50" s="1"/>
      <c r="J50" s="1"/>
      <c r="K50" s="1"/>
      <c r="L50" s="1"/>
      <c r="M50" s="1"/>
    </row>
    <row r="51" spans="7:13" x14ac:dyDescent="0.25">
      <c r="G51" s="1"/>
      <c r="H51" s="1"/>
      <c r="I51" s="1"/>
      <c r="J51" s="1"/>
      <c r="K51" s="1"/>
      <c r="L51" s="1"/>
      <c r="M51" s="1"/>
    </row>
    <row r="52" spans="7:13" x14ac:dyDescent="0.25">
      <c r="G52" s="1"/>
      <c r="H52" s="1"/>
      <c r="I52" s="1"/>
      <c r="J52" s="1"/>
      <c r="K52" s="1"/>
      <c r="L52" s="1"/>
      <c r="M52" s="1"/>
    </row>
    <row r="53" spans="7:13" x14ac:dyDescent="0.25">
      <c r="G53" s="1"/>
      <c r="H53" s="1"/>
      <c r="I53" s="1"/>
      <c r="J53" s="1"/>
      <c r="K53" s="1"/>
      <c r="L53" s="1"/>
      <c r="M53"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topLeftCell="A2" workbookViewId="0">
      <selection activeCell="A21" sqref="A21:AA21"/>
    </sheetView>
  </sheetViews>
  <sheetFormatPr defaultRowHeight="15" x14ac:dyDescent="0.25"/>
  <cols>
    <col min="4" max="4" width="14.42578125" bestFit="1" customWidth="1"/>
    <col min="12" max="12" width="15.140625" bestFit="1" customWidth="1"/>
    <col min="13" max="13" width="11" bestFit="1" customWidth="1"/>
    <col min="14" max="14" width="11" customWidth="1"/>
    <col min="15" max="15" width="10" customWidth="1"/>
  </cols>
  <sheetData>
    <row r="1" spans="1:27" x14ac:dyDescent="0.25">
      <c r="P1" s="12" t="s">
        <v>30</v>
      </c>
      <c r="Q1" s="12"/>
      <c r="R1" s="12"/>
      <c r="S1" s="12"/>
      <c r="T1" s="12"/>
      <c r="U1" s="12"/>
      <c r="V1" s="13" t="s">
        <v>31</v>
      </c>
      <c r="W1" s="13"/>
      <c r="X1" s="13"/>
      <c r="Y1" s="13"/>
      <c r="Z1" s="13"/>
      <c r="AA1" s="13"/>
    </row>
    <row r="2" spans="1:27" x14ac:dyDescent="0.25">
      <c r="A2" s="3" t="str">
        <f>Data!A1</f>
        <v>Episode</v>
      </c>
      <c r="B2" s="2" t="str">
        <f>Data!B1</f>
        <v>Theme</v>
      </c>
      <c r="C2" s="2" t="str">
        <f>Data!H1</f>
        <v>Host</v>
      </c>
      <c r="D2" s="2" t="str">
        <f>Data!I1</f>
        <v>FirstToAnswer</v>
      </c>
      <c r="E2" s="2" t="str">
        <f>Data!J1</f>
        <v>Bob</v>
      </c>
      <c r="F2" s="2" t="str">
        <f>Data!K1</f>
        <v>Cara</v>
      </c>
      <c r="G2" s="2" t="str">
        <f>Data!L1</f>
        <v>Jay</v>
      </c>
      <c r="H2" s="2" t="str">
        <f>Data!M1</f>
        <v>Evan</v>
      </c>
      <c r="I2" s="2" t="str">
        <f>Data!N1</f>
        <v>George</v>
      </c>
      <c r="J2" s="2" t="str">
        <f>Data!O1</f>
        <v>Steve</v>
      </c>
      <c r="K2" s="2" t="s">
        <v>32</v>
      </c>
      <c r="L2" s="2" t="s">
        <v>29</v>
      </c>
      <c r="M2" s="2" t="s">
        <v>72</v>
      </c>
      <c r="N2" s="2" t="s">
        <v>73</v>
      </c>
      <c r="O2" s="2" t="s">
        <v>52</v>
      </c>
      <c r="P2" s="9" t="str">
        <f t="shared" ref="P2:U2" si="0">E2</f>
        <v>Bob</v>
      </c>
      <c r="Q2" s="9" t="str">
        <f t="shared" si="0"/>
        <v>Cara</v>
      </c>
      <c r="R2" s="9" t="str">
        <f t="shared" si="0"/>
        <v>Jay</v>
      </c>
      <c r="S2" s="9" t="str">
        <f t="shared" si="0"/>
        <v>Evan</v>
      </c>
      <c r="T2" s="9" t="str">
        <f t="shared" si="0"/>
        <v>George</v>
      </c>
      <c r="U2" s="9" t="str">
        <f t="shared" si="0"/>
        <v>Steve</v>
      </c>
      <c r="V2" s="11" t="str">
        <f>P2</f>
        <v>Bob</v>
      </c>
      <c r="W2" s="11" t="str">
        <f>Q2</f>
        <v>Cara</v>
      </c>
      <c r="X2" s="11" t="str">
        <f t="shared" ref="X2:AA2" si="1">R2</f>
        <v>Jay</v>
      </c>
      <c r="Y2" s="11" t="str">
        <f t="shared" si="1"/>
        <v>Evan</v>
      </c>
      <c r="Z2" s="11" t="str">
        <f t="shared" si="1"/>
        <v>George</v>
      </c>
      <c r="AA2" s="11" t="str">
        <f t="shared" si="1"/>
        <v>Steve</v>
      </c>
    </row>
    <row r="3" spans="1:27" x14ac:dyDescent="0.25">
      <c r="A3" s="3">
        <f>Data!A2</f>
        <v>600</v>
      </c>
      <c r="B3" s="4" t="str">
        <f>Data!B2</f>
        <v>Inventors</v>
      </c>
      <c r="C3" s="5" t="str">
        <f>Data!H2</f>
        <v>Steve</v>
      </c>
      <c r="D3" s="2" t="str">
        <f>Data!I2</f>
        <v>Jay</v>
      </c>
      <c r="E3" s="1">
        <f>IF(Data!J2=Data!$G2,1,0)</f>
        <v>0</v>
      </c>
      <c r="F3" s="1" t="e">
        <f>IF(Data!K2=Data!$G2,1,0)</f>
        <v>#N/A</v>
      </c>
      <c r="G3" s="1">
        <f>IF(Data!L2=Data!$G2,1,0)</f>
        <v>0</v>
      </c>
      <c r="H3" s="1">
        <f>IF(Data!M2=Data!$G2,1,0)</f>
        <v>0</v>
      </c>
      <c r="I3" s="1">
        <f>IF(Data!N2=Data!$G2,1,0)</f>
        <v>0</v>
      </c>
      <c r="J3" s="1" t="e">
        <f>IF(Data!O2=Data!$G2,1,0)</f>
        <v>#N/A</v>
      </c>
      <c r="K3" s="1">
        <f>COUNTIF(E3:J3,"&lt;&gt;#N/A")</f>
        <v>4</v>
      </c>
      <c r="L3" s="1">
        <f>SUMIF(E3:J3,"&lt;&gt;#N/A")</f>
        <v>0</v>
      </c>
      <c r="M3" s="1">
        <f t="shared" ref="M3:M8" si="2">IF(SUMIF(E3:J3,"&lt;&gt;#N/A")=0, 1, 0)</f>
        <v>1</v>
      </c>
      <c r="N3" s="1">
        <f>IF(K3=L3,1,0)</f>
        <v>0</v>
      </c>
      <c r="O3" s="1" t="e">
        <f t="shared" ref="O3" si="3">IF(L3=1,INDEX($E$2:$J$2,1,MATCH(1,E3:J3,0)),NA())</f>
        <v>#N/A</v>
      </c>
      <c r="P3" s="8">
        <v>0</v>
      </c>
      <c r="Q3" s="8">
        <v>0</v>
      </c>
      <c r="R3" s="8">
        <v>0</v>
      </c>
      <c r="S3" s="8">
        <v>0</v>
      </c>
      <c r="T3" s="8">
        <v>0</v>
      </c>
      <c r="U3" s="8">
        <v>0</v>
      </c>
      <c r="V3" s="10">
        <v>1</v>
      </c>
      <c r="W3" s="10">
        <v>0</v>
      </c>
      <c r="X3" s="10">
        <v>1</v>
      </c>
      <c r="Y3" s="10">
        <v>1</v>
      </c>
      <c r="Z3" s="10">
        <v>1</v>
      </c>
      <c r="AA3" s="10">
        <v>0</v>
      </c>
    </row>
    <row r="4" spans="1:27" x14ac:dyDescent="0.25">
      <c r="A4" s="3">
        <f>Data!A3</f>
        <v>601</v>
      </c>
      <c r="B4" s="4" t="e">
        <f>Data!B3</f>
        <v>#N/A</v>
      </c>
      <c r="C4" s="5" t="str">
        <f>Data!H3</f>
        <v>Steve</v>
      </c>
      <c r="D4" s="2" t="str">
        <f>Data!I3</f>
        <v>Cara</v>
      </c>
      <c r="E4" s="1">
        <f>IF(Data!J3=Data!$G3,1,0)</f>
        <v>1</v>
      </c>
      <c r="F4" s="1">
        <f>IF(Data!K3=Data!$G3,1,0)</f>
        <v>0</v>
      </c>
      <c r="G4" s="1">
        <f>IF(Data!L3=Data!$G3,1,0)</f>
        <v>1</v>
      </c>
      <c r="H4" s="1">
        <f>IF(Data!M3=Data!$G3,1,0)</f>
        <v>1</v>
      </c>
      <c r="I4" s="1" t="e">
        <f>IF(Data!N3=Data!$G3,1,0)</f>
        <v>#N/A</v>
      </c>
      <c r="J4" s="1" t="e">
        <f>IF(Data!O3=Data!$G3,1,0)</f>
        <v>#N/A</v>
      </c>
      <c r="K4" s="1">
        <f t="shared" ref="K4:K5" si="4">COUNTIF(E4:J4,"&lt;&gt;#N/A")</f>
        <v>4</v>
      </c>
      <c r="L4" s="1">
        <f t="shared" ref="L4:L5" si="5">SUMIF(E4:J4,"&lt;&gt;#N/A")</f>
        <v>3</v>
      </c>
      <c r="M4" s="1">
        <f t="shared" si="2"/>
        <v>0</v>
      </c>
      <c r="N4" s="1">
        <f t="shared" ref="N4:N13" si="6">IF(K4=L4,1,0)</f>
        <v>0</v>
      </c>
      <c r="O4" s="1" t="e">
        <f>IF(L4=1,INDEX($E$2:$J$2,1,MATCH(1,E4:J4,0)),NA())</f>
        <v>#N/A</v>
      </c>
      <c r="P4" s="8">
        <f t="shared" ref="P4:P5" si="7">IF(ISNA(E4),P3,IF(E4=1,P3+1,0))</f>
        <v>1</v>
      </c>
      <c r="Q4" s="8">
        <f t="shared" ref="Q4:Q5" si="8">IF(ISNA(F4),Q3,IF(F4=1,Q3+1,0))</f>
        <v>0</v>
      </c>
      <c r="R4" s="8">
        <f t="shared" ref="R4:R5" si="9">IF(ISNA(G4),R3,IF(G4=1,R3+1,0))</f>
        <v>1</v>
      </c>
      <c r="S4" s="8">
        <f t="shared" ref="S4:S5" si="10">IF(ISNA(H4),S3,IF(H4=1,S3+1,0))</f>
        <v>1</v>
      </c>
      <c r="T4" s="8">
        <f>IF(ISNA(I4),T3,IF(I4=1,T3+1,0))</f>
        <v>0</v>
      </c>
      <c r="U4" s="8">
        <f t="shared" ref="U4:U5" si="11">IF(ISNA(J4),U3,IF(J4=1,U3+1,0))</f>
        <v>0</v>
      </c>
      <c r="V4" s="10">
        <f t="shared" ref="V4:AA5" si="12">IF(ISNA(E4),V3,IF(E4=0,V3+1,0))</f>
        <v>0</v>
      </c>
      <c r="W4" s="10">
        <f t="shared" si="12"/>
        <v>1</v>
      </c>
      <c r="X4" s="10">
        <f t="shared" si="12"/>
        <v>0</v>
      </c>
      <c r="Y4" s="10">
        <f t="shared" si="12"/>
        <v>0</v>
      </c>
      <c r="Z4" s="10">
        <f t="shared" si="12"/>
        <v>1</v>
      </c>
      <c r="AA4" s="10">
        <f t="shared" si="12"/>
        <v>0</v>
      </c>
    </row>
    <row r="5" spans="1:27" x14ac:dyDescent="0.25">
      <c r="A5" s="3">
        <f>Data!A4</f>
        <v>602</v>
      </c>
      <c r="B5" s="4" t="str">
        <f>Data!B4</f>
        <v>Global warming</v>
      </c>
      <c r="C5" s="5" t="str">
        <f>Data!H4</f>
        <v>Steve</v>
      </c>
      <c r="D5" s="2" t="str">
        <f>Data!I4</f>
        <v>Evan</v>
      </c>
      <c r="E5" s="1">
        <f>IF(Data!J4=Data!$G4,1,0)</f>
        <v>0</v>
      </c>
      <c r="F5" s="1">
        <f>IF(Data!K4=Data!$G4,1,0)</f>
        <v>1</v>
      </c>
      <c r="G5" s="1">
        <f>IF(Data!L4=Data!$G4,1,0)</f>
        <v>1</v>
      </c>
      <c r="H5" s="1">
        <f>IF(Data!M4=Data!$G4,1,0)</f>
        <v>1</v>
      </c>
      <c r="I5" s="1" t="e">
        <f>IF(Data!N4=Data!$G4,1,0)</f>
        <v>#N/A</v>
      </c>
      <c r="J5" s="1" t="e">
        <f>IF(Data!O4=Data!$G4,1,0)</f>
        <v>#N/A</v>
      </c>
      <c r="K5" s="1">
        <f t="shared" si="4"/>
        <v>4</v>
      </c>
      <c r="L5" s="1">
        <f t="shared" si="5"/>
        <v>3</v>
      </c>
      <c r="M5" s="1">
        <f t="shared" si="2"/>
        <v>0</v>
      </c>
      <c r="N5" s="1">
        <f t="shared" si="6"/>
        <v>0</v>
      </c>
      <c r="O5" s="1" t="e">
        <f t="shared" ref="O5:O6" si="13">IF(L5=1,INDEX($E$2:$J$2,1,MATCH(1,E5:J5,0)),NA())</f>
        <v>#N/A</v>
      </c>
      <c r="P5" s="8">
        <f t="shared" si="7"/>
        <v>0</v>
      </c>
      <c r="Q5" s="8">
        <f t="shared" si="8"/>
        <v>1</v>
      </c>
      <c r="R5" s="8">
        <f t="shared" si="9"/>
        <v>2</v>
      </c>
      <c r="S5" s="8">
        <f t="shared" si="10"/>
        <v>2</v>
      </c>
      <c r="T5" s="8">
        <f t="shared" ref="T5" si="14">IF(ISNA(I5),T4,IF(I5=1,T4+1,0))</f>
        <v>0</v>
      </c>
      <c r="U5" s="8">
        <f t="shared" si="11"/>
        <v>0</v>
      </c>
      <c r="V5" s="10">
        <f t="shared" si="12"/>
        <v>1</v>
      </c>
      <c r="W5" s="10">
        <f t="shared" si="12"/>
        <v>0</v>
      </c>
      <c r="X5" s="10">
        <f t="shared" si="12"/>
        <v>0</v>
      </c>
      <c r="Y5" s="10">
        <f t="shared" si="12"/>
        <v>0</v>
      </c>
      <c r="Z5" s="10">
        <f t="shared" si="12"/>
        <v>1</v>
      </c>
      <c r="AA5" s="10">
        <f t="shared" si="12"/>
        <v>0</v>
      </c>
    </row>
    <row r="6" spans="1:27" x14ac:dyDescent="0.25">
      <c r="A6" s="3">
        <f>Data!A5</f>
        <v>603</v>
      </c>
      <c r="B6" s="4" t="str">
        <f>Data!B5</f>
        <v>Extinct Species</v>
      </c>
      <c r="C6" s="5" t="str">
        <f>Data!H5</f>
        <v>Steve</v>
      </c>
      <c r="D6" s="2" t="str">
        <f>Data!I5</f>
        <v>Bob</v>
      </c>
      <c r="E6" s="1">
        <f>IF(Data!J5=Data!$G5,1,0)</f>
        <v>0</v>
      </c>
      <c r="F6" s="1">
        <f>IF(Data!K5=Data!$G5,1,0)</f>
        <v>1</v>
      </c>
      <c r="G6" s="1">
        <f>IF(Data!L5=Data!$G5,1,0)</f>
        <v>1</v>
      </c>
      <c r="H6" s="1">
        <f>IF(Data!M5=Data!$G5,1,0)</f>
        <v>1</v>
      </c>
      <c r="I6" s="1" t="e">
        <f>IF(Data!N5=Data!$G5,1,0)</f>
        <v>#N/A</v>
      </c>
      <c r="J6" s="1" t="e">
        <f>IF(Data!O5=Data!$G5,1,0)</f>
        <v>#N/A</v>
      </c>
      <c r="K6" s="1">
        <f t="shared" ref="K6" si="15">COUNTIF(E6:J6,"&lt;&gt;#N/A")</f>
        <v>4</v>
      </c>
      <c r="L6" s="1">
        <f t="shared" ref="L6" si="16">SUMIF(E6:J6,"&lt;&gt;#N/A")</f>
        <v>3</v>
      </c>
      <c r="M6" s="1">
        <f t="shared" si="2"/>
        <v>0</v>
      </c>
      <c r="N6" s="1">
        <f t="shared" si="6"/>
        <v>0</v>
      </c>
      <c r="O6" s="1" t="e">
        <f t="shared" si="13"/>
        <v>#N/A</v>
      </c>
      <c r="P6" s="8">
        <f t="shared" ref="P6" si="17">IF(ISNA(E6),P5,IF(E6=1,P5+1,0))</f>
        <v>0</v>
      </c>
      <c r="Q6" s="8">
        <f t="shared" ref="Q6" si="18">IF(ISNA(F6),Q5,IF(F6=1,Q5+1,0))</f>
        <v>2</v>
      </c>
      <c r="R6" s="8">
        <f t="shared" ref="R6" si="19">IF(ISNA(G6),R5,IF(G6=1,R5+1,0))</f>
        <v>3</v>
      </c>
      <c r="S6" s="8">
        <f t="shared" ref="S6" si="20">IF(ISNA(H6),S5,IF(H6=1,S5+1,0))</f>
        <v>3</v>
      </c>
      <c r="T6" s="8">
        <f t="shared" ref="T6" si="21">IF(ISNA(I6),T5,IF(I6=1,T5+1,0))</f>
        <v>0</v>
      </c>
      <c r="U6" s="8">
        <f t="shared" ref="U6" si="22">IF(ISNA(J6),U5,IF(J6=1,U5+1,0))</f>
        <v>0</v>
      </c>
      <c r="V6" s="10">
        <f t="shared" ref="V6:W8" si="23">IF(ISNA(E6),V5,IF(E6=0,V5+1,0))</f>
        <v>2</v>
      </c>
      <c r="W6" s="10">
        <f t="shared" si="23"/>
        <v>0</v>
      </c>
      <c r="X6" s="10">
        <f t="shared" ref="X6" si="24">IF(ISNA(G6),X5,IF(G6=0,X5+1,0))</f>
        <v>0</v>
      </c>
      <c r="Y6" s="10">
        <f t="shared" ref="Y6" si="25">IF(ISNA(H6),Y5,IF(H6=0,Y5+1,0))</f>
        <v>0</v>
      </c>
      <c r="Z6" s="10">
        <f t="shared" ref="Z6" si="26">IF(ISNA(I6),Z5,IF(I6=0,Z5+1,0))</f>
        <v>1</v>
      </c>
      <c r="AA6" s="10">
        <f t="shared" ref="AA6" si="27">IF(ISNA(J6),AA5,IF(J6=0,AA5+1,0))</f>
        <v>0</v>
      </c>
    </row>
    <row r="7" spans="1:27" x14ac:dyDescent="0.25">
      <c r="A7" s="3">
        <f>Data!A6</f>
        <v>604</v>
      </c>
      <c r="B7" s="4" t="str">
        <f>Data!B6</f>
        <v xml:space="preserve">Horrible things animals do to each other </v>
      </c>
      <c r="C7" s="5" t="str">
        <f>Data!H6</f>
        <v>Steve</v>
      </c>
      <c r="D7" s="2" t="str">
        <f>Data!I6</f>
        <v>Jay</v>
      </c>
      <c r="E7" s="1">
        <f>IF(Data!J6=Data!$G6,1,0)</f>
        <v>0</v>
      </c>
      <c r="F7" s="1">
        <f>IF(Data!K6=Data!$G6,1,0)</f>
        <v>1</v>
      </c>
      <c r="G7" s="1">
        <f>IF(Data!L6=Data!$G6,1,0)</f>
        <v>1</v>
      </c>
      <c r="H7" s="1">
        <f>IF(Data!M6=Data!$G6,1,0)</f>
        <v>0</v>
      </c>
      <c r="I7" s="1" t="e">
        <f>IF(Data!N6=Data!$G6,1,0)</f>
        <v>#N/A</v>
      </c>
      <c r="J7" s="1" t="e">
        <f>IF(Data!O6=Data!$G6,1,0)</f>
        <v>#N/A</v>
      </c>
      <c r="K7" s="1">
        <f t="shared" ref="K7" si="28">COUNTIF(E7:J7,"&lt;&gt;#N/A")</f>
        <v>4</v>
      </c>
      <c r="L7" s="1">
        <f t="shared" ref="L7" si="29">SUMIF(E7:J7,"&lt;&gt;#N/A")</f>
        <v>2</v>
      </c>
      <c r="M7" s="1">
        <f t="shared" si="2"/>
        <v>0</v>
      </c>
      <c r="N7" s="1">
        <f t="shared" si="6"/>
        <v>0</v>
      </c>
      <c r="O7" s="1" t="e">
        <f t="shared" ref="O7" si="30">IF(L7=1,INDEX($E$2:$J$2,1,MATCH(1,E7:J7,0)),NA())</f>
        <v>#N/A</v>
      </c>
      <c r="P7" s="8">
        <f t="shared" ref="P7" si="31">IF(ISNA(E7),P6,IF(E7=1,P6+1,0))</f>
        <v>0</v>
      </c>
      <c r="Q7" s="8">
        <f t="shared" ref="Q7" si="32">IF(ISNA(F7),Q6,IF(F7=1,Q6+1,0))</f>
        <v>3</v>
      </c>
      <c r="R7" s="8">
        <f t="shared" ref="R7" si="33">IF(ISNA(G7),R6,IF(G7=1,R6+1,0))</f>
        <v>4</v>
      </c>
      <c r="S7" s="8">
        <f t="shared" ref="S7" si="34">IF(ISNA(H7),S6,IF(H7=1,S6+1,0))</f>
        <v>0</v>
      </c>
      <c r="T7" s="8">
        <f t="shared" ref="T7" si="35">IF(ISNA(I7),T6,IF(I7=1,T6+1,0))</f>
        <v>0</v>
      </c>
      <c r="U7" s="8">
        <f t="shared" ref="U7" si="36">IF(ISNA(J7),U6,IF(J7=1,U6+1,0))</f>
        <v>0</v>
      </c>
      <c r="V7" s="10">
        <f t="shared" si="23"/>
        <v>3</v>
      </c>
      <c r="W7" s="10">
        <f t="shared" si="23"/>
        <v>0</v>
      </c>
      <c r="X7" s="10">
        <f t="shared" ref="X7" si="37">IF(ISNA(G7),X6,IF(G7=0,X6+1,0))</f>
        <v>0</v>
      </c>
      <c r="Y7" s="10">
        <f t="shared" ref="Y7" si="38">IF(ISNA(H7),Y6,IF(H7=0,Y6+1,0))</f>
        <v>1</v>
      </c>
      <c r="Z7" s="10">
        <f t="shared" ref="Z7" si="39">IF(ISNA(I7),Z6,IF(I7=0,Z6+1,0))</f>
        <v>1</v>
      </c>
      <c r="AA7" s="10">
        <f t="shared" ref="AA7" si="40">IF(ISNA(J7),AA6,IF(J7=0,AA6+1,0))</f>
        <v>0</v>
      </c>
    </row>
    <row r="8" spans="1:27" x14ac:dyDescent="0.25">
      <c r="A8" s="3">
        <f>Data!A7</f>
        <v>605</v>
      </c>
      <c r="B8" s="4" t="e">
        <f>Data!B7</f>
        <v>#N/A</v>
      </c>
      <c r="C8" s="5" t="str">
        <f>Data!H7</f>
        <v>Steve</v>
      </c>
      <c r="D8" s="2" t="str">
        <f>Data!I7</f>
        <v>Cara</v>
      </c>
      <c r="E8" s="1">
        <f>IF(Data!J7=Data!$G7,1,0)</f>
        <v>1</v>
      </c>
      <c r="F8" s="1">
        <f>IF(Data!K7=Data!$G7,1,0)</f>
        <v>0</v>
      </c>
      <c r="G8" s="1">
        <f>IF(Data!L7=Data!$G7,1,0)</f>
        <v>0</v>
      </c>
      <c r="H8" s="1">
        <f>IF(Data!M7=Data!$G7,1,0)</f>
        <v>1</v>
      </c>
      <c r="I8" s="1" t="e">
        <f>IF(Data!N7=Data!$G7,1,0)</f>
        <v>#N/A</v>
      </c>
      <c r="J8" s="1" t="e">
        <f>IF(Data!O7=Data!$G7,1,0)</f>
        <v>#N/A</v>
      </c>
      <c r="K8" s="1">
        <f t="shared" ref="K8" si="41">COUNTIF(E8:J8,"&lt;&gt;#N/A")</f>
        <v>4</v>
      </c>
      <c r="L8" s="1">
        <f t="shared" ref="L8" si="42">SUMIF(E8:J8,"&lt;&gt;#N/A")</f>
        <v>2</v>
      </c>
      <c r="M8" s="1">
        <f t="shared" si="2"/>
        <v>0</v>
      </c>
      <c r="N8" s="1">
        <f t="shared" si="6"/>
        <v>0</v>
      </c>
      <c r="O8" s="1" t="e">
        <f t="shared" ref="O8" si="43">IF(L8=1,INDEX($E$2:$J$2,1,MATCH(1,E8:J8,0)),NA())</f>
        <v>#N/A</v>
      </c>
      <c r="P8" s="8">
        <f t="shared" ref="P8" si="44">IF(ISNA(E8),P7,IF(E8=1,P7+1,0))</f>
        <v>1</v>
      </c>
      <c r="Q8" s="8">
        <f t="shared" ref="Q8" si="45">IF(ISNA(F8),Q7,IF(F8=1,Q7+1,0))</f>
        <v>0</v>
      </c>
      <c r="R8" s="8">
        <f t="shared" ref="R8" si="46">IF(ISNA(G8),R7,IF(G8=1,R7+1,0))</f>
        <v>0</v>
      </c>
      <c r="S8" s="8">
        <f t="shared" ref="S8" si="47">IF(ISNA(H8),S7,IF(H8=1,S7+1,0))</f>
        <v>1</v>
      </c>
      <c r="T8" s="8">
        <f t="shared" ref="T8" si="48">IF(ISNA(I8),T7,IF(I8=1,T7+1,0))</f>
        <v>0</v>
      </c>
      <c r="U8" s="8">
        <f t="shared" ref="U8" si="49">IF(ISNA(J8),U7,IF(J8=1,U7+1,0))</f>
        <v>0</v>
      </c>
      <c r="V8" s="10">
        <f t="shared" si="23"/>
        <v>0</v>
      </c>
      <c r="W8" s="10">
        <f t="shared" si="23"/>
        <v>1</v>
      </c>
      <c r="X8" s="10">
        <f t="shared" ref="X8" si="50">IF(ISNA(G8),X7,IF(G8=0,X7+1,0))</f>
        <v>1</v>
      </c>
      <c r="Y8" s="10">
        <f t="shared" ref="Y8" si="51">IF(ISNA(H8),Y7,IF(H8=0,Y7+1,0))</f>
        <v>0</v>
      </c>
      <c r="Z8" s="10">
        <f t="shared" ref="Z8" si="52">IF(ISNA(I8),Z7,IF(I8=0,Z7+1,0))</f>
        <v>1</v>
      </c>
      <c r="AA8" s="10">
        <f t="shared" ref="AA8" si="53">IF(ISNA(J8),AA7,IF(J8=0,AA7+1,0))</f>
        <v>0</v>
      </c>
    </row>
    <row r="9" spans="1:27" x14ac:dyDescent="0.25">
      <c r="A9" s="3">
        <f>Data!A8</f>
        <v>606</v>
      </c>
      <c r="B9" s="4" t="str">
        <f>Data!B8</f>
        <v>The Brain</v>
      </c>
      <c r="C9" s="5" t="str">
        <f>Data!H8</f>
        <v>Steve</v>
      </c>
      <c r="D9" s="2" t="str">
        <f>Data!I8</f>
        <v>Bob</v>
      </c>
      <c r="E9" s="1">
        <f>IF(Data!J8=Data!$G8,1,0)</f>
        <v>0</v>
      </c>
      <c r="F9" s="1">
        <f>IF(Data!K8=Data!$G8,1,0)</f>
        <v>0</v>
      </c>
      <c r="G9" s="1">
        <f>IF(Data!L8=Data!$G8,1,0)</f>
        <v>0</v>
      </c>
      <c r="H9" s="1">
        <f>IF(Data!M8=Data!$G8,1,0)</f>
        <v>1</v>
      </c>
      <c r="I9" s="1" t="e">
        <f>IF(Data!N8=Data!$G8,1,0)</f>
        <v>#N/A</v>
      </c>
      <c r="J9" s="1" t="e">
        <f>IF(Data!O8=Data!$G8,1,0)</f>
        <v>#N/A</v>
      </c>
      <c r="K9" s="1">
        <f t="shared" ref="K9" si="54">COUNTIF(E9:J9,"&lt;&gt;#N/A")</f>
        <v>4</v>
      </c>
      <c r="L9" s="1">
        <f t="shared" ref="L9" si="55">SUMIF(E9:J9,"&lt;&gt;#N/A")</f>
        <v>1</v>
      </c>
      <c r="M9" s="1">
        <f t="shared" ref="M9" si="56">IF(SUMIF(E9:J9,"&lt;&gt;#N/A")=0, 1, 0)</f>
        <v>0</v>
      </c>
      <c r="N9" s="1">
        <f t="shared" si="6"/>
        <v>0</v>
      </c>
      <c r="O9" s="1" t="str">
        <f t="shared" ref="O9" si="57">IF(L9=1,INDEX($E$2:$J$2,1,MATCH(1,E9:J9,0)),NA())</f>
        <v>Evan</v>
      </c>
      <c r="P9" s="8">
        <f t="shared" ref="P9" si="58">IF(ISNA(E9),P8,IF(E9=1,P8+1,0))</f>
        <v>0</v>
      </c>
      <c r="Q9" s="8">
        <f t="shared" ref="Q9" si="59">IF(ISNA(F9),Q8,IF(F9=1,Q8+1,0))</f>
        <v>0</v>
      </c>
      <c r="R9" s="8">
        <f t="shared" ref="R9" si="60">IF(ISNA(G9),R8,IF(G9=1,R8+1,0))</f>
        <v>0</v>
      </c>
      <c r="S9" s="8">
        <f t="shared" ref="S9" si="61">IF(ISNA(H9),S8,IF(H9=1,S8+1,0))</f>
        <v>2</v>
      </c>
      <c r="T9" s="8">
        <f t="shared" ref="T9" si="62">IF(ISNA(I9),T8,IF(I9=1,T8+1,0))</f>
        <v>0</v>
      </c>
      <c r="U9" s="8">
        <f t="shared" ref="U9" si="63">IF(ISNA(J9),U8,IF(J9=1,U8+1,0))</f>
        <v>0</v>
      </c>
      <c r="V9" s="10">
        <f t="shared" ref="V9" si="64">IF(ISNA(E9),V8,IF(E9=0,V8+1,0))</f>
        <v>1</v>
      </c>
      <c r="W9" s="10">
        <f t="shared" ref="W9" si="65">IF(ISNA(F9),W8,IF(F9=0,W8+1,0))</f>
        <v>2</v>
      </c>
      <c r="X9" s="10">
        <f t="shared" ref="X9" si="66">IF(ISNA(G9),X8,IF(G9=0,X8+1,0))</f>
        <v>2</v>
      </c>
      <c r="Y9" s="10">
        <f t="shared" ref="Y9" si="67">IF(ISNA(H9),Y8,IF(H9=0,Y8+1,0))</f>
        <v>0</v>
      </c>
      <c r="Z9" s="10">
        <f t="shared" ref="Z9" si="68">IF(ISNA(I9),Z8,IF(I9=0,Z8+1,0))</f>
        <v>1</v>
      </c>
      <c r="AA9" s="10">
        <f t="shared" ref="AA9" si="69">IF(ISNA(J9),AA8,IF(J9=0,AA8+1,0))</f>
        <v>0</v>
      </c>
    </row>
    <row r="10" spans="1:27" x14ac:dyDescent="0.25">
      <c r="A10" s="3">
        <f>Data!A9</f>
        <v>607</v>
      </c>
      <c r="B10" s="4" t="e">
        <f>Data!B9</f>
        <v>#N/A</v>
      </c>
      <c r="C10" s="5" t="str">
        <f>Data!H9</f>
        <v>Steve</v>
      </c>
      <c r="D10" s="2" t="str">
        <f>Data!I9</f>
        <v>Evan</v>
      </c>
      <c r="E10" s="1">
        <f>IF(Data!J9=Data!$G9,1,0)</f>
        <v>1</v>
      </c>
      <c r="F10" s="1">
        <f>IF(Data!K9=Data!$G9,1,0)</f>
        <v>1</v>
      </c>
      <c r="G10" s="1">
        <f>IF(Data!L9=Data!$G9,1,0)</f>
        <v>1</v>
      </c>
      <c r="H10" s="1">
        <f>IF(Data!M9=Data!$G9,1,0)</f>
        <v>0</v>
      </c>
      <c r="I10" s="1" t="e">
        <f>IF(Data!N9=Data!$G9,1,0)</f>
        <v>#N/A</v>
      </c>
      <c r="J10" s="1" t="e">
        <f>IF(Data!O9=Data!$G9,1,0)</f>
        <v>#N/A</v>
      </c>
      <c r="K10" s="1">
        <f t="shared" ref="K10" si="70">COUNTIF(E10:J10,"&lt;&gt;#N/A")</f>
        <v>4</v>
      </c>
      <c r="L10" s="1">
        <f t="shared" ref="L10" si="71">SUMIF(E10:J10,"&lt;&gt;#N/A")</f>
        <v>3</v>
      </c>
      <c r="M10" s="1">
        <f t="shared" ref="M10" si="72">IF(SUMIF(E10:J10,"&lt;&gt;#N/A")=0, 1, 0)</f>
        <v>0</v>
      </c>
      <c r="N10" s="1">
        <f t="shared" si="6"/>
        <v>0</v>
      </c>
      <c r="O10" s="1" t="e">
        <f t="shared" ref="O10" si="73">IF(L10=1,INDEX($E$2:$J$2,1,MATCH(1,E10:J10,0)),NA())</f>
        <v>#N/A</v>
      </c>
      <c r="P10" s="8">
        <f t="shared" ref="P10" si="74">IF(ISNA(E10),P9,IF(E10=1,P9+1,0))</f>
        <v>1</v>
      </c>
      <c r="Q10" s="8">
        <f t="shared" ref="Q10" si="75">IF(ISNA(F10),Q9,IF(F10=1,Q9+1,0))</f>
        <v>1</v>
      </c>
      <c r="R10" s="8">
        <f t="shared" ref="R10" si="76">IF(ISNA(G10),R9,IF(G10=1,R9+1,0))</f>
        <v>1</v>
      </c>
      <c r="S10" s="8">
        <f t="shared" ref="S10" si="77">IF(ISNA(H10),S9,IF(H10=1,S9+1,0))</f>
        <v>0</v>
      </c>
      <c r="T10" s="8">
        <f t="shared" ref="T10" si="78">IF(ISNA(I10),T9,IF(I10=1,T9+1,0))</f>
        <v>0</v>
      </c>
      <c r="U10" s="8">
        <f t="shared" ref="U10" si="79">IF(ISNA(J10),U9,IF(J10=1,U9+1,0))</f>
        <v>0</v>
      </c>
      <c r="V10" s="10">
        <f t="shared" ref="V10" si="80">IF(ISNA(E10),V9,IF(E10=0,V9+1,0))</f>
        <v>0</v>
      </c>
      <c r="W10" s="10">
        <f t="shared" ref="W10" si="81">IF(ISNA(F10),W9,IF(F10=0,W9+1,0))</f>
        <v>0</v>
      </c>
      <c r="X10" s="10">
        <f t="shared" ref="X10" si="82">IF(ISNA(G10),X9,IF(G10=0,X9+1,0))</f>
        <v>0</v>
      </c>
      <c r="Y10" s="10">
        <f t="shared" ref="Y10" si="83">IF(ISNA(H10),Y9,IF(H10=0,Y9+1,0))</f>
        <v>1</v>
      </c>
      <c r="Z10" s="10">
        <f t="shared" ref="Z10" si="84">IF(ISNA(I10),Z9,IF(I10=0,Z9+1,0))</f>
        <v>1</v>
      </c>
      <c r="AA10" s="10">
        <f t="shared" ref="AA10" si="85">IF(ISNA(J10),AA9,IF(J10=0,AA9+1,0))</f>
        <v>0</v>
      </c>
    </row>
    <row r="11" spans="1:27" x14ac:dyDescent="0.25">
      <c r="A11" s="3">
        <f>Data!A10</f>
        <v>608</v>
      </c>
      <c r="B11" s="4" t="e">
        <f>Data!B10</f>
        <v>#N/A</v>
      </c>
      <c r="C11" s="5" t="str">
        <f>Data!H10</f>
        <v>Steve</v>
      </c>
      <c r="D11" s="2" t="str">
        <f>Data!I10</f>
        <v>Bob</v>
      </c>
      <c r="E11" s="1">
        <f>IF(Data!J10=Data!$G10,1,0)</f>
        <v>0</v>
      </c>
      <c r="F11" s="1">
        <f>IF(Data!K10=Data!$G10,1,0)</f>
        <v>1</v>
      </c>
      <c r="G11" s="1">
        <f>IF(Data!L10=Data!$G10,1,0)</f>
        <v>1</v>
      </c>
      <c r="H11" s="1">
        <f>IF(Data!M10=Data!$G10,1,0)</f>
        <v>1</v>
      </c>
      <c r="I11" s="1" t="e">
        <f>IF(Data!N10=Data!$G10,1,0)</f>
        <v>#N/A</v>
      </c>
      <c r="J11" s="1" t="e">
        <f>IF(Data!O10=Data!$G10,1,0)</f>
        <v>#N/A</v>
      </c>
      <c r="K11" s="1">
        <f t="shared" ref="K11" si="86">COUNTIF(E11:J11,"&lt;&gt;#N/A")</f>
        <v>4</v>
      </c>
      <c r="L11" s="1">
        <f t="shared" ref="L11" si="87">SUMIF(E11:J11,"&lt;&gt;#N/A")</f>
        <v>3</v>
      </c>
      <c r="M11" s="1">
        <f t="shared" ref="M11" si="88">IF(SUMIF(E11:J11,"&lt;&gt;#N/A")=0, 1, 0)</f>
        <v>0</v>
      </c>
      <c r="N11" s="1">
        <f t="shared" si="6"/>
        <v>0</v>
      </c>
      <c r="O11" s="1" t="e">
        <f t="shared" ref="O11" si="89">IF(L11=1,INDEX($E$2:$J$2,1,MATCH(1,E11:J11,0)),NA())</f>
        <v>#N/A</v>
      </c>
      <c r="P11" s="8">
        <f t="shared" ref="P11" si="90">IF(ISNA(E11),P10,IF(E11=1,P10+1,0))</f>
        <v>0</v>
      </c>
      <c r="Q11" s="8">
        <f t="shared" ref="Q11" si="91">IF(ISNA(F11),Q10,IF(F11=1,Q10+1,0))</f>
        <v>2</v>
      </c>
      <c r="R11" s="8">
        <f t="shared" ref="R11" si="92">IF(ISNA(G11),R10,IF(G11=1,R10+1,0))</f>
        <v>2</v>
      </c>
      <c r="S11" s="8">
        <f t="shared" ref="S11" si="93">IF(ISNA(H11),S10,IF(H11=1,S10+1,0))</f>
        <v>1</v>
      </c>
      <c r="T11" s="8">
        <f t="shared" ref="T11" si="94">IF(ISNA(I11),T10,IF(I11=1,T10+1,0))</f>
        <v>0</v>
      </c>
      <c r="U11" s="8">
        <f t="shared" ref="U11" si="95">IF(ISNA(J11),U10,IF(J11=1,U10+1,0))</f>
        <v>0</v>
      </c>
      <c r="V11" s="10">
        <f t="shared" ref="V11" si="96">IF(ISNA(E11),V10,IF(E11=0,V10+1,0))</f>
        <v>1</v>
      </c>
      <c r="W11" s="10">
        <f t="shared" ref="W11" si="97">IF(ISNA(F11),W10,IF(F11=0,W10+1,0))</f>
        <v>0</v>
      </c>
      <c r="X11" s="10">
        <f t="shared" ref="X11" si="98">IF(ISNA(G11),X10,IF(G11=0,X10+1,0))</f>
        <v>0</v>
      </c>
      <c r="Y11" s="10">
        <f t="shared" ref="Y11" si="99">IF(ISNA(H11),Y10,IF(H11=0,Y10+1,0))</f>
        <v>0</v>
      </c>
      <c r="Z11" s="10">
        <f t="shared" ref="Z11" si="100">IF(ISNA(I11),Z10,IF(I11=0,Z10+1,0))</f>
        <v>1</v>
      </c>
      <c r="AA11" s="10">
        <f t="shared" ref="AA11" si="101">IF(ISNA(J11),AA10,IF(J11=0,AA10+1,0))</f>
        <v>0</v>
      </c>
    </row>
    <row r="12" spans="1:27" x14ac:dyDescent="0.25">
      <c r="A12" s="3">
        <f>Data!A11</f>
        <v>609</v>
      </c>
      <c r="B12" s="4" t="e">
        <f>Data!B11</f>
        <v>#N/A</v>
      </c>
      <c r="C12" s="5" t="str">
        <f>Data!H11</f>
        <v>Steve</v>
      </c>
      <c r="D12" s="2" t="str">
        <f>Data!I11</f>
        <v>Evan</v>
      </c>
      <c r="E12" s="1">
        <f>IF(Data!J11=Data!$G11,1,0)</f>
        <v>1</v>
      </c>
      <c r="F12" s="1">
        <f>IF(Data!K11=Data!$G11,1,0)</f>
        <v>1</v>
      </c>
      <c r="G12" s="1">
        <f>IF(Data!L11=Data!$G11,1,0)</f>
        <v>1</v>
      </c>
      <c r="H12" s="1">
        <f>IF(Data!M11=Data!$G11,1,0)</f>
        <v>0</v>
      </c>
      <c r="I12" s="1" t="e">
        <f>IF(Data!N11=Data!$G11,1,0)</f>
        <v>#N/A</v>
      </c>
      <c r="J12" s="1" t="e">
        <f>IF(Data!O11=Data!$G11,1,0)</f>
        <v>#N/A</v>
      </c>
      <c r="K12" s="1">
        <f t="shared" ref="K12" si="102">COUNTIF(E12:J12,"&lt;&gt;#N/A")</f>
        <v>4</v>
      </c>
      <c r="L12" s="1">
        <f t="shared" ref="L12" si="103">SUMIF(E12:J12,"&lt;&gt;#N/A")</f>
        <v>3</v>
      </c>
      <c r="M12" s="1">
        <f t="shared" ref="M12" si="104">IF(SUMIF(E12:J12,"&lt;&gt;#N/A")=0, 1, 0)</f>
        <v>0</v>
      </c>
      <c r="N12" s="1">
        <f t="shared" si="6"/>
        <v>0</v>
      </c>
      <c r="O12" s="1" t="e">
        <f t="shared" ref="O12" si="105">IF(L12=1,INDEX($E$2:$J$2,1,MATCH(1,E12:J12,0)),NA())</f>
        <v>#N/A</v>
      </c>
      <c r="P12" s="8">
        <f t="shared" ref="P12" si="106">IF(ISNA(E12),P11,IF(E12=1,P11+1,0))</f>
        <v>1</v>
      </c>
      <c r="Q12" s="8">
        <f t="shared" ref="Q12" si="107">IF(ISNA(F12),Q11,IF(F12=1,Q11+1,0))</f>
        <v>3</v>
      </c>
      <c r="R12" s="8">
        <f t="shared" ref="R12" si="108">IF(ISNA(G12),R11,IF(G12=1,R11+1,0))</f>
        <v>3</v>
      </c>
      <c r="S12" s="8">
        <f t="shared" ref="S12" si="109">IF(ISNA(H12),S11,IF(H12=1,S11+1,0))</f>
        <v>0</v>
      </c>
      <c r="T12" s="8">
        <f t="shared" ref="T12" si="110">IF(ISNA(I12),T11,IF(I12=1,T11+1,0))</f>
        <v>0</v>
      </c>
      <c r="U12" s="8">
        <f t="shared" ref="U12" si="111">IF(ISNA(J12),U11,IF(J12=1,U11+1,0))</f>
        <v>0</v>
      </c>
      <c r="V12" s="10">
        <f t="shared" ref="V12" si="112">IF(ISNA(E12),V11,IF(E12=0,V11+1,0))</f>
        <v>0</v>
      </c>
      <c r="W12" s="10">
        <f t="shared" ref="W12" si="113">IF(ISNA(F12),W11,IF(F12=0,W11+1,0))</f>
        <v>0</v>
      </c>
      <c r="X12" s="10">
        <f t="shared" ref="X12" si="114">IF(ISNA(G12),X11,IF(G12=0,X11+1,0))</f>
        <v>0</v>
      </c>
      <c r="Y12" s="10">
        <f t="shared" ref="Y12" si="115">IF(ISNA(H12),Y11,IF(H12=0,Y11+1,0))</f>
        <v>1</v>
      </c>
      <c r="Z12" s="10">
        <f t="shared" ref="Z12" si="116">IF(ISNA(I12),Z11,IF(I12=0,Z11+1,0))</f>
        <v>1</v>
      </c>
      <c r="AA12" s="10">
        <f t="shared" ref="AA12" si="117">IF(ISNA(J12),AA11,IF(J12=0,AA11+1,0))</f>
        <v>0</v>
      </c>
    </row>
    <row r="13" spans="1:27" x14ac:dyDescent="0.25">
      <c r="A13" s="3">
        <f>Data!A12</f>
        <v>610</v>
      </c>
      <c r="B13" s="4" t="e">
        <f>Data!B12</f>
        <v>#N/A</v>
      </c>
      <c r="C13" s="5" t="str">
        <f>Data!H12</f>
        <v>Steve</v>
      </c>
      <c r="D13" s="2" t="str">
        <f>Data!I12</f>
        <v>Cara</v>
      </c>
      <c r="E13" s="1">
        <f>IF(Data!J12=Data!$G12,1,0)</f>
        <v>1</v>
      </c>
      <c r="F13" s="1">
        <f>IF(Data!K12=Data!$G12,1,0)</f>
        <v>1</v>
      </c>
      <c r="G13" s="1">
        <f>IF(Data!L12=Data!$G12,1,0)</f>
        <v>1</v>
      </c>
      <c r="H13" s="1">
        <f>IF(Data!M12=Data!$G12,1,0)</f>
        <v>1</v>
      </c>
      <c r="I13" s="1" t="e">
        <f>IF(Data!N12=Data!$G12,1,0)</f>
        <v>#N/A</v>
      </c>
      <c r="J13" s="1" t="e">
        <f>IF(Data!O12=Data!$G12,1,0)</f>
        <v>#N/A</v>
      </c>
      <c r="K13" s="1">
        <f t="shared" ref="K13" si="118">COUNTIF(E13:J13,"&lt;&gt;#N/A")</f>
        <v>4</v>
      </c>
      <c r="L13" s="1">
        <f t="shared" ref="L13" si="119">SUMIF(E13:J13,"&lt;&gt;#N/A")</f>
        <v>4</v>
      </c>
      <c r="M13" s="1">
        <f t="shared" ref="M13" si="120">IF(SUMIF(E13:J13,"&lt;&gt;#N/A")=0, 1, 0)</f>
        <v>0</v>
      </c>
      <c r="N13" s="1">
        <f t="shared" si="6"/>
        <v>1</v>
      </c>
      <c r="O13" s="1" t="e">
        <f t="shared" ref="O13" si="121">IF(L13=1,INDEX($E$2:$J$2,1,MATCH(1,E13:J13,0)),NA())</f>
        <v>#N/A</v>
      </c>
      <c r="P13" s="8">
        <f t="shared" ref="P13" si="122">IF(ISNA(E13),P12,IF(E13=1,P12+1,0))</f>
        <v>2</v>
      </c>
      <c r="Q13" s="8">
        <f t="shared" ref="Q13" si="123">IF(ISNA(F13),Q12,IF(F13=1,Q12+1,0))</f>
        <v>4</v>
      </c>
      <c r="R13" s="8">
        <f t="shared" ref="R13" si="124">IF(ISNA(G13),R12,IF(G13=1,R12+1,0))</f>
        <v>4</v>
      </c>
      <c r="S13" s="8">
        <f t="shared" ref="S13" si="125">IF(ISNA(H13),S12,IF(H13=1,S12+1,0))</f>
        <v>1</v>
      </c>
      <c r="T13" s="8">
        <f t="shared" ref="T13" si="126">IF(ISNA(I13),T12,IF(I13=1,T12+1,0))</f>
        <v>0</v>
      </c>
      <c r="U13" s="8">
        <f t="shared" ref="U13" si="127">IF(ISNA(J13),U12,IF(J13=1,U12+1,0))</f>
        <v>0</v>
      </c>
      <c r="V13" s="10">
        <f t="shared" ref="V13" si="128">IF(ISNA(E13),V12,IF(E13=0,V12+1,0))</f>
        <v>0</v>
      </c>
      <c r="W13" s="10">
        <f t="shared" ref="W13" si="129">IF(ISNA(F13),W12,IF(F13=0,W12+1,0))</f>
        <v>0</v>
      </c>
      <c r="X13" s="10">
        <f t="shared" ref="X13" si="130">IF(ISNA(G13),X12,IF(G13=0,X12+1,0))</f>
        <v>0</v>
      </c>
      <c r="Y13" s="10">
        <f t="shared" ref="Y13" si="131">IF(ISNA(H13),Y12,IF(H13=0,Y12+1,0))</f>
        <v>0</v>
      </c>
      <c r="Z13" s="10">
        <f t="shared" ref="Z13" si="132">IF(ISNA(I13),Z12,IF(I13=0,Z12+1,0))</f>
        <v>1</v>
      </c>
      <c r="AA13" s="10">
        <f t="shared" ref="AA13" si="133">IF(ISNA(J13),AA12,IF(J13=0,AA12+1,0))</f>
        <v>0</v>
      </c>
    </row>
    <row r="14" spans="1:27" x14ac:dyDescent="0.25">
      <c r="A14" s="3">
        <f>Data!A13</f>
        <v>611</v>
      </c>
      <c r="B14" s="4" t="str">
        <f>Data!B13</f>
        <v>Jewie or Fiction</v>
      </c>
      <c r="C14" s="5" t="str">
        <f>Data!H13</f>
        <v>Joshie</v>
      </c>
      <c r="D14" s="2" t="str">
        <f>Data!I13</f>
        <v>Cara</v>
      </c>
      <c r="E14" s="1">
        <f>IF(Data!J13=Data!$G13,1,0)</f>
        <v>1</v>
      </c>
      <c r="F14" s="1">
        <f>IF(Data!K13=Data!$G13,1,0)</f>
        <v>0</v>
      </c>
      <c r="G14" s="1">
        <f>IF(Data!L13=Data!$G13,1,0)</f>
        <v>0</v>
      </c>
      <c r="H14" s="1">
        <f>IF(Data!M13=Data!$G13,1,0)</f>
        <v>0</v>
      </c>
      <c r="I14" s="1" t="e">
        <f>IF(Data!N13=Data!$G13,1,0)</f>
        <v>#N/A</v>
      </c>
      <c r="J14" s="1">
        <f>IF(Data!O13=Data!$G13,1,0)</f>
        <v>0</v>
      </c>
      <c r="K14" s="1">
        <f t="shared" ref="K14" si="134">COUNTIF(E14:J14,"&lt;&gt;#N/A")</f>
        <v>5</v>
      </c>
      <c r="L14" s="1">
        <f t="shared" ref="L14" si="135">SUMIF(E14:J14,"&lt;&gt;#N/A")</f>
        <v>1</v>
      </c>
      <c r="M14" s="1">
        <f t="shared" ref="M14" si="136">IF(SUMIF(E14:J14,"&lt;&gt;#N/A")=0, 1, 0)</f>
        <v>0</v>
      </c>
      <c r="N14" s="1">
        <f t="shared" ref="N14" si="137">IF(K14=L14,1,0)</f>
        <v>0</v>
      </c>
      <c r="O14" s="1" t="str">
        <f t="shared" ref="O14" si="138">IF(L14=1,INDEX($E$2:$J$2,1,MATCH(1,E14:J14,0)),NA())</f>
        <v>Bob</v>
      </c>
      <c r="P14" s="8">
        <f t="shared" ref="P14" si="139">IF(ISNA(E14),P13,IF(E14=1,P13+1,0))</f>
        <v>3</v>
      </c>
      <c r="Q14" s="8">
        <f t="shared" ref="Q14" si="140">IF(ISNA(F14),Q13,IF(F14=1,Q13+1,0))</f>
        <v>0</v>
      </c>
      <c r="R14" s="8">
        <f t="shared" ref="R14" si="141">IF(ISNA(G14),R13,IF(G14=1,R13+1,0))</f>
        <v>0</v>
      </c>
      <c r="S14" s="8">
        <f t="shared" ref="S14" si="142">IF(ISNA(H14),S13,IF(H14=1,S13+1,0))</f>
        <v>0</v>
      </c>
      <c r="T14" s="8">
        <f t="shared" ref="T14" si="143">IF(ISNA(I14),T13,IF(I14=1,T13+1,0))</f>
        <v>0</v>
      </c>
      <c r="U14" s="8">
        <f t="shared" ref="U14" si="144">IF(ISNA(J14),U13,IF(J14=1,U13+1,0))</f>
        <v>0</v>
      </c>
      <c r="V14" s="10">
        <f t="shared" ref="V14" si="145">IF(ISNA(E14),V13,IF(E14=0,V13+1,0))</f>
        <v>0</v>
      </c>
      <c r="W14" s="10">
        <f t="shared" ref="W14" si="146">IF(ISNA(F14),W13,IF(F14=0,W13+1,0))</f>
        <v>1</v>
      </c>
      <c r="X14" s="10">
        <f t="shared" ref="X14" si="147">IF(ISNA(G14),X13,IF(G14=0,X13+1,0))</f>
        <v>1</v>
      </c>
      <c r="Y14" s="10">
        <f t="shared" ref="Y14" si="148">IF(ISNA(H14),Y13,IF(H14=0,Y13+1,0))</f>
        <v>1</v>
      </c>
      <c r="Z14" s="10">
        <f t="shared" ref="Z14" si="149">IF(ISNA(I14),Z13,IF(I14=0,Z13+1,0))</f>
        <v>1</v>
      </c>
      <c r="AA14" s="10">
        <f t="shared" ref="AA14" si="150">IF(ISNA(J14),AA13,IF(J14=0,AA13+1,0))</f>
        <v>1</v>
      </c>
    </row>
    <row r="15" spans="1:27" x14ac:dyDescent="0.25">
      <c r="A15" s="3">
        <f>Data!A14</f>
        <v>612</v>
      </c>
      <c r="B15" s="4" t="str">
        <f>Data!B14</f>
        <v>Dinosaurs</v>
      </c>
      <c r="C15" s="5" t="str">
        <f>Data!H14</f>
        <v>Steve</v>
      </c>
      <c r="D15" s="2" t="str">
        <f>Data!I14</f>
        <v>Jay</v>
      </c>
      <c r="E15" s="1">
        <f>IF(Data!J14=Data!$G14,1,0)</f>
        <v>0</v>
      </c>
      <c r="F15" s="1">
        <f>IF(Data!K14=Data!$G14,1,0)</f>
        <v>1</v>
      </c>
      <c r="G15" s="1">
        <f>IF(Data!L14=Data!$G14,1,0)</f>
        <v>0</v>
      </c>
      <c r="H15" s="1">
        <f>IF(Data!M14=Data!$G14,1,0)</f>
        <v>1</v>
      </c>
      <c r="I15" s="1" t="e">
        <f>IF(Data!N14=Data!$G14,1,0)</f>
        <v>#N/A</v>
      </c>
      <c r="J15" s="1" t="e">
        <f>IF(Data!O14=Data!$G14,1,0)</f>
        <v>#N/A</v>
      </c>
      <c r="K15" s="1">
        <f t="shared" ref="K15" si="151">COUNTIF(E15:J15,"&lt;&gt;#N/A")</f>
        <v>4</v>
      </c>
      <c r="L15" s="1">
        <f t="shared" ref="L15" si="152">SUMIF(E15:J15,"&lt;&gt;#N/A")</f>
        <v>2</v>
      </c>
      <c r="M15" s="1">
        <f t="shared" ref="M15" si="153">IF(SUMIF(E15:J15,"&lt;&gt;#N/A")=0, 1, 0)</f>
        <v>0</v>
      </c>
      <c r="N15" s="1">
        <f t="shared" ref="N15" si="154">IF(K15=L15,1,0)</f>
        <v>0</v>
      </c>
      <c r="O15" s="1" t="e">
        <f t="shared" ref="O15" si="155">IF(L15=1,INDEX($E$2:$J$2,1,MATCH(1,E15:J15,0)),NA())</f>
        <v>#N/A</v>
      </c>
      <c r="P15" s="8">
        <f t="shared" ref="P15" si="156">IF(ISNA(E15),P14,IF(E15=1,P14+1,0))</f>
        <v>0</v>
      </c>
      <c r="Q15" s="8">
        <f t="shared" ref="Q15" si="157">IF(ISNA(F15),Q14,IF(F15=1,Q14+1,0))</f>
        <v>1</v>
      </c>
      <c r="R15" s="8">
        <f t="shared" ref="R15" si="158">IF(ISNA(G15),R14,IF(G15=1,R14+1,0))</f>
        <v>0</v>
      </c>
      <c r="S15" s="8">
        <f t="shared" ref="S15" si="159">IF(ISNA(H15),S14,IF(H15=1,S14+1,0))</f>
        <v>1</v>
      </c>
      <c r="T15" s="8">
        <f t="shared" ref="T15" si="160">IF(ISNA(I15),T14,IF(I15=1,T14+1,0))</f>
        <v>0</v>
      </c>
      <c r="U15" s="8">
        <f t="shared" ref="U15" si="161">IF(ISNA(J15),U14,IF(J15=1,U14+1,0))</f>
        <v>0</v>
      </c>
      <c r="V15" s="10">
        <f t="shared" ref="V15" si="162">IF(ISNA(E15),V14,IF(E15=0,V14+1,0))</f>
        <v>1</v>
      </c>
      <c r="W15" s="10">
        <f t="shared" ref="W15" si="163">IF(ISNA(F15),W14,IF(F15=0,W14+1,0))</f>
        <v>0</v>
      </c>
      <c r="X15" s="10">
        <f t="shared" ref="X15" si="164">IF(ISNA(G15),X14,IF(G15=0,X14+1,0))</f>
        <v>2</v>
      </c>
      <c r="Y15" s="10">
        <f t="shared" ref="Y15" si="165">IF(ISNA(H15),Y14,IF(H15=0,Y14+1,0))</f>
        <v>0</v>
      </c>
      <c r="Z15" s="10">
        <f t="shared" ref="Z15" si="166">IF(ISNA(I15),Z14,IF(I15=0,Z14+1,0))</f>
        <v>1</v>
      </c>
      <c r="AA15" s="10">
        <f t="shared" ref="AA15" si="167">IF(ISNA(J15),AA14,IF(J15=0,AA14+1,0))</f>
        <v>1</v>
      </c>
    </row>
    <row r="16" spans="1:27" x14ac:dyDescent="0.25">
      <c r="A16" s="3">
        <f>Data!A15</f>
        <v>613</v>
      </c>
      <c r="B16" s="4" t="e">
        <f>Data!B15</f>
        <v>#N/A</v>
      </c>
      <c r="C16" s="5" t="str">
        <f>Data!H15</f>
        <v>Steve</v>
      </c>
      <c r="D16" s="2" t="str">
        <f>Data!I15</f>
        <v>Bob</v>
      </c>
      <c r="E16" s="1">
        <f>IF(Data!J15=Data!$G15,1,0)</f>
        <v>1</v>
      </c>
      <c r="F16" s="1">
        <f>IF(Data!K15=Data!$G15,1,0)</f>
        <v>1</v>
      </c>
      <c r="G16" s="1">
        <f>IF(Data!L15=Data!$G15,1,0)</f>
        <v>1</v>
      </c>
      <c r="H16" s="1">
        <f>IF(Data!M15=Data!$G15,1,0)</f>
        <v>1</v>
      </c>
      <c r="I16" s="1" t="e">
        <f>IF(Data!N15=Data!$G15,1,0)</f>
        <v>#N/A</v>
      </c>
      <c r="J16" s="1" t="e">
        <f>IF(Data!O15=Data!$G15,1,0)</f>
        <v>#N/A</v>
      </c>
      <c r="K16" s="1">
        <f t="shared" ref="K16" si="168">COUNTIF(E16:J16,"&lt;&gt;#N/A")</f>
        <v>4</v>
      </c>
      <c r="L16" s="1">
        <f t="shared" ref="L16" si="169">SUMIF(E16:J16,"&lt;&gt;#N/A")</f>
        <v>4</v>
      </c>
      <c r="M16" s="1">
        <f t="shared" ref="M16" si="170">IF(SUMIF(E16:J16,"&lt;&gt;#N/A")=0, 1, 0)</f>
        <v>0</v>
      </c>
      <c r="N16" s="1">
        <f t="shared" ref="N16" si="171">IF(K16=L16,1,0)</f>
        <v>1</v>
      </c>
      <c r="O16" s="1" t="e">
        <f t="shared" ref="O16" si="172">IF(L16=1,INDEX($E$2:$J$2,1,MATCH(1,E16:J16,0)),NA())</f>
        <v>#N/A</v>
      </c>
      <c r="P16" s="8">
        <f t="shared" ref="P16" si="173">IF(ISNA(E16),P15,IF(E16=1,P15+1,0))</f>
        <v>1</v>
      </c>
      <c r="Q16" s="8">
        <f t="shared" ref="Q16" si="174">IF(ISNA(F16),Q15,IF(F16=1,Q15+1,0))</f>
        <v>2</v>
      </c>
      <c r="R16" s="8">
        <f t="shared" ref="R16" si="175">IF(ISNA(G16),R15,IF(G16=1,R15+1,0))</f>
        <v>1</v>
      </c>
      <c r="S16" s="8">
        <f t="shared" ref="S16" si="176">IF(ISNA(H16),S15,IF(H16=1,S15+1,0))</f>
        <v>2</v>
      </c>
      <c r="T16" s="8">
        <f t="shared" ref="T16" si="177">IF(ISNA(I16),T15,IF(I16=1,T15+1,0))</f>
        <v>0</v>
      </c>
      <c r="U16" s="8">
        <f t="shared" ref="U16" si="178">IF(ISNA(J16),U15,IF(J16=1,U15+1,0))</f>
        <v>0</v>
      </c>
      <c r="V16" s="10">
        <f t="shared" ref="V16" si="179">IF(ISNA(E16),V15,IF(E16=0,V15+1,0))</f>
        <v>0</v>
      </c>
      <c r="W16" s="10">
        <f t="shared" ref="W16" si="180">IF(ISNA(F16),W15,IF(F16=0,W15+1,0))</f>
        <v>0</v>
      </c>
      <c r="X16" s="10">
        <f t="shared" ref="X16" si="181">IF(ISNA(G16),X15,IF(G16=0,X15+1,0))</f>
        <v>0</v>
      </c>
      <c r="Y16" s="10">
        <f t="shared" ref="Y16" si="182">IF(ISNA(H16),Y15,IF(H16=0,Y15+1,0))</f>
        <v>0</v>
      </c>
      <c r="Z16" s="10">
        <f t="shared" ref="Z16" si="183">IF(ISNA(I16),Z15,IF(I16=0,Z15+1,0))</f>
        <v>1</v>
      </c>
      <c r="AA16" s="10">
        <f t="shared" ref="AA16" si="184">IF(ISNA(J16),AA15,IF(J16=0,AA15+1,0))</f>
        <v>1</v>
      </c>
    </row>
    <row r="17" spans="1:27" x14ac:dyDescent="0.25">
      <c r="A17" s="3">
        <f>Data!A16</f>
        <v>614</v>
      </c>
      <c r="B17" s="4" t="str">
        <f>Data!B16</f>
        <v>What's Bigger</v>
      </c>
      <c r="C17" s="5" t="str">
        <f>Data!H16</f>
        <v>Steve</v>
      </c>
      <c r="D17" s="2" t="str">
        <f>Data!I16</f>
        <v>Cara</v>
      </c>
      <c r="E17" s="1">
        <f>IF(Data!J16=Data!$G16,1,0)</f>
        <v>1</v>
      </c>
      <c r="F17" s="1">
        <f>IF(Data!K16=Data!$G16,1,0)</f>
        <v>0</v>
      </c>
      <c r="G17" s="1">
        <f>IF(Data!L16=Data!$G16,1,0)</f>
        <v>1</v>
      </c>
      <c r="H17" s="1" t="e">
        <f>IF(Data!M16=Data!$G16,1,0)</f>
        <v>#N/A</v>
      </c>
      <c r="I17" s="1" t="e">
        <f>IF(Data!N16=Data!$G16,1,0)</f>
        <v>#N/A</v>
      </c>
      <c r="J17" s="1" t="e">
        <f>IF(Data!O16=Data!$G16,1,0)</f>
        <v>#N/A</v>
      </c>
      <c r="K17" s="1">
        <f t="shared" ref="K17" si="185">COUNTIF(E17:J17,"&lt;&gt;#N/A")</f>
        <v>3</v>
      </c>
      <c r="L17" s="1">
        <f t="shared" ref="L17" si="186">SUMIF(E17:J17,"&lt;&gt;#N/A")</f>
        <v>2</v>
      </c>
      <c r="M17" s="1">
        <f t="shared" ref="M17" si="187">IF(SUMIF(E17:J17,"&lt;&gt;#N/A")=0, 1, 0)</f>
        <v>0</v>
      </c>
      <c r="N17" s="1">
        <f t="shared" ref="N17" si="188">IF(K17=L17,1,0)</f>
        <v>0</v>
      </c>
      <c r="O17" s="1" t="e">
        <f t="shared" ref="O17" si="189">IF(L17=1,INDEX($E$2:$J$2,1,MATCH(1,E17:J17,0)),NA())</f>
        <v>#N/A</v>
      </c>
      <c r="P17" s="8">
        <f t="shared" ref="P17" si="190">IF(ISNA(E17),P16,IF(E17=1,P16+1,0))</f>
        <v>2</v>
      </c>
      <c r="Q17" s="8">
        <f t="shared" ref="Q17" si="191">IF(ISNA(F17),Q16,IF(F17=1,Q16+1,0))</f>
        <v>0</v>
      </c>
      <c r="R17" s="8">
        <f t="shared" ref="R17" si="192">IF(ISNA(G17),R16,IF(G17=1,R16+1,0))</f>
        <v>2</v>
      </c>
      <c r="S17" s="8">
        <f t="shared" ref="S17" si="193">IF(ISNA(H17),S16,IF(H17=1,S16+1,0))</f>
        <v>2</v>
      </c>
      <c r="T17" s="8">
        <f t="shared" ref="T17" si="194">IF(ISNA(I17),T16,IF(I17=1,T16+1,0))</f>
        <v>0</v>
      </c>
      <c r="U17" s="8">
        <f t="shared" ref="U17" si="195">IF(ISNA(J17),U16,IF(J17=1,U16+1,0))</f>
        <v>0</v>
      </c>
      <c r="V17" s="10">
        <f t="shared" ref="V17" si="196">IF(ISNA(E17),V16,IF(E17=0,V16+1,0))</f>
        <v>0</v>
      </c>
      <c r="W17" s="10">
        <f t="shared" ref="W17" si="197">IF(ISNA(F17),W16,IF(F17=0,W16+1,0))</f>
        <v>1</v>
      </c>
      <c r="X17" s="10">
        <f t="shared" ref="X17" si="198">IF(ISNA(G17),X16,IF(G17=0,X16+1,0))</f>
        <v>0</v>
      </c>
      <c r="Y17" s="10">
        <f t="shared" ref="Y17" si="199">IF(ISNA(H17),Y16,IF(H17=0,Y16+1,0))</f>
        <v>0</v>
      </c>
      <c r="Z17" s="10">
        <f t="shared" ref="Z17" si="200">IF(ISNA(I17),Z16,IF(I17=0,Z16+1,0))</f>
        <v>1</v>
      </c>
      <c r="AA17" s="10">
        <f t="shared" ref="AA17" si="201">IF(ISNA(J17),AA16,IF(J17=0,AA16+1,0))</f>
        <v>1</v>
      </c>
    </row>
    <row r="18" spans="1:27" x14ac:dyDescent="0.25">
      <c r="A18" s="3">
        <f>Data!A17</f>
        <v>615</v>
      </c>
      <c r="B18" s="4" t="e">
        <f>Data!B17</f>
        <v>#N/A</v>
      </c>
      <c r="C18" s="5" t="str">
        <f>Data!H17</f>
        <v>Steve</v>
      </c>
      <c r="D18" s="2" t="str">
        <f>Data!I17</f>
        <v>Jay</v>
      </c>
      <c r="E18" s="1">
        <f>IF(Data!J17=Data!$G17,1,0)</f>
        <v>1</v>
      </c>
      <c r="F18" s="1">
        <f>IF(Data!K17=Data!$G17,1,0)</f>
        <v>0</v>
      </c>
      <c r="G18" s="1">
        <f>IF(Data!L17=Data!$G17,1,0)</f>
        <v>0</v>
      </c>
      <c r="H18" s="1">
        <f>IF(Data!M17=Data!$G17,1,0)</f>
        <v>0</v>
      </c>
      <c r="I18" s="1" t="e">
        <f>IF(Data!N17=Data!$G17,1,0)</f>
        <v>#N/A</v>
      </c>
      <c r="J18" s="1" t="e">
        <f>IF(Data!O17=Data!$G17,1,0)</f>
        <v>#N/A</v>
      </c>
      <c r="K18" s="1">
        <f t="shared" ref="K18" si="202">COUNTIF(E18:J18,"&lt;&gt;#N/A")</f>
        <v>4</v>
      </c>
      <c r="L18" s="1">
        <f t="shared" ref="L18" si="203">SUMIF(E18:J18,"&lt;&gt;#N/A")</f>
        <v>1</v>
      </c>
      <c r="M18" s="1">
        <f t="shared" ref="M18" si="204">IF(SUMIF(E18:J18,"&lt;&gt;#N/A")=0, 1, 0)</f>
        <v>0</v>
      </c>
      <c r="N18" s="1">
        <f t="shared" ref="N18" si="205">IF(K18=L18,1,0)</f>
        <v>0</v>
      </c>
      <c r="O18" s="1" t="str">
        <f t="shared" ref="O18" si="206">IF(L18=1,INDEX($E$2:$J$2,1,MATCH(1,E18:J18,0)),NA())</f>
        <v>Bob</v>
      </c>
      <c r="P18" s="8">
        <f t="shared" ref="P18" si="207">IF(ISNA(E18),P17,IF(E18=1,P17+1,0))</f>
        <v>3</v>
      </c>
      <c r="Q18" s="8">
        <f t="shared" ref="Q18" si="208">IF(ISNA(F18),Q17,IF(F18=1,Q17+1,0))</f>
        <v>0</v>
      </c>
      <c r="R18" s="8">
        <f t="shared" ref="R18" si="209">IF(ISNA(G18),R17,IF(G18=1,R17+1,0))</f>
        <v>0</v>
      </c>
      <c r="S18" s="8">
        <f t="shared" ref="S18" si="210">IF(ISNA(H18),S17,IF(H18=1,S17+1,0))</f>
        <v>0</v>
      </c>
      <c r="T18" s="8">
        <f t="shared" ref="T18" si="211">IF(ISNA(I18),T17,IF(I18=1,T17+1,0))</f>
        <v>0</v>
      </c>
      <c r="U18" s="8">
        <f t="shared" ref="U18" si="212">IF(ISNA(J18),U17,IF(J18=1,U17+1,0))</f>
        <v>0</v>
      </c>
      <c r="V18" s="10">
        <f t="shared" ref="V18" si="213">IF(ISNA(E18),V17,IF(E18=0,V17+1,0))</f>
        <v>0</v>
      </c>
      <c r="W18" s="10">
        <f t="shared" ref="W18" si="214">IF(ISNA(F18),W17,IF(F18=0,W17+1,0))</f>
        <v>2</v>
      </c>
      <c r="X18" s="10">
        <f t="shared" ref="X18" si="215">IF(ISNA(G18),X17,IF(G18=0,X17+1,0))</f>
        <v>1</v>
      </c>
      <c r="Y18" s="10">
        <f t="shared" ref="Y18" si="216">IF(ISNA(H18),Y17,IF(H18=0,Y17+1,0))</f>
        <v>1</v>
      </c>
      <c r="Z18" s="10">
        <f t="shared" ref="Z18" si="217">IF(ISNA(I18),Z17,IF(I18=0,Z17+1,0))</f>
        <v>1</v>
      </c>
      <c r="AA18" s="10">
        <f t="shared" ref="AA18" si="218">IF(ISNA(J18),AA17,IF(J18=0,AA17+1,0))</f>
        <v>1</v>
      </c>
    </row>
    <row r="19" spans="1:27" x14ac:dyDescent="0.25">
      <c r="A19" s="3">
        <f>Data!A18</f>
        <v>616</v>
      </c>
      <c r="B19" s="4" t="str">
        <f>Data!B18</f>
        <v>Weird Stuff About the Ancient World</v>
      </c>
      <c r="C19" s="5" t="str">
        <f>Data!H18</f>
        <v>Steve</v>
      </c>
      <c r="D19" s="2" t="str">
        <f>Data!I18</f>
        <v>Jay</v>
      </c>
      <c r="E19" s="1">
        <f>IF(Data!J18=Data!$G18,1,0)</f>
        <v>1</v>
      </c>
      <c r="F19" s="1">
        <f>IF(Data!K18=Data!$G18,1,0)</f>
        <v>1</v>
      </c>
      <c r="G19" s="1">
        <f>IF(Data!L18=Data!$G18,1,0)</f>
        <v>1</v>
      </c>
      <c r="H19" s="1">
        <f>IF(Data!M18=Data!$G18,1,0)</f>
        <v>1</v>
      </c>
      <c r="I19" s="1" t="e">
        <f>IF(Data!N18=Data!$G18,1,0)</f>
        <v>#N/A</v>
      </c>
      <c r="J19" s="1" t="e">
        <f>IF(Data!O18=Data!$G18,1,0)</f>
        <v>#N/A</v>
      </c>
      <c r="K19" s="1">
        <f t="shared" ref="K19" si="219">COUNTIF(E19:J19,"&lt;&gt;#N/A")</f>
        <v>4</v>
      </c>
      <c r="L19" s="1">
        <f t="shared" ref="L19" si="220">SUMIF(E19:J19,"&lt;&gt;#N/A")</f>
        <v>4</v>
      </c>
      <c r="M19" s="1">
        <f t="shared" ref="M19" si="221">IF(SUMIF(E19:J19,"&lt;&gt;#N/A")=0, 1, 0)</f>
        <v>0</v>
      </c>
      <c r="N19" s="1">
        <f t="shared" ref="N19" si="222">IF(K19=L19,1,0)</f>
        <v>1</v>
      </c>
      <c r="O19" s="1" t="e">
        <f t="shared" ref="O19" si="223">IF(L19=1,INDEX($E$2:$J$2,1,MATCH(1,E19:J19,0)),NA())</f>
        <v>#N/A</v>
      </c>
      <c r="P19" s="8">
        <f t="shared" ref="P19" si="224">IF(ISNA(E19),P18,IF(E19=1,P18+1,0))</f>
        <v>4</v>
      </c>
      <c r="Q19" s="8">
        <f t="shared" ref="Q19" si="225">IF(ISNA(F19),Q18,IF(F19=1,Q18+1,0))</f>
        <v>1</v>
      </c>
      <c r="R19" s="8">
        <f t="shared" ref="R19" si="226">IF(ISNA(G19),R18,IF(G19=1,R18+1,0))</f>
        <v>1</v>
      </c>
      <c r="S19" s="8">
        <f t="shared" ref="S19" si="227">IF(ISNA(H19),S18,IF(H19=1,S18+1,0))</f>
        <v>1</v>
      </c>
      <c r="T19" s="8">
        <f t="shared" ref="T19" si="228">IF(ISNA(I19),T18,IF(I19=1,T18+1,0))</f>
        <v>0</v>
      </c>
      <c r="U19" s="8">
        <f t="shared" ref="U19" si="229">IF(ISNA(J19),U18,IF(J19=1,U18+1,0))</f>
        <v>0</v>
      </c>
      <c r="V19" s="10">
        <f t="shared" ref="V19" si="230">IF(ISNA(E19),V18,IF(E19=0,V18+1,0))</f>
        <v>0</v>
      </c>
      <c r="W19" s="10">
        <f t="shared" ref="W19" si="231">IF(ISNA(F19),W18,IF(F19=0,W18+1,0))</f>
        <v>0</v>
      </c>
      <c r="X19" s="10">
        <f t="shared" ref="X19" si="232">IF(ISNA(G19),X18,IF(G19=0,X18+1,0))</f>
        <v>0</v>
      </c>
      <c r="Y19" s="10">
        <f t="shared" ref="Y19" si="233">IF(ISNA(H19),Y18,IF(H19=0,Y18+1,0))</f>
        <v>0</v>
      </c>
      <c r="Z19" s="10">
        <f t="shared" ref="Z19" si="234">IF(ISNA(I19),Z18,IF(I19=0,Z18+1,0))</f>
        <v>1</v>
      </c>
      <c r="AA19" s="10">
        <f t="shared" ref="AA19" si="235">IF(ISNA(J19),AA18,IF(J19=0,AA18+1,0))</f>
        <v>1</v>
      </c>
    </row>
    <row r="20" spans="1:27" x14ac:dyDescent="0.25">
      <c r="A20" s="3">
        <f>Data!A19</f>
        <v>617</v>
      </c>
      <c r="B20" s="4" t="e">
        <f>Data!B19</f>
        <v>#N/A</v>
      </c>
      <c r="C20" s="5" t="str">
        <f>Data!H19</f>
        <v>Steve</v>
      </c>
      <c r="D20" s="2" t="str">
        <f>Data!I19</f>
        <v>Cara</v>
      </c>
      <c r="E20" s="1">
        <f>IF(Data!J19=Data!$G19,1,0)</f>
        <v>0</v>
      </c>
      <c r="F20" s="1">
        <f>IF(Data!K19=Data!$G19,1,0)</f>
        <v>0</v>
      </c>
      <c r="G20" s="1">
        <f>IF(Data!L19=Data!$G19,1,0)</f>
        <v>1</v>
      </c>
      <c r="H20" s="1">
        <f>IF(Data!M19=Data!$G19,1,0)</f>
        <v>1</v>
      </c>
      <c r="I20" s="1" t="e">
        <f>IF(Data!N19=Data!$G19,1,0)</f>
        <v>#N/A</v>
      </c>
      <c r="J20" s="1" t="e">
        <f>IF(Data!O19=Data!$G19,1,0)</f>
        <v>#N/A</v>
      </c>
      <c r="K20" s="1">
        <f t="shared" ref="K20" si="236">COUNTIF(E20:J20,"&lt;&gt;#N/A")</f>
        <v>4</v>
      </c>
      <c r="L20" s="1">
        <f t="shared" ref="L20" si="237">SUMIF(E20:J20,"&lt;&gt;#N/A")</f>
        <v>2</v>
      </c>
      <c r="M20" s="1">
        <f t="shared" ref="M20" si="238">IF(SUMIF(E20:J20,"&lt;&gt;#N/A")=0, 1, 0)</f>
        <v>0</v>
      </c>
      <c r="N20" s="1">
        <f t="shared" ref="N20" si="239">IF(K20=L20,1,0)</f>
        <v>0</v>
      </c>
      <c r="O20" s="1" t="e">
        <f t="shared" ref="O20" si="240">IF(L20=1,INDEX($E$2:$J$2,1,MATCH(1,E20:J20,0)),NA())</f>
        <v>#N/A</v>
      </c>
      <c r="P20" s="8">
        <f t="shared" ref="P20" si="241">IF(ISNA(E20),P19,IF(E20=1,P19+1,0))</f>
        <v>0</v>
      </c>
      <c r="Q20" s="8">
        <f t="shared" ref="Q20" si="242">IF(ISNA(F20),Q19,IF(F20=1,Q19+1,0))</f>
        <v>0</v>
      </c>
      <c r="R20" s="8">
        <f t="shared" ref="R20" si="243">IF(ISNA(G20),R19,IF(G20=1,R19+1,0))</f>
        <v>2</v>
      </c>
      <c r="S20" s="8">
        <f t="shared" ref="S20" si="244">IF(ISNA(H20),S19,IF(H20=1,S19+1,0))</f>
        <v>2</v>
      </c>
      <c r="T20" s="8">
        <f t="shared" ref="T20" si="245">IF(ISNA(I20),T19,IF(I20=1,T19+1,0))</f>
        <v>0</v>
      </c>
      <c r="U20" s="8">
        <f t="shared" ref="U20" si="246">IF(ISNA(J20),U19,IF(J20=1,U19+1,0))</f>
        <v>0</v>
      </c>
      <c r="V20" s="10">
        <f t="shared" ref="V20" si="247">IF(ISNA(E20),V19,IF(E20=0,V19+1,0))</f>
        <v>1</v>
      </c>
      <c r="W20" s="10">
        <f t="shared" ref="W20" si="248">IF(ISNA(F20),W19,IF(F20=0,W19+1,0))</f>
        <v>1</v>
      </c>
      <c r="X20" s="10">
        <f t="shared" ref="X20" si="249">IF(ISNA(G20),X19,IF(G20=0,X19+1,0))</f>
        <v>0</v>
      </c>
      <c r="Y20" s="10">
        <f t="shared" ref="Y20" si="250">IF(ISNA(H20),Y19,IF(H20=0,Y19+1,0))</f>
        <v>0</v>
      </c>
      <c r="Z20" s="10">
        <f t="shared" ref="Z20" si="251">IF(ISNA(I20),Z19,IF(I20=0,Z19+1,0))</f>
        <v>1</v>
      </c>
      <c r="AA20" s="10">
        <f t="shared" ref="AA20" si="252">IF(ISNA(J20),AA19,IF(J20=0,AA19+1,0))</f>
        <v>1</v>
      </c>
    </row>
    <row r="21" spans="1:27" x14ac:dyDescent="0.25">
      <c r="A21" s="3">
        <f>Data!A20</f>
        <v>618</v>
      </c>
      <c r="B21" s="4" t="str">
        <f>Data!B20</f>
        <v>Homo naledi</v>
      </c>
      <c r="C21" s="5" t="str">
        <f>Data!H20</f>
        <v>Steve</v>
      </c>
      <c r="D21" s="2" t="str">
        <f>Data!I20</f>
        <v>Jay</v>
      </c>
      <c r="E21" s="1">
        <f>IF(Data!J20=Data!$G20,1,0)</f>
        <v>1</v>
      </c>
      <c r="F21" s="1">
        <f>IF(Data!K20=Data!$G20,1,0)</f>
        <v>1</v>
      </c>
      <c r="G21" s="1">
        <f>IF(Data!L20=Data!$G20,1,0)</f>
        <v>0</v>
      </c>
      <c r="H21" s="1">
        <f>IF(Data!M20=Data!$G20,1,0)</f>
        <v>1</v>
      </c>
      <c r="I21" s="1" t="e">
        <f>IF(Data!N20=Data!$G20,1,0)</f>
        <v>#N/A</v>
      </c>
      <c r="J21" s="1" t="e">
        <f>IF(Data!O20=Data!$G20,1,0)</f>
        <v>#N/A</v>
      </c>
      <c r="K21" s="1">
        <f t="shared" ref="K21" si="253">COUNTIF(E21:J21,"&lt;&gt;#N/A")</f>
        <v>4</v>
      </c>
      <c r="L21" s="1">
        <f t="shared" ref="L21" si="254">SUMIF(E21:J21,"&lt;&gt;#N/A")</f>
        <v>3</v>
      </c>
      <c r="M21" s="1">
        <f t="shared" ref="M21" si="255">IF(SUMIF(E21:J21,"&lt;&gt;#N/A")=0, 1, 0)</f>
        <v>0</v>
      </c>
      <c r="N21" s="1">
        <f t="shared" ref="N21" si="256">IF(K21=L21,1,0)</f>
        <v>0</v>
      </c>
      <c r="O21" s="1" t="e">
        <f t="shared" ref="O21" si="257">IF(L21=1,INDEX($E$2:$J$2,1,MATCH(1,E21:J21,0)),NA())</f>
        <v>#N/A</v>
      </c>
      <c r="P21" s="8">
        <f t="shared" ref="P21" si="258">IF(ISNA(E21),P20,IF(E21=1,P20+1,0))</f>
        <v>1</v>
      </c>
      <c r="Q21" s="8">
        <f t="shared" ref="Q21" si="259">IF(ISNA(F21),Q20,IF(F21=1,Q20+1,0))</f>
        <v>1</v>
      </c>
      <c r="R21" s="8">
        <f t="shared" ref="R21" si="260">IF(ISNA(G21),R20,IF(G21=1,R20+1,0))</f>
        <v>0</v>
      </c>
      <c r="S21" s="8">
        <f t="shared" ref="S21" si="261">IF(ISNA(H21),S20,IF(H21=1,S20+1,0))</f>
        <v>3</v>
      </c>
      <c r="T21" s="8">
        <f t="shared" ref="T21" si="262">IF(ISNA(I21),T20,IF(I21=1,T20+1,0))</f>
        <v>0</v>
      </c>
      <c r="U21" s="8">
        <f t="shared" ref="U21" si="263">IF(ISNA(J21),U20,IF(J21=1,U20+1,0))</f>
        <v>0</v>
      </c>
      <c r="V21" s="10">
        <f t="shared" ref="V21" si="264">IF(ISNA(E21),V20,IF(E21=0,V20+1,0))</f>
        <v>0</v>
      </c>
      <c r="W21" s="10">
        <f t="shared" ref="W21" si="265">IF(ISNA(F21),W20,IF(F21=0,W20+1,0))</f>
        <v>0</v>
      </c>
      <c r="X21" s="10">
        <f t="shared" ref="X21" si="266">IF(ISNA(G21),X20,IF(G21=0,X20+1,0))</f>
        <v>1</v>
      </c>
      <c r="Y21" s="10">
        <f t="shared" ref="Y21" si="267">IF(ISNA(H21),Y20,IF(H21=0,Y20+1,0))</f>
        <v>0</v>
      </c>
      <c r="Z21" s="10">
        <f t="shared" ref="Z21" si="268">IF(ISNA(I21),Z20,IF(I21=0,Z20+1,0))</f>
        <v>1</v>
      </c>
      <c r="AA21" s="10">
        <f t="shared" ref="AA21" si="269">IF(ISNA(J21),AA20,IF(J21=0,AA20+1,0))</f>
        <v>1</v>
      </c>
    </row>
  </sheetData>
  <mergeCells count="2">
    <mergeCell ref="P1:U1"/>
    <mergeCell ref="V1:AA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115" zoomScaleNormal="115" workbookViewId="0">
      <selection activeCell="A18" sqref="A18"/>
    </sheetView>
  </sheetViews>
  <sheetFormatPr defaultRowHeight="15" x14ac:dyDescent="0.25"/>
  <cols>
    <col min="1" max="1" width="38.7109375" bestFit="1" customWidth="1"/>
  </cols>
  <sheetData>
    <row r="1" spans="1:8" x14ac:dyDescent="0.25">
      <c r="B1" s="2" t="str">
        <f>Results!E2</f>
        <v>Bob</v>
      </c>
      <c r="C1" s="2" t="str">
        <f>Results!F2</f>
        <v>Cara</v>
      </c>
      <c r="D1" s="2" t="str">
        <f>Results!G2</f>
        <v>Jay</v>
      </c>
      <c r="E1" s="2" t="str">
        <f>Results!H2</f>
        <v>Evan</v>
      </c>
      <c r="F1" s="2" t="str">
        <f>Results!I2</f>
        <v>George</v>
      </c>
      <c r="G1" s="2" t="str">
        <f>Results!J2</f>
        <v>Steve</v>
      </c>
      <c r="H1" s="2" t="s">
        <v>54</v>
      </c>
    </row>
    <row r="2" spans="1:8" x14ac:dyDescent="0.25">
      <c r="A2" t="s">
        <v>24</v>
      </c>
      <c r="B2" s="6">
        <f>SUMIF(Results!E3:E53,"&lt;&gt;#N/A")/COUNTIFS(Results!E3:E53,"&lt;&gt;#N/A",Results!E3:E53,"&lt;&gt;")</f>
        <v>0.57894736842105265</v>
      </c>
      <c r="C2" s="6">
        <f>SUMIF(Results!F3:F53,"&lt;&gt;#N/A")/COUNTIFS(Results!F3:F53,"&lt;&gt;#N/A",Results!F3:F53,"&lt;&gt;")</f>
        <v>0.61111111111111116</v>
      </c>
      <c r="D2" s="6">
        <f>SUMIF(Results!G3:G53,"&lt;&gt;#N/A")/COUNTIFS(Results!G3:G53,"&lt;&gt;#N/A",Results!G3:G53,"&lt;&gt;")</f>
        <v>0.63157894736842102</v>
      </c>
      <c r="E2" s="6">
        <f>SUMIF(Results!H3:H53,"&lt;&gt;#N/A")/COUNTIFS(Results!H3:H53,"&lt;&gt;#N/A",Results!H3:H53,"&lt;&gt;")</f>
        <v>0.66666666666666663</v>
      </c>
      <c r="F2" s="6">
        <f>SUMIF(Results!I3:I53,"&lt;&gt;#N/A")/COUNTIFS(Results!I3:I53,"&lt;&gt;#N/A",Results!I3:I53,"&lt;&gt;")</f>
        <v>0</v>
      </c>
      <c r="G2" s="6">
        <f>SUMIF(Results!J3:J53,"&lt;&gt;#N/A")/COUNTIFS(Results!J3:J53,"&lt;&gt;#N/A",Results!J3:J53,"&lt;&gt;")</f>
        <v>0</v>
      </c>
      <c r="H2" s="6">
        <f>SUM(Results!L3:L53)/SUM(Results!K3:K53)</f>
        <v>0.60526315789473684</v>
      </c>
    </row>
    <row r="3" spans="1:8" x14ac:dyDescent="0.25">
      <c r="A3" t="s">
        <v>25</v>
      </c>
      <c r="B3" s="6">
        <f>SUMIFS(Results!E3:E53,Results!$B$3:$B$53,"&lt;&gt;#N/A",Results!E3:E53, "&lt;&gt;#N/A")/COUNTIFS(Results!$B$3:$B$53,"&lt;&gt;#N/A",Results!E3:E53, "&lt;&gt;#N/A", Results!E3:E53, "&lt;&gt;")</f>
        <v>0.4</v>
      </c>
      <c r="C3" s="6">
        <f>SUMIFS(Results!F3:F53,Results!$B$3:$B$53,"&lt;&gt;#N/A",Results!F3:F53, "&lt;&gt;#N/A")/COUNTIFS(Results!$B$3:$B$53,"&lt;&gt;#N/A",Results!F3:F53, "&lt;&gt;#N/A", Results!F3:F53, "&lt;&gt;")</f>
        <v>0.66666666666666663</v>
      </c>
      <c r="D3" s="6">
        <f>SUMIFS(Results!G3:G53,Results!$B$3:$B$53,"&lt;&gt;#N/A",Results!G3:G53, "&lt;&gt;#N/A")/COUNTIFS(Results!$B$3:$B$53,"&lt;&gt;#N/A",Results!G3:G53, "&lt;&gt;#N/A", Results!G3:G53, "&lt;&gt;")</f>
        <v>0.5</v>
      </c>
      <c r="E3" s="6">
        <f>SUMIFS(Results!H3:H53,Results!$B$3:$B$53,"&lt;&gt;#N/A",Results!H3:H53, "&lt;&gt;#N/A")/COUNTIFS(Results!$B$3:$B$53,"&lt;&gt;#N/A",Results!H3:H53, "&lt;&gt;#N/A", Results!H3:H53, "&lt;&gt;")</f>
        <v>0.66666666666666663</v>
      </c>
      <c r="F3" s="6">
        <f>SUMIFS(Results!I3:I53,Results!$B$3:$B$53,"&lt;&gt;#N/A",Results!I3:I53, "&lt;&gt;#N/A")/COUNTIFS(Results!$B$3:$B$53,"&lt;&gt;#N/A",Results!I3:I53, "&lt;&gt;#N/A", Results!I3:I53, "&lt;&gt;")</f>
        <v>0</v>
      </c>
      <c r="G3" s="6">
        <f>SUMIFS(Results!J3:J53,Results!$B$3:$B$53,"&lt;&gt;#N/A",Results!J3:J53, "&lt;&gt;#N/A")/COUNTIFS(Results!$B$3:$B$53,"&lt;&gt;#N/A",Results!J3:J53, "&lt;&gt;#N/A", Results!J3:J53, "&lt;&gt;")</f>
        <v>0</v>
      </c>
      <c r="H3" s="6">
        <f>SUMIF(Results!B3:B53,"&lt;&gt;#N/A",Results!L3:L53)/SUMIF(Results!B3:B53,"&lt;&gt;#N/A",Results!K3:K53)</f>
        <v>0.52500000000000002</v>
      </c>
    </row>
    <row r="4" spans="1:8" x14ac:dyDescent="0.25">
      <c r="A4" t="s">
        <v>26</v>
      </c>
      <c r="B4" s="6">
        <f>SUMIFS(Results!E3:E53,Results!$B$3:$B$53,"=#N/A",Results!E3:E53, "&lt;&gt;#N/A")/COUNTIFS(Results!$B$3:$B$53,"=#N/A",Results!E3:E53, "&lt;&gt;#N/A", Results!E3:E53, "&lt;&gt;")</f>
        <v>0.77777777777777779</v>
      </c>
      <c r="C4" s="6">
        <f>SUMIFS(Results!F3:F53,Results!$B$3:$B$53,"=#N/A",Results!F3:F53, "&lt;&gt;#N/A")/COUNTIFS(Results!$B$3:$B$53,"=#N/A",Results!F3:F53, "&lt;&gt;#N/A", Results!F3:F53, "&lt;&gt;")</f>
        <v>0.55555555555555558</v>
      </c>
      <c r="D4" s="6">
        <f>SUMIFS(Results!G3:G53,Results!$B$3:$B$53,"=#N/A",Results!G3:G53, "&lt;&gt;#N/A")/COUNTIFS(Results!$B$3:$B$53,"=#N/A",Results!G3:G53, "&lt;&gt;#N/A", Results!G3:G53, "&lt;&gt;")</f>
        <v>0.77777777777777779</v>
      </c>
      <c r="E4" s="6">
        <f>SUMIFS(Results!H3:H53,Results!$B$3:$B$53,"=#N/A",Results!H3:H53, "&lt;&gt;#N/A")/COUNTIFS(Results!$B$3:$B$53,"=#N/A",Results!H3:H53, "&lt;&gt;#N/A", Results!H3:H53, "&lt;&gt;")</f>
        <v>0.66666666666666663</v>
      </c>
      <c r="F4" s="6" t="e">
        <f>SUMIFS(Results!I3:I53,Results!$B$3:$B$53,"=#N/A",Results!I3:I53, "&lt;&gt;#N/A")/COUNTIFS(Results!$B$3:$B$53,"=#N/A",Results!I3:I53, "&lt;&gt;#N/A", Results!I3:I53, "&lt;&gt;")</f>
        <v>#DIV/0!</v>
      </c>
      <c r="G4" s="6" t="e">
        <f>SUMIFS(Results!J3:J53,Results!$B$3:$B$53,"=#N/A",Results!J3:J53, "&lt;&gt;#N/A")/COUNTIFS(Results!$B$3:$B$53,"=#N/A",Results!J3:J53, "&lt;&gt;#N/A", Results!J3:J53, "&lt;&gt;")</f>
        <v>#DIV/0!</v>
      </c>
      <c r="H4" s="6">
        <f>SUMIF(Results!B3:B53,"=#N/A",Results!L3:L53)/SUMIF(Results!B3:B53,"=#N/A",Results!K3:K53)</f>
        <v>0.69444444444444442</v>
      </c>
    </row>
    <row r="5" spans="1:8" x14ac:dyDescent="0.25">
      <c r="A5" t="s">
        <v>27</v>
      </c>
      <c r="B5" s="1">
        <f>MAX(Results!P3:P53)</f>
        <v>4</v>
      </c>
      <c r="C5" s="1">
        <f>MAX(Results!Q3:Q53)</f>
        <v>4</v>
      </c>
      <c r="D5" s="1">
        <f>MAX(Results!R3:R53)</f>
        <v>4</v>
      </c>
      <c r="E5" s="1">
        <f>MAX(Results!S3:S53)</f>
        <v>3</v>
      </c>
      <c r="F5" s="1">
        <f>MAX(Results!T3:T53)</f>
        <v>0</v>
      </c>
      <c r="G5" s="1">
        <f>MAX(Results!U3:U53)</f>
        <v>0</v>
      </c>
      <c r="H5" s="1">
        <f>MAX(B5:G5)</f>
        <v>4</v>
      </c>
    </row>
    <row r="6" spans="1:8" x14ac:dyDescent="0.25">
      <c r="A6" t="s">
        <v>28</v>
      </c>
      <c r="B6" s="1">
        <f>MAX(Results!V3:V53)</f>
        <v>3</v>
      </c>
      <c r="C6" s="1">
        <f>MAX(Results!W3:W53)</f>
        <v>2</v>
      </c>
      <c r="D6" s="1">
        <f>MAX(Results!X3:X53)</f>
        <v>2</v>
      </c>
      <c r="E6" s="1">
        <f>MAX(Results!Y3:Y53)</f>
        <v>1</v>
      </c>
      <c r="F6" s="1">
        <f>MAX(Results!Z3:Z53)</f>
        <v>1</v>
      </c>
      <c r="G6" s="1">
        <f>MAX(Results!AA3:AA53)</f>
        <v>1</v>
      </c>
      <c r="H6" s="1">
        <f>MAX(B6:G6)</f>
        <v>3</v>
      </c>
    </row>
    <row r="7" spans="1:8" x14ac:dyDescent="0.25">
      <c r="A7" t="s">
        <v>53</v>
      </c>
      <c r="B7" s="1">
        <f>COUNTIF(Results!$O$3:$O$53,Summary!B1)</f>
        <v>2</v>
      </c>
      <c r="C7" s="1">
        <f>COUNTIF(Results!$O$3:$O$53,Summary!C1)</f>
        <v>0</v>
      </c>
      <c r="D7" s="1">
        <f>COUNTIF(Results!$O$3:$O$53,Summary!D1)</f>
        <v>0</v>
      </c>
      <c r="E7" s="1">
        <f>COUNTIF(Results!$O$3:$O$53,Summary!E1)</f>
        <v>1</v>
      </c>
      <c r="F7" s="1">
        <f>COUNTIF(Results!$O$3:$O$53,Summary!F1)</f>
        <v>0</v>
      </c>
      <c r="G7" s="1">
        <f>COUNTIF(Results!$O$3:$O$53,Summary!G1)</f>
        <v>0</v>
      </c>
      <c r="H7" s="1">
        <f>MAX(B7:G7)</f>
        <v>2</v>
      </c>
    </row>
    <row r="8" spans="1:8" x14ac:dyDescent="0.25">
      <c r="A8" t="s">
        <v>45</v>
      </c>
      <c r="B8" s="7">
        <f>SUMIF(Results!$D$3:$D$53,B1,Results!$L$3:$L$53)/SUMIF(Results!$D$3:$D$53,B1,Results!$K$3:$K$53)</f>
        <v>0.6875</v>
      </c>
      <c r="C8" s="7">
        <f>SUMIF(Results!$D$3:$D$53,C1,Results!$L$3:$L$53)/SUMIF(Results!$D$3:$D$53,C1,Results!$K$3:$K$53)</f>
        <v>0.58333333333333337</v>
      </c>
      <c r="D8" s="7">
        <f>SUMIF(Results!$D$3:$D$53,D1,Results!$L$3:$L$53)/SUMIF(Results!$D$3:$D$53,D1,Results!$K$3:$K$53)</f>
        <v>0.5</v>
      </c>
      <c r="E8" s="7">
        <f>SUMIF(Results!$D$3:$D$53,E1,Results!$L$3:$L$53)/SUMIF(Results!$D$3:$D$53,E1,Results!$K$3:$K$53)</f>
        <v>0.75</v>
      </c>
      <c r="F8" s="7" t="e">
        <f>SUMIF(Results!$D$3:$D$53,F1,Results!$L$3:$L$53)/SUMIF(Results!$D$3:$D$53,F1,Results!$K$3:$K$53)</f>
        <v>#DIV/0!</v>
      </c>
      <c r="G8" s="7" t="e">
        <f>SUMIF(Results!$D$3:$D$53,G1,Results!$L$3:$L$53)/SUMIF(Results!$D$3:$D$53,G1,Results!$K$3:$K$53)</f>
        <v>#DIV/0!</v>
      </c>
      <c r="H8" s="1" t="e">
        <f>MAX(B8:G8)</f>
        <v>#DIV/0!</v>
      </c>
    </row>
    <row r="9" spans="1:8" x14ac:dyDescent="0.25">
      <c r="A9" t="s">
        <v>55</v>
      </c>
      <c r="B9" s="1">
        <f>SUMIF(Results!E3:E53,"&lt;&gt;#N/A")</f>
        <v>11</v>
      </c>
      <c r="C9" s="1">
        <f>SUMIF(Results!F3:F53,"&lt;&gt;#N/A")</f>
        <v>11</v>
      </c>
      <c r="D9" s="1">
        <f>SUMIF(Results!G3:G53,"&lt;&gt;#N/A")</f>
        <v>12</v>
      </c>
      <c r="E9" s="1">
        <f>SUMIF(Results!H3:H53,"&lt;&gt;#N/A")</f>
        <v>12</v>
      </c>
      <c r="F9" s="1">
        <f>SUMIF(Results!I3:I53,"&lt;&gt;#N/A")</f>
        <v>0</v>
      </c>
      <c r="G9" s="1">
        <f>SUMIF(Results!J3:J53,"&lt;&gt;#N/A")</f>
        <v>0</v>
      </c>
      <c r="H9" s="1">
        <f>SUM(B9:G9)</f>
        <v>46</v>
      </c>
    </row>
    <row r="10" spans="1:8" x14ac:dyDescent="0.25">
      <c r="A10" s="4" t="s">
        <v>56</v>
      </c>
      <c r="B10" s="1">
        <f>COUNTIFS(Results!E3:E53,"&lt;&gt;#N/A",Results!E3:E53,"&lt;&gt;")</f>
        <v>19</v>
      </c>
      <c r="C10" s="1">
        <f>COUNTIFS(Results!F3:F53,"&lt;&gt;#N/A",Results!F3:F53,"&lt;&gt;")</f>
        <v>18</v>
      </c>
      <c r="D10" s="1">
        <f>COUNTIFS(Results!G3:G53,"&lt;&gt;#N/A",Results!G3:G53,"&lt;&gt;")</f>
        <v>19</v>
      </c>
      <c r="E10" s="1">
        <f>COUNTIFS(Results!H3:H53,"&lt;&gt;#N/A",Results!H3:H53,"&lt;&gt;")</f>
        <v>18</v>
      </c>
      <c r="F10" s="1">
        <f>COUNTIFS(Results!I3:I53,"&lt;&gt;#N/A",Results!I3:I53,"&lt;&gt;")</f>
        <v>1</v>
      </c>
      <c r="G10" s="1">
        <f>COUNTIFS(Results!J3:J53,"&lt;&gt;#N/A",Results!J3:J53,"&lt;&gt;")</f>
        <v>1</v>
      </c>
      <c r="H10" s="1">
        <f t="shared" ref="H10:H14" si="0">SUM(B10:G10)</f>
        <v>76</v>
      </c>
    </row>
    <row r="11" spans="1:8" x14ac:dyDescent="0.25">
      <c r="A11" s="4" t="s">
        <v>57</v>
      </c>
      <c r="B11" s="1">
        <f>SUMIFS(Results!E3:E53,Results!$B$3:$B$53,"&lt;&gt;#N/A",Results!E3:E53, "&lt;&gt;#N/A")</f>
        <v>4</v>
      </c>
      <c r="C11" s="1">
        <f>SUMIFS(Results!F3:F53,Results!$B$3:$B$53,"&lt;&gt;#N/A",Results!F3:F53, "&lt;&gt;#N/A")</f>
        <v>6</v>
      </c>
      <c r="D11" s="1">
        <f>SUMIFS(Results!G3:G53,Results!$B$3:$B$53,"&lt;&gt;#N/A",Results!G3:G53, "&lt;&gt;#N/A")</f>
        <v>5</v>
      </c>
      <c r="E11" s="1">
        <f>SUMIFS(Results!H3:H53,Results!$B$3:$B$53,"&lt;&gt;#N/A",Results!H3:H53, "&lt;&gt;#N/A")</f>
        <v>6</v>
      </c>
      <c r="F11" s="1">
        <f>SUMIFS(Results!I3:I53,Results!$B$3:$B$53,"&lt;&gt;#N/A",Results!I3:I53, "&lt;&gt;#N/A")</f>
        <v>0</v>
      </c>
      <c r="G11" s="1">
        <f>SUMIFS(Results!J3:J53,Results!$B$3:$B$53,"&lt;&gt;#N/A",Results!J3:J53, "&lt;&gt;#N/A")</f>
        <v>0</v>
      </c>
      <c r="H11" s="1">
        <f t="shared" si="0"/>
        <v>21</v>
      </c>
    </row>
    <row r="12" spans="1:8" x14ac:dyDescent="0.25">
      <c r="A12" s="4" t="s">
        <v>58</v>
      </c>
      <c r="B12" s="1">
        <f>COUNTIFS(Results!$B$3:$B$53,"&lt;&gt;#N/A",Results!E3:E53, "&lt;&gt;#N/A", Results!E3:E53, "&lt;&gt;")</f>
        <v>10</v>
      </c>
      <c r="C12" s="1">
        <f>COUNTIFS(Results!$B$3:$B$53,"&lt;&gt;#N/A",Results!F3:F53, "&lt;&gt;#N/A", Results!F3:F53, "&lt;&gt;")</f>
        <v>9</v>
      </c>
      <c r="D12" s="1">
        <f>COUNTIFS(Results!$B$3:$B$53,"&lt;&gt;#N/A",Results!G3:G53, "&lt;&gt;#N/A", Results!G3:G53, "&lt;&gt;")</f>
        <v>10</v>
      </c>
      <c r="E12" s="1">
        <f>COUNTIFS(Results!$B$3:$B$53,"&lt;&gt;#N/A",Results!H3:H53, "&lt;&gt;#N/A", Results!H3:H53, "&lt;&gt;")</f>
        <v>9</v>
      </c>
      <c r="F12" s="1">
        <f>COUNTIFS(Results!$B$3:$B$53,"&lt;&gt;#N/A",Results!I3:I53, "&lt;&gt;#N/A", Results!I3:I53, "&lt;&gt;")</f>
        <v>1</v>
      </c>
      <c r="G12" s="1">
        <f>COUNTIFS(Results!$B$3:$B$53,"&lt;&gt;#N/A",Results!J3:J53, "&lt;&gt;#N/A", Results!J3:J53, "&lt;&gt;")</f>
        <v>1</v>
      </c>
      <c r="H12" s="1">
        <f t="shared" si="0"/>
        <v>40</v>
      </c>
    </row>
    <row r="13" spans="1:8" x14ac:dyDescent="0.25">
      <c r="A13" s="4" t="s">
        <v>59</v>
      </c>
      <c r="B13" s="1">
        <f>SUMIFS(Results!E3:E53,Results!$B$3:$B$53,"=#N/A",Results!E3:E53, "&lt;&gt;#N/A")</f>
        <v>7</v>
      </c>
      <c r="C13" s="1">
        <f>SUMIFS(Results!F3:F53,Results!$B$3:$B$53,"=#N/A",Results!F3:F53, "&lt;&gt;#N/A")</f>
        <v>5</v>
      </c>
      <c r="D13" s="1">
        <f>SUMIFS(Results!G3:G53,Results!$B$3:$B$53,"=#N/A",Results!G3:G53, "&lt;&gt;#N/A")</f>
        <v>7</v>
      </c>
      <c r="E13" s="1">
        <f>SUMIFS(Results!H3:H53,Results!$B$3:$B$53,"=#N/A",Results!H3:H53, "&lt;&gt;#N/A")</f>
        <v>6</v>
      </c>
      <c r="F13" s="1">
        <f>SUMIFS(Results!I3:I53,Results!$B$3:$B$53,"=#N/A",Results!I3:I53, "&lt;&gt;#N/A")</f>
        <v>0</v>
      </c>
      <c r="G13" s="1">
        <f>SUMIFS(Results!J3:J53,Results!$B$3:$B$53,"=#N/A",Results!J3:J53, "&lt;&gt;#N/A")</f>
        <v>0</v>
      </c>
      <c r="H13" s="1">
        <f t="shared" si="0"/>
        <v>25</v>
      </c>
    </row>
    <row r="14" spans="1:8" x14ac:dyDescent="0.25">
      <c r="A14" s="4" t="s">
        <v>60</v>
      </c>
      <c r="B14" s="1">
        <f>COUNTIFS(Results!$B$3:$B$53,"=#N/A",Results!E3:E53, "&lt;&gt;#N/A", Results!E3:E53, "&lt;&gt;")</f>
        <v>9</v>
      </c>
      <c r="C14" s="1">
        <f>COUNTIFS(Results!$B$3:$B$53,"=#N/A",Results!F3:F53, "&lt;&gt;#N/A", Results!F3:F53, "&lt;&gt;")</f>
        <v>9</v>
      </c>
      <c r="D14" s="1">
        <f>COUNTIFS(Results!$B$3:$B$53,"=#N/A",Results!G3:G53, "&lt;&gt;#N/A", Results!G3:G53, "&lt;&gt;")</f>
        <v>9</v>
      </c>
      <c r="E14" s="1">
        <f>COUNTIFS(Results!$B$3:$B$53,"=#N/A",Results!H3:H53, "&lt;&gt;#N/A", Results!H3:H53, "&lt;&gt;")</f>
        <v>9</v>
      </c>
      <c r="F14" s="1">
        <f>COUNTIFS(Results!$B$3:$B$53,"=#N/A",Results!I3:I53, "&lt;&gt;#N/A", Results!I3:I53, "&lt;&gt;")</f>
        <v>0</v>
      </c>
      <c r="G14" s="1">
        <f>COUNTIFS(Results!$B$3:$B$53,"=#N/A",Results!J3:J53, "&lt;&gt;#N/A", Results!J3:J53, "&lt;&gt;")</f>
        <v>0</v>
      </c>
      <c r="H14" s="1">
        <f t="shared" si="0"/>
        <v>36</v>
      </c>
    </row>
    <row r="15" spans="1:8" x14ac:dyDescent="0.25">
      <c r="A15" s="4" t="s">
        <v>74</v>
      </c>
      <c r="B15" s="1">
        <f>SUMIF(Results!$C$3:$C$53,Summary!B1,Results!$M$3:$M$53)</f>
        <v>0</v>
      </c>
      <c r="C15" s="1">
        <f>SUMIF(Results!$C$3:$C$53,Summary!C1,Results!$M$3:$M$53)</f>
        <v>0</v>
      </c>
      <c r="D15" s="1">
        <f>SUMIF(Results!$C$3:$C$53,Summary!D1,Results!$M$3:$M$53)</f>
        <v>0</v>
      </c>
      <c r="E15" s="1">
        <f>SUMIF(Results!$C$3:$C$53,Summary!E1,Results!$M$3:$M$53)</f>
        <v>0</v>
      </c>
      <c r="F15" s="1">
        <f>SUMIF(Results!$C$3:$C$53,Summary!F1,Results!$M$3:$M$53)</f>
        <v>0</v>
      </c>
      <c r="G15" s="1">
        <f>SUMIF(Results!$C$3:$C$53,Summary!G1,Results!$M$3:$M$53)</f>
        <v>1</v>
      </c>
      <c r="H15" s="1">
        <f>SUM(B15:G15)</f>
        <v>1</v>
      </c>
    </row>
    <row r="16" spans="1:8" x14ac:dyDescent="0.25">
      <c r="A16" s="4" t="s">
        <v>75</v>
      </c>
      <c r="B16" s="1">
        <f>SUMIF(Results!E3:E53,"&lt;&gt;#N/A",Results!$N$3:$N$53)</f>
        <v>3</v>
      </c>
      <c r="C16" s="1">
        <f>SUMIF(Results!F3:F53,"&lt;&gt;#N/A",Results!$N$3:$N$53)</f>
        <v>3</v>
      </c>
      <c r="D16" s="1">
        <f>SUMIF(Results!G3:G53,"&lt;&gt;#N/A",Results!$N$3:$N$53)</f>
        <v>3</v>
      </c>
      <c r="E16" s="1">
        <f>SUMIF(Results!H3:H53,"&lt;&gt;#N/A",Results!$N$3:$N$53)</f>
        <v>3</v>
      </c>
      <c r="F16" s="1">
        <f>SUMIF(Results!I3:I53,"&lt;&gt;#N/A",Results!$N$3:$N$53)</f>
        <v>0</v>
      </c>
      <c r="G16" s="1">
        <f>SUMIF(Results!J3:J53,"&lt;&gt;#N/A",Results!$N$3:$N$53)</f>
        <v>0</v>
      </c>
      <c r="H16" s="1">
        <f>SUM(Results!N3:N53)</f>
        <v>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F1" zoomScale="115" zoomScaleNormal="115" workbookViewId="0">
      <selection activeCell="V22" sqref="V2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Results</vt:lpstr>
      <vt:lpstr>Summary</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Heller, Wayne</dc:creator>
  <cp:lastModifiedBy>Heller, Wayne</cp:lastModifiedBy>
  <dcterms:created xsi:type="dcterms:W3CDTF">2017-01-09T04:50:42Z</dcterms:created>
  <dcterms:modified xsi:type="dcterms:W3CDTF">2017-05-16T11:52:45Z</dcterms:modified>
</cp:coreProperties>
</file>