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xwhx\Documents\SGU_Science_or_Fiction\"/>
    </mc:Choice>
  </mc:AlternateContent>
  <bookViews>
    <workbookView xWindow="0" yWindow="0" windowWidth="17970" windowHeight="6135"/>
  </bookViews>
  <sheets>
    <sheet name="Data" sheetId="1" r:id="rId1"/>
    <sheet name="Results" sheetId="2" r:id="rId2"/>
    <sheet name="Summary" sheetId="3" r:id="rId3"/>
    <sheet name="Visuals" sheetId="4" r:id="rId4"/>
  </sheets>
  <calcPr calcId="15251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32" i="2" l="1"/>
  <c r="AB32" i="2"/>
  <c r="X32" i="2"/>
  <c r="T32" i="2"/>
  <c r="L32" i="2"/>
  <c r="AG32" i="2" s="1"/>
  <c r="K32" i="2"/>
  <c r="J32" i="2"/>
  <c r="AE32" i="2" s="1"/>
  <c r="I32" i="2"/>
  <c r="AD32" i="2" s="1"/>
  <c r="H32" i="2"/>
  <c r="AC32" i="2" s="1"/>
  <c r="G32" i="2"/>
  <c r="F32" i="2"/>
  <c r="AA32" i="2" s="1"/>
  <c r="E32" i="2"/>
  <c r="O32" i="2" s="1"/>
  <c r="D32" i="2"/>
  <c r="C32" i="2"/>
  <c r="B32" i="2"/>
  <c r="A32" i="2"/>
  <c r="Q31" i="1"/>
  <c r="P31" i="1"/>
  <c r="O31" i="1"/>
  <c r="B31" i="1"/>
  <c r="M32" i="2" l="1"/>
  <c r="P32" i="2" s="1"/>
  <c r="U32" i="2"/>
  <c r="Y32" i="2"/>
  <c r="N32" i="2"/>
  <c r="Q32" i="2" s="1"/>
  <c r="R32" i="2"/>
  <c r="V32" i="2"/>
  <c r="Z32" i="2"/>
  <c r="S32" i="2"/>
  <c r="W32" i="2"/>
  <c r="I17" i="3"/>
  <c r="I16" i="3"/>
  <c r="I15" i="3"/>
  <c r="I14" i="3"/>
  <c r="I13" i="3"/>
  <c r="I12" i="3"/>
  <c r="I11" i="3"/>
  <c r="I10" i="3"/>
  <c r="I8" i="3"/>
  <c r="I6" i="3"/>
  <c r="I5" i="3"/>
  <c r="I4" i="3"/>
  <c r="I3" i="3"/>
  <c r="I2" i="3"/>
  <c r="I1" i="3"/>
  <c r="I9" i="3" s="1"/>
  <c r="AG30" i="2"/>
  <c r="AG31" i="2" s="1"/>
  <c r="AG4" i="2"/>
  <c r="AG5" i="2" s="1"/>
  <c r="AG6" i="2" s="1"/>
  <c r="AG7" i="2" s="1"/>
  <c r="AG8" i="2" s="1"/>
  <c r="AG9" i="2" s="1"/>
  <c r="AG10" i="2" s="1"/>
  <c r="AG11" i="2" s="1"/>
  <c r="AG12" i="2" s="1"/>
  <c r="AG13" i="2" s="1"/>
  <c r="AG14" i="2" s="1"/>
  <c r="AG15" i="2" s="1"/>
  <c r="AG16" i="2" s="1"/>
  <c r="AG17" i="2" s="1"/>
  <c r="AG18" i="2" s="1"/>
  <c r="AG19" i="2" s="1"/>
  <c r="AG20" i="2" s="1"/>
  <c r="AG21" i="2" s="1"/>
  <c r="AG22" i="2" s="1"/>
  <c r="AG23" i="2" s="1"/>
  <c r="AG24" i="2" s="1"/>
  <c r="AG25" i="2" s="1"/>
  <c r="AG26" i="2" s="1"/>
  <c r="AG27" i="2" s="1"/>
  <c r="AG28" i="2" s="1"/>
  <c r="AG29" i="2" s="1"/>
  <c r="AG2" i="2"/>
  <c r="L31" i="2"/>
  <c r="L30" i="2"/>
  <c r="L29" i="2"/>
  <c r="L28" i="2"/>
  <c r="L27" i="2"/>
  <c r="L26" i="2"/>
  <c r="L25" i="2"/>
  <c r="L24" i="2"/>
  <c r="L23" i="2"/>
  <c r="L22" i="2"/>
  <c r="L21" i="2"/>
  <c r="L20" i="2"/>
  <c r="L19" i="2"/>
  <c r="L18" i="2"/>
  <c r="L17" i="2"/>
  <c r="L16" i="2"/>
  <c r="L15" i="2"/>
  <c r="L14" i="2"/>
  <c r="L13" i="2"/>
  <c r="L12" i="2"/>
  <c r="L11" i="2"/>
  <c r="L10" i="2"/>
  <c r="L9" i="2"/>
  <c r="L8" i="2"/>
  <c r="L7" i="2"/>
  <c r="L6" i="2"/>
  <c r="L5" i="2"/>
  <c r="Y5" i="2" s="1"/>
  <c r="L4" i="2"/>
  <c r="Y4" i="2" s="1"/>
  <c r="L3" i="2"/>
  <c r="L2" i="2"/>
  <c r="Y2" i="2" s="1"/>
  <c r="K31" i="2"/>
  <c r="J31" i="2"/>
  <c r="I31" i="2"/>
  <c r="H31" i="2"/>
  <c r="G31" i="2"/>
  <c r="F31" i="2"/>
  <c r="M31" i="2" s="1"/>
  <c r="E31" i="2"/>
  <c r="D31" i="2"/>
  <c r="C31" i="2"/>
  <c r="B31" i="2"/>
  <c r="A31" i="2"/>
  <c r="K30" i="2"/>
  <c r="J30" i="2"/>
  <c r="I30" i="2"/>
  <c r="H30" i="2"/>
  <c r="AC30" i="2" s="1"/>
  <c r="G30" i="2"/>
  <c r="T30" i="2" s="1"/>
  <c r="F30" i="2"/>
  <c r="S30" i="2" s="1"/>
  <c r="E30" i="2"/>
  <c r="D30" i="2"/>
  <c r="C30" i="2"/>
  <c r="B30" i="2"/>
  <c r="A30" i="2"/>
  <c r="K29" i="2"/>
  <c r="J29" i="2"/>
  <c r="W29" i="2" s="1"/>
  <c r="I29" i="2"/>
  <c r="V29" i="2" s="1"/>
  <c r="H29" i="2"/>
  <c r="G29" i="2"/>
  <c r="F29" i="2"/>
  <c r="S29" i="2" s="1"/>
  <c r="E29" i="2"/>
  <c r="D29" i="2"/>
  <c r="C29" i="2"/>
  <c r="B29" i="2"/>
  <c r="A29" i="2"/>
  <c r="F31" i="1"/>
  <c r="F29" i="1"/>
  <c r="F28" i="1"/>
  <c r="Q30" i="1"/>
  <c r="P30" i="1"/>
  <c r="O30" i="1"/>
  <c r="F30" i="1"/>
  <c r="B30" i="1"/>
  <c r="B29" i="1"/>
  <c r="N29" i="1"/>
  <c r="O29" i="1"/>
  <c r="P29" i="1"/>
  <c r="Q28" i="1"/>
  <c r="Q27" i="1"/>
  <c r="Q26" i="1"/>
  <c r="Q25" i="1"/>
  <c r="Q24" i="1"/>
  <c r="Q23" i="1"/>
  <c r="Q22" i="1"/>
  <c r="Q21" i="1"/>
  <c r="Q20" i="1"/>
  <c r="Q19" i="1"/>
  <c r="Q18" i="1"/>
  <c r="Q17" i="1"/>
  <c r="Q16" i="1"/>
  <c r="Q15" i="1"/>
  <c r="Q14" i="1"/>
  <c r="Q13" i="1"/>
  <c r="Q12" i="1"/>
  <c r="Q11" i="1"/>
  <c r="Q10" i="1"/>
  <c r="Q9" i="1"/>
  <c r="Q8" i="1"/>
  <c r="Q7" i="1"/>
  <c r="Q6" i="1"/>
  <c r="Q5" i="1"/>
  <c r="Q4" i="1"/>
  <c r="Q3" i="1"/>
  <c r="Q2" i="1"/>
  <c r="P28" i="1"/>
  <c r="I7" i="3" l="1"/>
  <c r="Y6" i="2"/>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O29" i="2"/>
  <c r="O31" i="2"/>
  <c r="Z31" i="2"/>
  <c r="AA31" i="2"/>
  <c r="M29" i="2"/>
  <c r="S31" i="2"/>
  <c r="O30" i="2"/>
  <c r="W30" i="2"/>
  <c r="W31" i="2" s="1"/>
  <c r="N29" i="2"/>
  <c r="Q29" i="2" s="1"/>
  <c r="N31" i="2"/>
  <c r="Q31" i="2" s="1"/>
  <c r="T29" i="2"/>
  <c r="N30" i="2"/>
  <c r="R30" i="2"/>
  <c r="R31" i="2" s="1"/>
  <c r="V30" i="2"/>
  <c r="V31" i="2" s="1"/>
  <c r="T31" i="2"/>
  <c r="AC31" i="2"/>
  <c r="R29" i="2"/>
  <c r="M30" i="2"/>
  <c r="P30" i="2" s="1"/>
  <c r="F27" i="1"/>
  <c r="F26" i="1"/>
  <c r="K28" i="2"/>
  <c r="J28" i="2"/>
  <c r="I28" i="2"/>
  <c r="H28" i="2"/>
  <c r="U28" i="2" s="1"/>
  <c r="U29" i="2" s="1"/>
  <c r="U30" i="2" s="1"/>
  <c r="U31" i="2" s="1"/>
  <c r="G28" i="2"/>
  <c r="AB28" i="2" s="1"/>
  <c r="AB29" i="2" s="1"/>
  <c r="AB30" i="2" s="1"/>
  <c r="AB31" i="2" s="1"/>
  <c r="F28" i="2"/>
  <c r="E28" i="2"/>
  <c r="D28" i="2"/>
  <c r="C28" i="2"/>
  <c r="B28" i="2"/>
  <c r="A28" i="2"/>
  <c r="K27" i="2"/>
  <c r="J27" i="2"/>
  <c r="I27" i="2"/>
  <c r="H27" i="2"/>
  <c r="AC27" i="2" s="1"/>
  <c r="G27" i="2"/>
  <c r="T27" i="2" s="1"/>
  <c r="F27" i="2"/>
  <c r="S27" i="2" s="1"/>
  <c r="E27" i="2"/>
  <c r="D27" i="2"/>
  <c r="C27" i="2"/>
  <c r="B27" i="2"/>
  <c r="A27" i="2"/>
  <c r="K26" i="2"/>
  <c r="J26" i="2"/>
  <c r="I26" i="2"/>
  <c r="H26" i="2"/>
  <c r="AC26" i="2" s="1"/>
  <c r="G26" i="2"/>
  <c r="AB26" i="2" s="1"/>
  <c r="AB27" i="2" s="1"/>
  <c r="F26" i="2"/>
  <c r="AA26" i="2" s="1"/>
  <c r="E26" i="2"/>
  <c r="D26" i="2"/>
  <c r="C26" i="2"/>
  <c r="B26" i="2"/>
  <c r="A26" i="2"/>
  <c r="K25" i="2"/>
  <c r="K24" i="2"/>
  <c r="K23" i="2"/>
  <c r="K22" i="2"/>
  <c r="K21" i="2"/>
  <c r="K20" i="2"/>
  <c r="K19" i="2"/>
  <c r="K18" i="2"/>
  <c r="K17" i="2"/>
  <c r="K16" i="2"/>
  <c r="K15" i="2"/>
  <c r="K14" i="2"/>
  <c r="K13" i="2"/>
  <c r="K12" i="2"/>
  <c r="K11" i="2"/>
  <c r="K10" i="2"/>
  <c r="K9" i="2"/>
  <c r="K8" i="2"/>
  <c r="K7" i="2"/>
  <c r="K6" i="2"/>
  <c r="K5" i="2"/>
  <c r="K4" i="2"/>
  <c r="AF4" i="2" s="1"/>
  <c r="K3" i="2"/>
  <c r="K2" i="2"/>
  <c r="H1" i="3" s="1"/>
  <c r="P26" i="1"/>
  <c r="P25" i="1"/>
  <c r="P24" i="1"/>
  <c r="P23" i="1"/>
  <c r="P22" i="1"/>
  <c r="P21" i="1"/>
  <c r="P20" i="1"/>
  <c r="P19" i="1"/>
  <c r="P18" i="1"/>
  <c r="P17" i="1"/>
  <c r="P16" i="1"/>
  <c r="P15" i="1"/>
  <c r="P14" i="1"/>
  <c r="P13" i="1"/>
  <c r="P12" i="1"/>
  <c r="P11" i="1"/>
  <c r="P10" i="1"/>
  <c r="P9" i="1"/>
  <c r="P8" i="1"/>
  <c r="P7" i="1"/>
  <c r="P6" i="1"/>
  <c r="P5" i="1"/>
  <c r="P4" i="1"/>
  <c r="P3" i="1"/>
  <c r="P2" i="1"/>
  <c r="O27" i="1"/>
  <c r="O26" i="1"/>
  <c r="B26" i="1"/>
  <c r="O25" i="1"/>
  <c r="B27" i="1"/>
  <c r="AF5" i="2" l="1"/>
  <c r="AF6" i="2" s="1"/>
  <c r="AF7" i="2" s="1"/>
  <c r="AF8" i="2" s="1"/>
  <c r="AF9" i="2" s="1"/>
  <c r="AF10" i="2" s="1"/>
  <c r="AF11" i="2" s="1"/>
  <c r="AF12" i="2" s="1"/>
  <c r="AF13" i="2" s="1"/>
  <c r="AF14" i="2" s="1"/>
  <c r="AF15" i="2" s="1"/>
  <c r="AF16" i="2" s="1"/>
  <c r="AF17" i="2" s="1"/>
  <c r="AF18" i="2" s="1"/>
  <c r="AF19" i="2" s="1"/>
  <c r="AF20" i="2" s="1"/>
  <c r="AF21" i="2" s="1"/>
  <c r="AF22" i="2" s="1"/>
  <c r="AF23" i="2" s="1"/>
  <c r="AF24" i="2" s="1"/>
  <c r="AF25" i="2" s="1"/>
  <c r="X4" i="2"/>
  <c r="X5" i="2" s="1"/>
  <c r="X6" i="2" s="1"/>
  <c r="X7" i="2" s="1"/>
  <c r="X8" i="2" s="1"/>
  <c r="X9" i="2" s="1"/>
  <c r="X10" i="2" s="1"/>
  <c r="X11" i="2" s="1"/>
  <c r="X12" i="2" s="1"/>
  <c r="X13" i="2" s="1"/>
  <c r="X14" i="2" s="1"/>
  <c r="X15" i="2" s="1"/>
  <c r="X16" i="2" s="1"/>
  <c r="X17" i="2" s="1"/>
  <c r="X18" i="2" s="1"/>
  <c r="X19" i="2" s="1"/>
  <c r="X20" i="2" s="1"/>
  <c r="X21" i="2" s="1"/>
  <c r="X22" i="2" s="1"/>
  <c r="X23" i="2" s="1"/>
  <c r="X24" i="2" s="1"/>
  <c r="X25" i="2" s="1"/>
  <c r="H10" i="3"/>
  <c r="H9" i="3"/>
  <c r="AC28" i="2"/>
  <c r="AC29" i="2" s="1"/>
  <c r="X2" i="2"/>
  <c r="AF2" i="2" s="1"/>
  <c r="O26" i="2"/>
  <c r="H11" i="3"/>
  <c r="AF26" i="2"/>
  <c r="AF27" i="2" s="1"/>
  <c r="O28" i="2"/>
  <c r="Z26" i="2"/>
  <c r="Z27" i="2" s="1"/>
  <c r="Z28" i="2" s="1"/>
  <c r="Z29" i="2" s="1"/>
  <c r="Z30" i="2" s="1"/>
  <c r="AA27" i="2"/>
  <c r="AA28" i="2" s="1"/>
  <c r="AA29" i="2" s="1"/>
  <c r="AA30" i="2" s="1"/>
  <c r="S28" i="2"/>
  <c r="H2" i="3"/>
  <c r="P31" i="2"/>
  <c r="P29" i="2"/>
  <c r="AF28" i="2"/>
  <c r="AF29" i="2" s="1"/>
  <c r="AF30" i="2" s="1"/>
  <c r="AF31" i="2" s="1"/>
  <c r="H6" i="3" s="1"/>
  <c r="X26" i="2"/>
  <c r="X27" i="2" s="1"/>
  <c r="N27" i="2"/>
  <c r="R27" i="2"/>
  <c r="T28" i="2"/>
  <c r="X28" i="2"/>
  <c r="X29" i="2" s="1"/>
  <c r="X30" i="2" s="1"/>
  <c r="X31" i="2" s="1"/>
  <c r="M26" i="2"/>
  <c r="O27" i="2"/>
  <c r="M28" i="2"/>
  <c r="P28" i="2" s="1"/>
  <c r="H17" i="3" s="1"/>
  <c r="N26" i="2"/>
  <c r="Q26" i="2" s="1"/>
  <c r="N28" i="2"/>
  <c r="R28" i="2"/>
  <c r="M27" i="2"/>
  <c r="P27" i="2" s="1"/>
  <c r="J25" i="2"/>
  <c r="I25" i="2"/>
  <c r="H25" i="2"/>
  <c r="U25" i="2" s="1"/>
  <c r="U26" i="2" s="1"/>
  <c r="U27" i="2" s="1"/>
  <c r="G25" i="2"/>
  <c r="F25" i="2"/>
  <c r="AA25" i="2" s="1"/>
  <c r="E25" i="2"/>
  <c r="D25" i="2"/>
  <c r="C25" i="2"/>
  <c r="B25" i="2"/>
  <c r="A25" i="2"/>
  <c r="J24" i="2"/>
  <c r="I24" i="2"/>
  <c r="H24" i="2"/>
  <c r="G24" i="2"/>
  <c r="T24" i="2" s="1"/>
  <c r="F24" i="2"/>
  <c r="AA24" i="2" s="1"/>
  <c r="E24" i="2"/>
  <c r="D24" i="2"/>
  <c r="C24" i="2"/>
  <c r="B24" i="2"/>
  <c r="A24" i="2"/>
  <c r="F24" i="1"/>
  <c r="F23" i="1"/>
  <c r="O23" i="1"/>
  <c r="N23" i="1"/>
  <c r="B23" i="1"/>
  <c r="O24" i="1"/>
  <c r="N24" i="1"/>
  <c r="P26" i="2" l="1"/>
  <c r="H5" i="3"/>
  <c r="Z24" i="2"/>
  <c r="M24" i="2"/>
  <c r="N24" i="2"/>
  <c r="Q24" i="2" s="1"/>
  <c r="O24" i="2"/>
  <c r="R25" i="2"/>
  <c r="R26" i="2" s="1"/>
  <c r="M25" i="2"/>
  <c r="N25" i="2"/>
  <c r="Q25" i="2" s="1"/>
  <c r="O25" i="2"/>
  <c r="T25" i="2"/>
  <c r="T26" i="2" s="1"/>
  <c r="U24" i="2"/>
  <c r="AB25" i="2"/>
  <c r="Z25" i="2"/>
  <c r="J23" i="2"/>
  <c r="I23" i="2"/>
  <c r="H23" i="2"/>
  <c r="G23" i="2"/>
  <c r="AB23" i="2" s="1"/>
  <c r="AB24" i="2" s="1"/>
  <c r="F23" i="2"/>
  <c r="AA23" i="2" s="1"/>
  <c r="E23" i="2"/>
  <c r="D23" i="2"/>
  <c r="C23" i="2"/>
  <c r="B23" i="2"/>
  <c r="A23" i="2"/>
  <c r="J22" i="2"/>
  <c r="I22" i="2"/>
  <c r="H22" i="2"/>
  <c r="AC22" i="2" s="1"/>
  <c r="G22" i="2"/>
  <c r="F22" i="2"/>
  <c r="AA22" i="2" s="1"/>
  <c r="E22" i="2"/>
  <c r="D22" i="2"/>
  <c r="C22" i="2"/>
  <c r="B22" i="2"/>
  <c r="A22" i="2"/>
  <c r="O22" i="1"/>
  <c r="N22" i="1"/>
  <c r="O21" i="1"/>
  <c r="N21" i="1"/>
  <c r="B21" i="1"/>
  <c r="F21" i="1"/>
  <c r="O23" i="2" l="1"/>
  <c r="M23" i="2"/>
  <c r="N23" i="2"/>
  <c r="N22" i="2"/>
  <c r="Q22" i="2" s="1"/>
  <c r="O22" i="2"/>
  <c r="M22" i="2"/>
  <c r="P25" i="2"/>
  <c r="R22" i="2"/>
  <c r="R23" i="2" s="1"/>
  <c r="R24" i="2" s="1"/>
  <c r="P24" i="2"/>
  <c r="Q23" i="2"/>
  <c r="AB22" i="2"/>
  <c r="AC23" i="2"/>
  <c r="AC24" i="2" s="1"/>
  <c r="AC25" i="2" s="1"/>
  <c r="Z23" i="2"/>
  <c r="J21" i="2"/>
  <c r="I21" i="2"/>
  <c r="H21" i="2"/>
  <c r="AC21" i="2" s="1"/>
  <c r="G21" i="2"/>
  <c r="T21" i="2" s="1"/>
  <c r="T22" i="2" s="1"/>
  <c r="T23" i="2" s="1"/>
  <c r="F21" i="2"/>
  <c r="AA21" i="2" s="1"/>
  <c r="E21" i="2"/>
  <c r="D21" i="2"/>
  <c r="C21" i="2"/>
  <c r="B21" i="2"/>
  <c r="A21" i="2"/>
  <c r="O20" i="1"/>
  <c r="N20" i="1"/>
  <c r="F20" i="1"/>
  <c r="M21" i="2" l="1"/>
  <c r="N21" i="2"/>
  <c r="Q21" i="2" s="1"/>
  <c r="O21" i="2"/>
  <c r="P23" i="2"/>
  <c r="P22" i="2"/>
  <c r="Z21" i="2"/>
  <c r="Z22" i="2" s="1"/>
  <c r="B19" i="1"/>
  <c r="J20" i="2"/>
  <c r="I20" i="2"/>
  <c r="H20" i="2"/>
  <c r="G20" i="2"/>
  <c r="F20" i="2"/>
  <c r="E20" i="2"/>
  <c r="D20" i="2"/>
  <c r="C20" i="2"/>
  <c r="B20" i="2"/>
  <c r="A20" i="2"/>
  <c r="O19" i="1"/>
  <c r="N19" i="1"/>
  <c r="F19" i="1"/>
  <c r="M20" i="2" l="1"/>
  <c r="N20" i="2"/>
  <c r="Q20" i="2" s="1"/>
  <c r="O20" i="2"/>
  <c r="P21" i="2"/>
  <c r="R20" i="2"/>
  <c r="R21" i="2" s="1"/>
  <c r="AB20" i="2"/>
  <c r="AB21" i="2" s="1"/>
  <c r="S20" i="2"/>
  <c r="S21" i="2" s="1"/>
  <c r="S22" i="2" s="1"/>
  <c r="S23" i="2" s="1"/>
  <c r="S24" i="2" s="1"/>
  <c r="S25" i="2" s="1"/>
  <c r="S26" i="2" s="1"/>
  <c r="AC20" i="2"/>
  <c r="J19" i="2"/>
  <c r="I19" i="2"/>
  <c r="H19" i="2"/>
  <c r="G19" i="2"/>
  <c r="AB19" i="2" s="1"/>
  <c r="F19" i="2"/>
  <c r="AA19" i="2" s="1"/>
  <c r="AA20" i="2" s="1"/>
  <c r="E19" i="2"/>
  <c r="D19" i="2"/>
  <c r="C19" i="2"/>
  <c r="B19" i="2"/>
  <c r="A19" i="2"/>
  <c r="O18" i="1"/>
  <c r="N18" i="1"/>
  <c r="F18" i="1"/>
  <c r="J18" i="2"/>
  <c r="I18" i="2"/>
  <c r="H18" i="2"/>
  <c r="U18" i="2" s="1"/>
  <c r="G18" i="2"/>
  <c r="T18" i="2" s="1"/>
  <c r="F18" i="2"/>
  <c r="S18" i="2" s="1"/>
  <c r="E18" i="2"/>
  <c r="D18" i="2"/>
  <c r="C18" i="2"/>
  <c r="B18" i="2"/>
  <c r="A18" i="2"/>
  <c r="F17" i="1"/>
  <c r="O17" i="1"/>
  <c r="N17" i="1"/>
  <c r="B17" i="1"/>
  <c r="J17" i="2"/>
  <c r="I17" i="2"/>
  <c r="H17" i="2"/>
  <c r="G17" i="2"/>
  <c r="F17" i="2"/>
  <c r="E17" i="2"/>
  <c r="D17" i="2"/>
  <c r="C17" i="2"/>
  <c r="B17" i="2"/>
  <c r="A17" i="2"/>
  <c r="O16" i="1"/>
  <c r="N16" i="1"/>
  <c r="M16" i="1"/>
  <c r="Z17" i="2" l="1"/>
  <c r="M17" i="2"/>
  <c r="N17" i="2"/>
  <c r="O17" i="2"/>
  <c r="N18" i="2"/>
  <c r="O18" i="2"/>
  <c r="M18" i="2"/>
  <c r="O19" i="2"/>
  <c r="M19" i="2"/>
  <c r="N19" i="2"/>
  <c r="Q19" i="2" s="1"/>
  <c r="T19" i="2"/>
  <c r="T20" i="2" s="1"/>
  <c r="U19" i="2"/>
  <c r="U20" i="2" s="1"/>
  <c r="U21" i="2" s="1"/>
  <c r="U22" i="2" s="1"/>
  <c r="U23" i="2" s="1"/>
  <c r="P20" i="2"/>
  <c r="S19" i="2"/>
  <c r="AC19" i="2"/>
  <c r="Z19" i="2"/>
  <c r="Z20" i="2" s="1"/>
  <c r="Z18" i="2"/>
  <c r="Q17" i="2"/>
  <c r="AB17" i="2"/>
  <c r="AB18" i="2" s="1"/>
  <c r="S17" i="2"/>
  <c r="J16" i="2"/>
  <c r="I16" i="2"/>
  <c r="H16" i="2"/>
  <c r="G16" i="2"/>
  <c r="F16" i="2"/>
  <c r="AA16" i="2" s="1"/>
  <c r="AA17" i="2" s="1"/>
  <c r="AA18" i="2" s="1"/>
  <c r="E16" i="2"/>
  <c r="D16" i="2"/>
  <c r="C16" i="2"/>
  <c r="B16" i="2"/>
  <c r="A16" i="2"/>
  <c r="O15" i="1"/>
  <c r="N15" i="1"/>
  <c r="F15" i="1"/>
  <c r="B15" i="1"/>
  <c r="M16" i="2" l="1"/>
  <c r="N16" i="2"/>
  <c r="Q16" i="2" s="1"/>
  <c r="O16" i="2"/>
  <c r="AC16" i="2"/>
  <c r="AC17" i="2" s="1"/>
  <c r="AC18" i="2" s="1"/>
  <c r="P19" i="2"/>
  <c r="P18" i="2"/>
  <c r="P17" i="2"/>
  <c r="AB16" i="2"/>
  <c r="Z16" i="2"/>
  <c r="J15" i="2"/>
  <c r="I15" i="2"/>
  <c r="H15" i="2"/>
  <c r="AC15" i="2" s="1"/>
  <c r="G15" i="2"/>
  <c r="F15" i="2"/>
  <c r="E15" i="2"/>
  <c r="D15" i="2"/>
  <c r="C15" i="2"/>
  <c r="B15" i="2"/>
  <c r="A15" i="2"/>
  <c r="O14" i="1"/>
  <c r="N14" i="1"/>
  <c r="F14" i="1"/>
  <c r="F13" i="1"/>
  <c r="O15" i="2" l="1"/>
  <c r="M15" i="2"/>
  <c r="N15" i="2"/>
  <c r="R15" i="2"/>
  <c r="R16" i="2" s="1"/>
  <c r="R17" i="2" s="1"/>
  <c r="R18" i="2" s="1"/>
  <c r="R19" i="2" s="1"/>
  <c r="T15" i="2"/>
  <c r="T16" i="2" s="1"/>
  <c r="T17" i="2" s="1"/>
  <c r="P16" i="2"/>
  <c r="AA15" i="2"/>
  <c r="Q15" i="2"/>
  <c r="J14" i="2"/>
  <c r="W14" i="2" s="1"/>
  <c r="W15" i="2" s="1"/>
  <c r="W16" i="2" s="1"/>
  <c r="W17" i="2" s="1"/>
  <c r="W18" i="2" s="1"/>
  <c r="W19" i="2" s="1"/>
  <c r="W20" i="2" s="1"/>
  <c r="W21" i="2" s="1"/>
  <c r="W22" i="2" s="1"/>
  <c r="W23" i="2" s="1"/>
  <c r="W24" i="2" s="1"/>
  <c r="W25" i="2" s="1"/>
  <c r="W26" i="2" s="1"/>
  <c r="W27" i="2" s="1"/>
  <c r="W28" i="2" s="1"/>
  <c r="I14" i="2"/>
  <c r="H14" i="2"/>
  <c r="U14" i="2" s="1"/>
  <c r="U15" i="2" s="1"/>
  <c r="U16" i="2" s="1"/>
  <c r="U17" i="2" s="1"/>
  <c r="G14" i="2"/>
  <c r="F14" i="2"/>
  <c r="S14" i="2" s="1"/>
  <c r="S15" i="2" s="1"/>
  <c r="S16" i="2" s="1"/>
  <c r="E14" i="2"/>
  <c r="D14" i="2"/>
  <c r="C14" i="2"/>
  <c r="B14" i="2"/>
  <c r="A14" i="2"/>
  <c r="N13" i="1"/>
  <c r="N14" i="2" l="1"/>
  <c r="O14" i="2"/>
  <c r="M14" i="2"/>
  <c r="Z14" i="2"/>
  <c r="Z15" i="2" s="1"/>
  <c r="T14" i="2"/>
  <c r="P15" i="2"/>
  <c r="J13" i="2"/>
  <c r="I13" i="2"/>
  <c r="H13" i="2"/>
  <c r="G13" i="2"/>
  <c r="F13" i="2"/>
  <c r="AA13" i="2" s="1"/>
  <c r="AA14" i="2" s="1"/>
  <c r="E13" i="2"/>
  <c r="D13" i="2"/>
  <c r="C13" i="2"/>
  <c r="B13" i="2"/>
  <c r="A13" i="2"/>
  <c r="O12" i="1"/>
  <c r="N12" i="1"/>
  <c r="F12" i="1"/>
  <c r="B12" i="1"/>
  <c r="Z13" i="2" l="1"/>
  <c r="M13" i="2"/>
  <c r="N13" i="2"/>
  <c r="O13" i="2"/>
  <c r="P14" i="2"/>
  <c r="AB13" i="2"/>
  <c r="AB14" i="2" s="1"/>
  <c r="AB15" i="2" s="1"/>
  <c r="Q13" i="2"/>
  <c r="AC13" i="2"/>
  <c r="AC14" i="2" s="1"/>
  <c r="J12" i="2"/>
  <c r="I12" i="2"/>
  <c r="H12" i="2"/>
  <c r="U12" i="2" s="1"/>
  <c r="U13" i="2" s="1"/>
  <c r="G12" i="2"/>
  <c r="F12" i="2"/>
  <c r="AA12" i="2" s="1"/>
  <c r="E12" i="2"/>
  <c r="D12" i="2"/>
  <c r="C12" i="2"/>
  <c r="B12" i="2"/>
  <c r="A12" i="2"/>
  <c r="O11" i="1"/>
  <c r="N11" i="1"/>
  <c r="F11" i="1"/>
  <c r="B11" i="1"/>
  <c r="Z12" i="2" l="1"/>
  <c r="M12" i="2"/>
  <c r="N12" i="2"/>
  <c r="O12" i="2"/>
  <c r="P13" i="2"/>
  <c r="AB12" i="2"/>
  <c r="Q12" i="2"/>
  <c r="J11" i="2"/>
  <c r="I11" i="2"/>
  <c r="H11" i="2"/>
  <c r="G11" i="2"/>
  <c r="F11" i="2"/>
  <c r="AA11" i="2" s="1"/>
  <c r="E11" i="2"/>
  <c r="D11" i="2"/>
  <c r="C11" i="2"/>
  <c r="B11" i="2"/>
  <c r="A11" i="2"/>
  <c r="O10" i="1"/>
  <c r="N10" i="1"/>
  <c r="F10" i="1"/>
  <c r="B10" i="1"/>
  <c r="O11" i="2" l="1"/>
  <c r="M11" i="2"/>
  <c r="N11" i="2"/>
  <c r="P12" i="2"/>
  <c r="Q11" i="2"/>
  <c r="R11" i="2"/>
  <c r="R12" i="2" s="1"/>
  <c r="R13" i="2" s="1"/>
  <c r="R14" i="2" s="1"/>
  <c r="AB11" i="2"/>
  <c r="AC11" i="2"/>
  <c r="AC12" i="2" s="1"/>
  <c r="F9" i="1"/>
  <c r="J10" i="2"/>
  <c r="I10" i="2"/>
  <c r="H10" i="2"/>
  <c r="G10" i="2"/>
  <c r="AB10" i="2" s="1"/>
  <c r="F10" i="2"/>
  <c r="E10" i="2"/>
  <c r="D10" i="2"/>
  <c r="C10" i="2"/>
  <c r="B10" i="2"/>
  <c r="A10" i="2"/>
  <c r="O9" i="1"/>
  <c r="N9" i="1"/>
  <c r="B9" i="1"/>
  <c r="N10" i="2" l="1"/>
  <c r="O10" i="2"/>
  <c r="M10" i="2"/>
  <c r="P11" i="2"/>
  <c r="Q10" i="2"/>
  <c r="U10" i="2"/>
  <c r="U11" i="2" s="1"/>
  <c r="AA10" i="2"/>
  <c r="Z10" i="2"/>
  <c r="Z11" i="2" s="1"/>
  <c r="J9" i="2"/>
  <c r="I9" i="2"/>
  <c r="H9" i="2"/>
  <c r="AC9" i="2" s="1"/>
  <c r="AC10" i="2" s="1"/>
  <c r="G9" i="2"/>
  <c r="T9" i="2" s="1"/>
  <c r="T10" i="2" s="1"/>
  <c r="T11" i="2" s="1"/>
  <c r="T12" i="2" s="1"/>
  <c r="T13" i="2" s="1"/>
  <c r="F9" i="2"/>
  <c r="E9" i="2"/>
  <c r="D9" i="2"/>
  <c r="C9" i="2"/>
  <c r="B9" i="2"/>
  <c r="A9" i="2"/>
  <c r="O8" i="1"/>
  <c r="N8" i="1"/>
  <c r="F8" i="1"/>
  <c r="M9" i="2" l="1"/>
  <c r="N9" i="2"/>
  <c r="O9" i="2"/>
  <c r="P10" i="2"/>
  <c r="R9" i="2"/>
  <c r="R10" i="2" s="1"/>
  <c r="S9" i="2"/>
  <c r="S10" i="2" s="1"/>
  <c r="S11" i="2" s="1"/>
  <c r="S12" i="2" s="1"/>
  <c r="S13" i="2" s="1"/>
  <c r="D8" i="2"/>
  <c r="D7" i="2"/>
  <c r="D6" i="2"/>
  <c r="D5" i="2"/>
  <c r="D4" i="2"/>
  <c r="D3" i="2"/>
  <c r="H8" i="3" s="1"/>
  <c r="D2" i="2"/>
  <c r="P9" i="2" l="1"/>
  <c r="J8" i="2"/>
  <c r="I8" i="2"/>
  <c r="H8" i="2"/>
  <c r="AC8" i="2" s="1"/>
  <c r="G8" i="2"/>
  <c r="T8" i="2" s="1"/>
  <c r="F8" i="2"/>
  <c r="S8" i="2" s="1"/>
  <c r="E8" i="2"/>
  <c r="C8" i="2"/>
  <c r="B8" i="2"/>
  <c r="A8" i="2"/>
  <c r="O7" i="1"/>
  <c r="N7" i="1"/>
  <c r="F7" i="1"/>
  <c r="B7" i="1"/>
  <c r="Z8" i="2" l="1"/>
  <c r="Z9" i="2" s="1"/>
  <c r="M8" i="2"/>
  <c r="N8" i="2"/>
  <c r="Q8" i="2" s="1"/>
  <c r="O8" i="2"/>
  <c r="J7" i="2"/>
  <c r="I7" i="2"/>
  <c r="H7" i="2"/>
  <c r="U7" i="2" s="1"/>
  <c r="U8" i="2" s="1"/>
  <c r="U9" i="2" s="1"/>
  <c r="G7" i="2"/>
  <c r="AB7" i="2" s="1"/>
  <c r="AB8" i="2" s="1"/>
  <c r="AB9" i="2" s="1"/>
  <c r="F7" i="2"/>
  <c r="AA7" i="2" s="1"/>
  <c r="AA8" i="2" s="1"/>
  <c r="AA9" i="2" s="1"/>
  <c r="E7" i="2"/>
  <c r="C7" i="2"/>
  <c r="B7" i="2"/>
  <c r="A7" i="2"/>
  <c r="F6" i="1"/>
  <c r="O6" i="1"/>
  <c r="N6" i="1"/>
  <c r="O7" i="2" l="1"/>
  <c r="M7" i="2"/>
  <c r="N7" i="2"/>
  <c r="Q7" i="2" s="1"/>
  <c r="P8" i="2"/>
  <c r="R7" i="2"/>
  <c r="J6" i="2"/>
  <c r="I6" i="2"/>
  <c r="H6" i="2"/>
  <c r="AC6" i="2" s="1"/>
  <c r="AC7" i="2" s="1"/>
  <c r="G6" i="2"/>
  <c r="F6" i="2"/>
  <c r="AA6" i="2" s="1"/>
  <c r="E6" i="2"/>
  <c r="C6" i="2"/>
  <c r="B6" i="2"/>
  <c r="A6" i="2"/>
  <c r="O5" i="1"/>
  <c r="N5" i="1"/>
  <c r="R6" i="2" l="1"/>
  <c r="N6" i="2"/>
  <c r="Q6" i="2" s="1"/>
  <c r="O6" i="2"/>
  <c r="M6" i="2"/>
  <c r="P7" i="2"/>
  <c r="R8" i="2"/>
  <c r="AB6" i="2"/>
  <c r="P6" i="2" l="1"/>
  <c r="F4" i="1"/>
  <c r="J5" i="2"/>
  <c r="I5" i="2"/>
  <c r="H5" i="2"/>
  <c r="AC5" i="2" s="1"/>
  <c r="G5" i="2"/>
  <c r="F5" i="2"/>
  <c r="AA5" i="2" s="1"/>
  <c r="E5" i="2"/>
  <c r="C5" i="2"/>
  <c r="B5" i="2"/>
  <c r="A5" i="2"/>
  <c r="O4" i="1"/>
  <c r="N4" i="1"/>
  <c r="M5" i="2" l="1"/>
  <c r="N5" i="2"/>
  <c r="Q5" i="2" s="1"/>
  <c r="O5" i="2"/>
  <c r="R5" i="2"/>
  <c r="AB5" i="2"/>
  <c r="J4" i="2"/>
  <c r="I4" i="2"/>
  <c r="H4" i="2"/>
  <c r="G4" i="2"/>
  <c r="F4" i="2"/>
  <c r="E4" i="2"/>
  <c r="C4" i="2"/>
  <c r="B4" i="2"/>
  <c r="A4" i="2"/>
  <c r="N3" i="1"/>
  <c r="O3" i="1"/>
  <c r="B3" i="1"/>
  <c r="F3" i="1"/>
  <c r="M4" i="2" l="1"/>
  <c r="N4" i="2"/>
  <c r="Q4" i="2" s="1"/>
  <c r="O4" i="2"/>
  <c r="P5" i="2"/>
  <c r="S4" i="2"/>
  <c r="AA4" i="2"/>
  <c r="C6" i="3" s="1"/>
  <c r="AE4" i="2"/>
  <c r="W4" i="2"/>
  <c r="AB4" i="2"/>
  <c r="D6" i="3" s="1"/>
  <c r="T4" i="2"/>
  <c r="AC4" i="2"/>
  <c r="E6" i="3" s="1"/>
  <c r="U4" i="2"/>
  <c r="Z4" i="2"/>
  <c r="R4" i="2"/>
  <c r="B5" i="3" s="1"/>
  <c r="AD4" i="2"/>
  <c r="V4" i="2"/>
  <c r="B3" i="2"/>
  <c r="B2" i="2"/>
  <c r="J3" i="2"/>
  <c r="G17" i="3" s="1"/>
  <c r="I3" i="2"/>
  <c r="H3" i="2"/>
  <c r="G3" i="2"/>
  <c r="F3" i="2"/>
  <c r="E3" i="2"/>
  <c r="C3" i="2"/>
  <c r="H16" i="3" s="1"/>
  <c r="A3" i="2"/>
  <c r="J2" i="2"/>
  <c r="I2" i="2"/>
  <c r="H2" i="2"/>
  <c r="G2" i="2"/>
  <c r="Q28" i="2" s="1"/>
  <c r="F2" i="2"/>
  <c r="E2" i="2"/>
  <c r="C2" i="2"/>
  <c r="A2" i="2"/>
  <c r="F2" i="1"/>
  <c r="O2" i="1"/>
  <c r="K2" i="1"/>
  <c r="Q9" i="2" l="1"/>
  <c r="Q30" i="2"/>
  <c r="Q27" i="2"/>
  <c r="H14" i="3"/>
  <c r="H13" i="3"/>
  <c r="H4" i="3"/>
  <c r="H15" i="3"/>
  <c r="H3" i="3"/>
  <c r="H12" i="3"/>
  <c r="O3" i="2"/>
  <c r="M3" i="2"/>
  <c r="N3" i="2"/>
  <c r="P4" i="2"/>
  <c r="C17" i="3" s="1"/>
  <c r="Q18" i="2"/>
  <c r="Q14" i="2"/>
  <c r="E2" i="3"/>
  <c r="E11" i="3"/>
  <c r="E10" i="3"/>
  <c r="B11" i="3"/>
  <c r="B10" i="3"/>
  <c r="F2" i="3"/>
  <c r="F10" i="3"/>
  <c r="F11" i="3"/>
  <c r="D2" i="3"/>
  <c r="D11" i="3"/>
  <c r="D10" i="3"/>
  <c r="E15" i="3"/>
  <c r="F14" i="3"/>
  <c r="G13" i="3"/>
  <c r="C13" i="3"/>
  <c r="D12" i="3"/>
  <c r="B15" i="3"/>
  <c r="D15" i="3"/>
  <c r="E14" i="3"/>
  <c r="F13" i="3"/>
  <c r="G12" i="3"/>
  <c r="C12" i="3"/>
  <c r="B14" i="3"/>
  <c r="G15" i="3"/>
  <c r="C15" i="3"/>
  <c r="D14" i="3"/>
  <c r="E13" i="3"/>
  <c r="F12" i="3"/>
  <c r="B13" i="3"/>
  <c r="J4" i="3"/>
  <c r="F15" i="3"/>
  <c r="G14" i="3"/>
  <c r="C14" i="3"/>
  <c r="D13" i="3"/>
  <c r="E12" i="3"/>
  <c r="B12" i="3"/>
  <c r="C2" i="3"/>
  <c r="C11" i="3"/>
  <c r="C10" i="3"/>
  <c r="G2" i="3"/>
  <c r="G11" i="3"/>
  <c r="G10" i="3"/>
  <c r="D1" i="3"/>
  <c r="T2" i="2"/>
  <c r="AB2" i="2" s="1"/>
  <c r="Z5" i="2"/>
  <c r="Z6" i="2" s="1"/>
  <c r="Z7" i="2" s="1"/>
  <c r="S5" i="2"/>
  <c r="S6" i="2" s="1"/>
  <c r="S7" i="2" s="1"/>
  <c r="E1" i="3"/>
  <c r="U2" i="2"/>
  <c r="AC2" i="2" s="1"/>
  <c r="V5" i="2"/>
  <c r="V6" i="2" s="1"/>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U5" i="2"/>
  <c r="U6" i="2" s="1"/>
  <c r="E5" i="3" s="1"/>
  <c r="W5" i="2"/>
  <c r="W6" i="2" s="1"/>
  <c r="W7" i="2" s="1"/>
  <c r="W8" i="2" s="1"/>
  <c r="W9" i="2" s="1"/>
  <c r="W10" i="2" s="1"/>
  <c r="W11" i="2" s="1"/>
  <c r="W12" i="2" s="1"/>
  <c r="W13" i="2" s="1"/>
  <c r="B1" i="3"/>
  <c r="R2" i="2"/>
  <c r="Z2" i="2" s="1"/>
  <c r="F1" i="3"/>
  <c r="V2" i="2"/>
  <c r="AD2" i="2" s="1"/>
  <c r="AD5" i="2"/>
  <c r="AD6" i="2" s="1"/>
  <c r="AD7" i="2" s="1"/>
  <c r="AD8" i="2" s="1"/>
  <c r="AD9" i="2" s="1"/>
  <c r="AD10" i="2" s="1"/>
  <c r="AD11" i="2" s="1"/>
  <c r="AD12" i="2" s="1"/>
  <c r="AD13" i="2" s="1"/>
  <c r="AD14" i="2" s="1"/>
  <c r="AD15" i="2" s="1"/>
  <c r="AD16" i="2" s="1"/>
  <c r="AD17" i="2" s="1"/>
  <c r="AD18" i="2" s="1"/>
  <c r="AD19" i="2" s="1"/>
  <c r="AD20" i="2" s="1"/>
  <c r="AD21" i="2" s="1"/>
  <c r="AD22" i="2" s="1"/>
  <c r="AD23" i="2" s="1"/>
  <c r="AD24" i="2" s="1"/>
  <c r="AD25" i="2" s="1"/>
  <c r="AD26" i="2" s="1"/>
  <c r="AD27" i="2" s="1"/>
  <c r="AD28" i="2" s="1"/>
  <c r="AD29" i="2" s="1"/>
  <c r="AD30" i="2" s="1"/>
  <c r="AD31" i="2" s="1"/>
  <c r="AE5" i="2"/>
  <c r="AE6" i="2" s="1"/>
  <c r="AE7" i="2" s="1"/>
  <c r="AE8" i="2" s="1"/>
  <c r="AE9" i="2" s="1"/>
  <c r="AE10" i="2" s="1"/>
  <c r="AE11" i="2" s="1"/>
  <c r="AE12" i="2" s="1"/>
  <c r="AE13" i="2" s="1"/>
  <c r="AE14" i="2" s="1"/>
  <c r="AE15" i="2" s="1"/>
  <c r="AE16" i="2" s="1"/>
  <c r="AE17" i="2" s="1"/>
  <c r="AE18" i="2" s="1"/>
  <c r="AE19" i="2" s="1"/>
  <c r="AE20" i="2" s="1"/>
  <c r="AE21" i="2" s="1"/>
  <c r="AE22" i="2" s="1"/>
  <c r="AE23" i="2" s="1"/>
  <c r="AE24" i="2" s="1"/>
  <c r="AE25" i="2" s="1"/>
  <c r="AE26" i="2" s="1"/>
  <c r="AE27" i="2" s="1"/>
  <c r="AE28" i="2" s="1"/>
  <c r="AE29" i="2" s="1"/>
  <c r="AE30" i="2" s="1"/>
  <c r="AE31" i="2" s="1"/>
  <c r="C1" i="3"/>
  <c r="S2" i="2"/>
  <c r="AA2" i="2" s="1"/>
  <c r="G1" i="3"/>
  <c r="W2" i="2"/>
  <c r="AE2" i="2" s="1"/>
  <c r="T5" i="2"/>
  <c r="T6" i="2" s="1"/>
  <c r="T7" i="2" s="1"/>
  <c r="B2" i="3"/>
  <c r="F4" i="3"/>
  <c r="B4" i="3"/>
  <c r="D3" i="3"/>
  <c r="E4" i="3"/>
  <c r="G3" i="3"/>
  <c r="C3" i="3"/>
  <c r="D4" i="3"/>
  <c r="F3" i="3"/>
  <c r="B3" i="3"/>
  <c r="G4" i="3"/>
  <c r="C4" i="3"/>
  <c r="E3" i="3"/>
  <c r="E16" i="3" l="1"/>
  <c r="E9" i="3"/>
  <c r="D16" i="3"/>
  <c r="D9" i="3"/>
  <c r="C16" i="3"/>
  <c r="C9" i="3"/>
  <c r="F16" i="3"/>
  <c r="F9" i="3"/>
  <c r="J3" i="3"/>
  <c r="P3" i="2"/>
  <c r="G16" i="3"/>
  <c r="G9" i="3"/>
  <c r="B16" i="3"/>
  <c r="B9" i="3"/>
  <c r="J13" i="3"/>
  <c r="J10" i="3"/>
  <c r="G8" i="3"/>
  <c r="C8" i="3"/>
  <c r="F8" i="3"/>
  <c r="J14" i="3"/>
  <c r="B8" i="3"/>
  <c r="J15" i="3"/>
  <c r="E8" i="3"/>
  <c r="D8" i="3"/>
  <c r="J12" i="3"/>
  <c r="J11" i="3"/>
  <c r="Q3" i="2"/>
  <c r="B7" i="3" s="1"/>
  <c r="J2" i="3"/>
  <c r="D5" i="3"/>
  <c r="G6" i="3"/>
  <c r="F5" i="3"/>
  <c r="C5" i="3"/>
  <c r="F6" i="3"/>
  <c r="B6" i="3"/>
  <c r="G5" i="3"/>
  <c r="H7" i="3" l="1"/>
  <c r="J16" i="3"/>
  <c r="J9" i="3"/>
  <c r="J17" i="3"/>
  <c r="E17" i="3"/>
  <c r="B17" i="3"/>
  <c r="F17" i="3"/>
  <c r="D17" i="3"/>
  <c r="J8" i="3"/>
  <c r="D7" i="3"/>
  <c r="G7" i="3"/>
  <c r="E7" i="3"/>
  <c r="C7" i="3"/>
  <c r="F7" i="3"/>
  <c r="J5" i="3"/>
  <c r="J6" i="3"/>
  <c r="J7" i="3" l="1"/>
</calcChain>
</file>

<file path=xl/sharedStrings.xml><?xml version="1.0" encoding="utf-8"?>
<sst xmlns="http://schemas.openxmlformats.org/spreadsheetml/2006/main" count="209" uniqueCount="149">
  <si>
    <t>Episode</t>
  </si>
  <si>
    <t>Item 1</t>
  </si>
  <si>
    <t>Item 2</t>
  </si>
  <si>
    <t>Item 3</t>
  </si>
  <si>
    <t>Host</t>
  </si>
  <si>
    <t>Bob</t>
  </si>
  <si>
    <t>Jay</t>
  </si>
  <si>
    <t>Evan</t>
  </si>
  <si>
    <t>George</t>
  </si>
  <si>
    <t>In 1835, James Bowman Lindsay demonstrated the first incandescent light bulb, 43 years before Thomas Edison began work on his bulb</t>
  </si>
  <si>
    <t>Both the Franklin Stove and bifocals were not original to Benjamin Franklin, but French inventions he popularized in America</t>
  </si>
  <si>
    <t>Ernest Duchesne presented for his PhD thesis in 1897 his research finding that Penicillium molds produced a substance which killed bacteria and could be used to treat bacterial infections, 31 years prior to Alexander Fleming’s discovery</t>
  </si>
  <si>
    <t>Steve</t>
  </si>
  <si>
    <t>Theme</t>
  </si>
  <si>
    <t>Inventors</t>
  </si>
  <si>
    <t>Item 4</t>
  </si>
  <si>
    <t>A new study finds that exercising only on the weekends, compared to being inactive, has no measurable benefit in terms of heart health and mortality. http://jamanetwork.com/journals/jamainternalmedicine/fullarticle/2596007</t>
  </si>
  <si>
    <t>Scientists have genetically engineered a Salmonella bacterial species to seek out and destroy glioblastoma tumor cells and have successfully tested the treatment in rats. http://pratt.duke.edu/about/news/tumor-seeking-salmonella-treats-brain-tumors</t>
  </si>
  <si>
    <t>The Hubble Space Telescope has discovered a probable new exoplanet using a unique method – by imaging a shadow cast upon a ring of dust surrounding the parent star. https://www.nasa.gov/feature/goddard/2017/hubble-captures-shadow-play-caused-by-possible-planet</t>
  </si>
  <si>
    <t>Global warming</t>
  </si>
  <si>
    <t>Carl Sagan was the first scientist to publicly warn about the possibility of manmade global warming from greenhouse gas emissions, in a 1980 essay</t>
  </si>
  <si>
    <t xml:space="preserve">The 15 hottest years on record since 1880 have all been since 1998. </t>
  </si>
  <si>
    <t>Climate models show that even if CO2 emissions were stopped entirely, global temperatures would continue to rise for at least a century</t>
  </si>
  <si>
    <t>Cara</t>
  </si>
  <si>
    <t>% Wins Overall</t>
  </si>
  <si>
    <t>% Wins with Themes</t>
  </si>
  <si>
    <t>% Wins without Themes</t>
  </si>
  <si>
    <t>Longest Winning Streak</t>
  </si>
  <si>
    <t>Longest Losing Streak</t>
  </si>
  <si>
    <t>CorrectPanelist</t>
  </si>
  <si>
    <t>Consecutive Wins</t>
  </si>
  <si>
    <t>Consecutive Losses</t>
  </si>
  <si>
    <t>Panelists</t>
  </si>
  <si>
    <t>Extinct Species</t>
  </si>
  <si>
    <t>The Great Auk was a large flightless sea bird resembling a penguin but living in the North Atlantic. It was driven to extinction by over-hunting in 1844.</t>
  </si>
  <si>
    <t>The Swift Fox was driven to extinction in the 1930s as part of a deliberate program of predator control in the United States.</t>
  </si>
  <si>
    <t>The Golden Toad was a common species in Costa Rica, but its population steadily declined with the last sighting in 1989. This was the first species extinction blamed on global warming, but later evidence has cast doubt on that conclusion.</t>
  </si>
  <si>
    <t>The Zanzibar Leopard once inhabited the Zanzibar archipelago in Tanzania, but was deliberated hunted to extinction because they were thought to be the servants of witches</t>
  </si>
  <si>
    <t xml:space="preserve">Horrible things animals do to each other </t>
  </si>
  <si>
    <t>Manatees are highly territorial and protective of their food source, and are known to attack and kill competitors by laying on top of them in shallow water until they drown.</t>
  </si>
  <si>
    <t xml:space="preserve">The Crypt Keeper wasp lays it eggs in the nest of the gall wasp, where hatchlings infest their brains compelling them to dig out of the nest but in a hole that is too small so they get stuck, then the Crypt Keeper eats them from the inside until they finally burst forth through their head. </t>
  </si>
  <si>
    <t>Sea otters have been observed raping baby harbor seals to death, and sometimes keeping and continuing to copulate with the corpse for up to a week.</t>
  </si>
  <si>
    <t>Scientists report the first discovery of a white dwarf pulsar, the only one known, just 380 light years from Earth</t>
  </si>
  <si>
    <t>Hebrew University archaeologists report that they have uncovered a 12th Dead Sea scroll cave with intact jars containing previously undiscovered scrolls.</t>
  </si>
  <si>
    <t>A new study finds that, with a little provocation, two-thirds of subjects engaged in trolling behavior in online comments</t>
  </si>
  <si>
    <t>Panel Performance When Answering First</t>
  </si>
  <si>
    <t>FictionItem</t>
  </si>
  <si>
    <t>FirstToAnswer</t>
  </si>
  <si>
    <t>The Brain</t>
  </si>
  <si>
    <t xml:space="preserve">A new study supports the hypothesis that comprehending a word that relates to motor function involves the relevant part of the motor cortex, and not just language cortex. </t>
  </si>
  <si>
    <t>Using MRI scans, researchers have been able to predict which high-risk infants will go on to develop autism with 90% accuracy as young as 3 months of age.</t>
  </si>
  <si>
    <t>Engineers have developed brain electrodes that are 1000 times more flexible than previous electrodes, allowing for a stable connection that does not form scar tissue.</t>
  </si>
  <si>
    <t>SoloWin</t>
  </si>
  <si>
    <t>Solo Wins</t>
  </si>
  <si>
    <t>ALL</t>
  </si>
  <si>
    <t>Correct Guesses Overall</t>
  </si>
  <si>
    <t>Total Guesses Overall</t>
  </si>
  <si>
    <t>Correct Guesses with Themes</t>
  </si>
  <si>
    <t>Total Guesses with Themes</t>
  </si>
  <si>
    <t>Correct Guesses without Themes</t>
  </si>
  <si>
    <t>Total Guesses without Themes</t>
  </si>
  <si>
    <t>Researchers demonstrate how they can steal data from a computer, even one that is currently air-gapped, by simply imaging the blinking light on the hard drive</t>
  </si>
  <si>
    <t>Physicists at the LHC have found for the first time an asymmetry between normal baryonic matter and its anti-matter counterpart</t>
  </si>
  <si>
    <t>A new study finds that cat ownership as a child increases the risk of developing schizophrenia by age 20 by up to 30%</t>
  </si>
  <si>
    <t>Paleontologists have found the world’s oldest fossils, at least 3.7 billion years old, in Quebec, Canada</t>
  </si>
  <si>
    <t>The 94 year old inventor of the lithium-ion battery announced a new battery breakthrough, that has 3 times the energy density, more recharge cycles, greater stability, faster recharge, out of cheaper and environmentally friendly materials.</t>
  </si>
  <si>
    <t xml:space="preserve">A new study finds that American homeowners actually lost over $1 billion last year by refinancing incorrectly. </t>
  </si>
  <si>
    <t xml:space="preserve">Researchers have uncovered evidence that Neanderthal Man was self-medicating with aspirin 50,000 years ago. </t>
  </si>
  <si>
    <t xml:space="preserve">Researchers report that they were able to grow potatoes in simulated Martian soil and atmosphere. </t>
  </si>
  <si>
    <t>A major review of climate change research finds that there is significant publication bias favoring positive studies.</t>
  </si>
  <si>
    <t>Scientists report that, for the first time, they were able to change adult skin cells into neural stem cells without making any genetic changes</t>
  </si>
  <si>
    <t>A newly published estimate concludes that worldwide spiders consume between 400-800 million tons of insects and other invertebrates each year.</t>
  </si>
  <si>
    <t>HostSweep</t>
  </si>
  <si>
    <t>PanelSweep</t>
  </si>
  <si>
    <t>Host Sweeps</t>
  </si>
  <si>
    <t>Panelist Sweeps</t>
  </si>
  <si>
    <t>Jewie or Fiction</t>
  </si>
  <si>
    <t>Joshie</t>
  </si>
  <si>
    <t xml:space="preserve">Bakers are required to remove a piece of the dough prior to baking, the piece, called a challah, is then burned and wasted. </t>
  </si>
  <si>
    <t>A Passover Goy purchases all the bread products in the home of an orthodox Jew so that they do not own any bread in their house for Passover.</t>
  </si>
  <si>
    <t>Women during their 'unclean' menstrual period must wash their clothes in a separate machine so as not to contaminate the clothes of others in the house.</t>
  </si>
  <si>
    <t>Dinosaurs</t>
  </si>
  <si>
    <t>Two dinosaurs, a velociraptor and a protoceratops, were preserved in a literal action pose, in the act of combat as they clawed and bit each other</t>
  </si>
  <si>
    <t xml:space="preserve">Most dinosaurs did not chew their food, but hadrosaurs did, with their (approximately) 1000 teeth. </t>
  </si>
  <si>
    <t>Sauropods, the largest dinosaurs, had an enlargement at the base of their spinal cords that acted as a relay center or second brain.</t>
  </si>
  <si>
    <t>A new review of research concludes that adults need significantly less sleep as they age.</t>
  </si>
  <si>
    <t>In a series of studies, Japanese researchers demonstrate that children as young as six months old are attracted to the heroic acts of others.</t>
  </si>
  <si>
    <t>A new DNA analysis finds that indigenous people living in the Pacific Northwest display genetic continuity with local populations for at least 10,000 years.</t>
  </si>
  <si>
    <t>What's Bigger</t>
  </si>
  <si>
    <t>Blue whales are heavier than the ten largest known dinosaur species combined</t>
  </si>
  <si>
    <t xml:space="preserve">Jupiter has more mass and volume than all other objects in the solar system, except for the sun, combined. </t>
  </si>
  <si>
    <t xml:space="preserve">The military budget of the US is greater than the military budgets of the next 7 largest combined. </t>
  </si>
  <si>
    <t xml:space="preserve">The Amazon river has more discharge then the next 7 largest rivers combined. </t>
  </si>
  <si>
    <t xml:space="preserve">In a new study researchers find that neurons are able to form a network in the absence of synaptic activity. </t>
  </si>
  <si>
    <t>Scientists have shown that homing pigeons are able to pass on knowledge to subsequent generations, the first non-primate species to demonstrate this ability.</t>
  </si>
  <si>
    <t>Scientists find that even starting with a single female cockroach, they are able to reproduce asexually and indefinitely maintain a large population.</t>
  </si>
  <si>
    <t xml:space="preserve">Socrates left behind no writings. We know of him only from the accounts of others. </t>
  </si>
  <si>
    <t xml:space="preserve">he ancient Greeks greatly revered large penis size, which they believed was a source of strength and courage. </t>
  </si>
  <si>
    <t>There were proctologists in ancient Egypt who were called, neru phuyt, which literally translates to 'shepherd of the anus'</t>
  </si>
  <si>
    <t>Weird Stuff About the Ancient World</t>
  </si>
  <si>
    <t>Homo naledi</t>
  </si>
  <si>
    <t>So far specimens have been found from at least 18 individuals, and researchers expect the cave contain many more specimens.</t>
  </si>
  <si>
    <t>Evidence suggests that the naledi bones were likely brought to the cave by predators. </t>
  </si>
  <si>
    <t xml:space="preserve">Although the naledi specimens share primitive traits with Australopithecines millions of years old, the remains have been dated to between 335 and 236 thousand years ago. </t>
  </si>
  <si>
    <t>New research finds that being bilingual increases one’s ability to estimate the subjective passage of time</t>
  </si>
  <si>
    <t>In a recent large study, social smokers had as much of an increase in cardiovascular risk factors as daily smokers.</t>
  </si>
  <si>
    <t>Scientists report in a recent study that honey bee hives are healthier in the presence of traditional agriculture compared to non-agricultural areas.</t>
  </si>
  <si>
    <t>Because of their rebellious nature, goats were difficult to domesticate, which likely did not occur until about 3,000 years ago</t>
  </si>
  <si>
    <t>pread the trees.</t>
  </si>
  <si>
    <t>Scientists have found that goats have regional accents, and will change their accent when they move to a new region</t>
  </si>
  <si>
    <t>Goats milk is naturally homogenized, contains less fat and is consumed by more people around the world than cow’s milk</t>
  </si>
  <si>
    <t>Goats</t>
  </si>
  <si>
    <t xml:space="preserve">NASA data finds that terrestrial radio communications push the Van Allen Belts and other high energy radiation away from the Earth, and may be useful as a shield against harmful space weather. </t>
  </si>
  <si>
    <t xml:space="preserve">A new study supports the hypothesis that metabolism arose prior to RNA in the origins of life on Earth. </t>
  </si>
  <si>
    <t xml:space="preserve">New evidence suggests that the first mass extinction at the end of the Ordovician was caused by climate change triggered by a massive coronal mass ejection. </t>
  </si>
  <si>
    <t>Trees</t>
  </si>
  <si>
    <t>Scientists have sequenced the genome of mice that have been treated with CRISPR-Cas9 and found over 1,500 unintended mutations.</t>
  </si>
  <si>
    <t>Astronomers have discovered that some large stars may collapse directly into a black hole without ever going supernova, and estimate this happens 10-30% of the time</t>
  </si>
  <si>
    <t>In a new study scientists found that washing your hands with water at 100 degrees F (37 C) killed more than three times as many bacteria as washing in 60 degree (15 C) water.</t>
  </si>
  <si>
    <t>lmost all trees use the less efficient C3 cycle.</t>
  </si>
  <si>
    <t>A 206 acre stand of aspen trees in Utah is actually a single organism weighing 6 million kilograms and estimated to be 80,000 years old.</t>
  </si>
  <si>
    <t>The Dragon’s Blood tree has deep red sap that has been used for centuries as a medicinal and a varnish, and contains a powerful hallucinogen similar in chemistry and effect to LSD.</t>
  </si>
  <si>
    <t>Number of Times Answering First</t>
  </si>
  <si>
    <t>Vienna</t>
  </si>
  <si>
    <t>Kavin</t>
  </si>
  <si>
    <t>Vienna has a population of 1.8 million, which is the same as its population in 1900, and represents over one quarter of the entire population of Austria.</t>
  </si>
  <si>
    <t>Both the snow globe and the Pez dispenser were invented and first sold in Vienna.</t>
  </si>
  <si>
    <t>Schönbrunn palace, the summer home of the Hapsburgs, was modest by European standards, containing 74 rooms.</t>
  </si>
  <si>
    <t>In the old markets of Vienna it was common to find monkey grooming services, to pay to have a monkey remove lice and fleas from your head.</t>
  </si>
  <si>
    <t xml:space="preserve">A new analysis of the English language over 1,000 years finds that word use changes in unpredictable ways and is strongly influenced by high profile individuals. </t>
  </si>
  <si>
    <t xml:space="preserve">A new study finds that American 19 year-olds are as sedentary as 60 year-olds. </t>
  </si>
  <si>
    <t>A survey of 2000 exoplanets finds a distinct gap in the size of worlds from 1.75 to 2.0 times the size of Earth for as yet unknown reasons.</t>
  </si>
  <si>
    <t xml:space="preserve">Engineers at Caltech have created a flat camera that can focus light without a lens. </t>
  </si>
  <si>
    <t xml:space="preserve">Astronomers believe they have found evidence for yet another planet in our solar system, 60 AU away from the sun and between the mass of Mars and the Earth. </t>
  </si>
  <si>
    <t>Australian scientists report a new method to convert atmospheric CO2 directly into a form a coal.</t>
  </si>
  <si>
    <t>Mark Twain</t>
  </si>
  <si>
    <t>Richard</t>
  </si>
  <si>
    <t xml:space="preserve">Scientists report that they have successfully used CRISPR to fix a disease-causing gene mutation in a newly fertilized egg, effectively curing the disease and preventing its further inheritance. </t>
  </si>
  <si>
    <t>Researchers have demonstrated that by analyzing millions of tweets they can predict the perpetrators of specific crimes</t>
  </si>
  <si>
    <t xml:space="preserve">A new genetic analysis finds that scorpions and spiders share a common ancestor. </t>
  </si>
  <si>
    <t>Mark Twain's first success as a writer was his 1865 short story, The Celebrated Jumping Frog of Calaveras County. However, the story was not his own creation. An acquaintance in a bar told him the story and he adapted it into the famous short story.</t>
  </si>
  <si>
    <t>Mark Twain kept both cats and dogs as pets. He loved cats, but he did not care much for dogs. At one point his family had three pet collies which he named Belzebub, Pestilence, and Blatherskite.</t>
  </si>
  <si>
    <t>Mark Twain and his wife Olivia slepped in their bed in reverse with their heads and the foot of the bed and their feet at the head of the bed, and they slept in a propped up position because they believed it was healthier than sleeping lying down.</t>
  </si>
  <si>
    <t>A new study finds that states with stricter child safety seat laws, including significant fines, on average reduces the rate of unrestrained children in half.</t>
  </si>
  <si>
    <t>A new Baltimore study finds that poorer neighborhoods have larger mosquito populations.</t>
  </si>
  <si>
    <t>Researchers find that young children learn twice as many new words when read to from books with only one picture per page than ones with two or more pictures.</t>
  </si>
  <si>
    <t>A new study finds that humans are able to identify emotions from the vocalizations of all air-breathing vertebrates.</t>
  </si>
  <si>
    <t>Researchers have genetically modified human skin cells to make them 100 times more resistant to damage from UV light without a change in pigment.</t>
  </si>
  <si>
    <t xml:space="preserve">A new review of studies finds that sperm count has decreased by 50% in Western males in the last 40 years.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</si>
</sst>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b/>
      <sz val="11"/>
      <color rgb="FF9C0006"/>
      <name val="Calibri"/>
      <family val="2"/>
      <scheme val="minor"/>
    </font>
  </fonts>
  <fills count="4">
    <fill>
      <patternFill patternType="none"/>
    </fill>
    <fill>
      <patternFill patternType="gray125"/>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cellStyleXfs>
  <cellXfs count="18">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0" fillId="0" borderId="0" xfId="0" applyFont="1"/>
    <xf numFmtId="0" fontId="0" fillId="0" borderId="0" xfId="0" applyFont="1" applyAlignment="1">
      <alignment horizontal="center"/>
    </xf>
    <xf numFmtId="164" fontId="0" fillId="0" borderId="0" xfId="1" applyNumberFormat="1" applyFont="1" applyAlignment="1">
      <alignment horizontal="center"/>
    </xf>
    <xf numFmtId="164" fontId="0" fillId="0" borderId="0" xfId="1" applyNumberFormat="1" applyFont="1"/>
    <xf numFmtId="0" fontId="3" fillId="2" borderId="0" xfId="2" applyAlignment="1">
      <alignment horizontal="center"/>
    </xf>
    <xf numFmtId="0" fontId="5" fillId="2" borderId="0" xfId="2" applyFont="1" applyAlignment="1">
      <alignment horizontal="center"/>
    </xf>
    <xf numFmtId="0" fontId="4" fillId="3" borderId="0" xfId="3"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xf numFmtId="0" fontId="5" fillId="2" borderId="0" xfId="2" applyFont="1" applyAlignment="1">
      <alignment horizontal="center"/>
    </xf>
    <xf numFmtId="0" fontId="6" fillId="3" borderId="0" xfId="3" applyFont="1" applyAlignment="1">
      <alignment horizontal="center"/>
    </xf>
  </cellXfs>
  <cellStyles count="4">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 Overall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1388888888888889"/>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Summary!$B$1:$J$1</c:f>
              <c:strCache>
                <c:ptCount val="9"/>
                <c:pt idx="0">
                  <c:v>Bob</c:v>
                </c:pt>
                <c:pt idx="1">
                  <c:v>Cara</c:v>
                </c:pt>
                <c:pt idx="2">
                  <c:v>Jay</c:v>
                </c:pt>
                <c:pt idx="3">
                  <c:v>Evan</c:v>
                </c:pt>
                <c:pt idx="4">
                  <c:v>George</c:v>
                </c:pt>
                <c:pt idx="5">
                  <c:v>Steve</c:v>
                </c:pt>
                <c:pt idx="6">
                  <c:v>Kavin</c:v>
                </c:pt>
                <c:pt idx="7">
                  <c:v>Richard</c:v>
                </c:pt>
                <c:pt idx="8">
                  <c:v>ALL</c:v>
                </c:pt>
              </c:strCache>
            </c:strRef>
          </c:cat>
          <c:val>
            <c:numRef>
              <c:f>Summary!$B$2:$J$2</c:f>
              <c:numCache>
                <c:formatCode>0.0%</c:formatCode>
                <c:ptCount val="9"/>
                <c:pt idx="0">
                  <c:v>0.53333333333333333</c:v>
                </c:pt>
                <c:pt idx="1">
                  <c:v>0.6071428571428571</c:v>
                </c:pt>
                <c:pt idx="2">
                  <c:v>0.56666666666666665</c:v>
                </c:pt>
                <c:pt idx="3">
                  <c:v>0.6785714285714286</c:v>
                </c:pt>
                <c:pt idx="4">
                  <c:v>0</c:v>
                </c:pt>
                <c:pt idx="5">
                  <c:v>0</c:v>
                </c:pt>
                <c:pt idx="6">
                  <c:v>0</c:v>
                </c:pt>
                <c:pt idx="7">
                  <c:v>1</c:v>
                </c:pt>
                <c:pt idx="8">
                  <c:v>0.57024793388429751</c:v>
                </c:pt>
              </c:numCache>
            </c:numRef>
          </c:val>
        </c:ser>
        <c:dLbls>
          <c:showLegendKey val="0"/>
          <c:showVal val="0"/>
          <c:showCatName val="0"/>
          <c:showSerName val="0"/>
          <c:showPercent val="0"/>
          <c:showBubbleSize val="0"/>
        </c:dLbls>
        <c:gapWidth val="219"/>
        <c:overlap val="-27"/>
        <c:axId val="129189696"/>
        <c:axId val="129190088"/>
        <c:extLst>
          <c:ext xmlns:c15="http://schemas.microsoft.com/office/drawing/2012/chart" uri="{02D57815-91ED-43cb-92C2-25804820EDAC}">
            <c15:filteredBarSeries>
              <c15:ser>
                <c:idx val="1"/>
                <c:order val="1"/>
                <c:tx>
                  <c:strRef>
                    <c:extLst>
                      <c:ex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cat>
                  <c:strRef>
                    <c:extLst>
                      <c:ex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c:ext uri="{02D57815-91ED-43cb-92C2-25804820EDAC}">
                        <c15:formulaRef>
                          <c15:sqref>Summary!$B$3:$J$3</c15:sqref>
                        </c15:formulaRef>
                      </c:ext>
                    </c:extLst>
                    <c:numCache>
                      <c:formatCode>0.0%</c:formatCode>
                      <c:ptCount val="9"/>
                      <c:pt idx="0">
                        <c:v>0.42857142857142855</c:v>
                      </c:pt>
                      <c:pt idx="1">
                        <c:v>0.69230769230769229</c:v>
                      </c:pt>
                      <c:pt idx="2">
                        <c:v>0.5714285714285714</c:v>
                      </c:pt>
                      <c:pt idx="3">
                        <c:v>0.66666666666666663</c:v>
                      </c:pt>
                      <c:pt idx="4">
                        <c:v>0</c:v>
                      </c:pt>
                      <c:pt idx="5">
                        <c:v>0</c:v>
                      </c:pt>
                      <c:pt idx="6">
                        <c:v>0</c:v>
                      </c:pt>
                      <c:pt idx="7">
                        <c:v>0</c:v>
                      </c:pt>
                      <c:pt idx="8">
                        <c:v>0.54385964912280704</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xmlns:c15="http://schemas.microsoft.com/office/drawing/2012/chart">
                      <c:ext xmlns:c15="http://schemas.microsoft.com/office/drawing/2012/chart" uri="{02D57815-91ED-43cb-92C2-25804820EDAC}">
                        <c15:formulaRef>
                          <c15:sqref>Summary!$B$4:$J$4</c15:sqref>
                        </c15:formulaRef>
                      </c:ext>
                    </c:extLst>
                    <c:numCache>
                      <c:formatCode>0.0%</c:formatCode>
                      <c:ptCount val="9"/>
                      <c:pt idx="0">
                        <c:v>0.625</c:v>
                      </c:pt>
                      <c:pt idx="1">
                        <c:v>0.53333333333333333</c:v>
                      </c:pt>
                      <c:pt idx="2">
                        <c:v>0.5625</c:v>
                      </c:pt>
                      <c:pt idx="3">
                        <c:v>0.6875</c:v>
                      </c:pt>
                      <c:pt idx="4">
                        <c:v>0</c:v>
                      </c:pt>
                      <c:pt idx="5">
                        <c:v>0</c:v>
                      </c:pt>
                      <c:pt idx="6">
                        <c:v>0</c:v>
                      </c:pt>
                      <c:pt idx="7">
                        <c:v>1</c:v>
                      </c:pt>
                      <c:pt idx="8">
                        <c:v>0.59375</c:v>
                      </c:pt>
                    </c:numCache>
                  </c:numRef>
                </c:val>
              </c15:ser>
            </c15:filteredBarSeries>
          </c:ext>
        </c:extLst>
      </c:barChart>
      <c:barChart>
        <c:barDir val="col"/>
        <c:grouping val="clustered"/>
        <c:varyColors val="0"/>
        <c:ser>
          <c:idx val="3"/>
          <c:order val="3"/>
          <c:tx>
            <c:strRef>
              <c:f>Summary!$A$11</c:f>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Summary!$B$11:$J$11</c:f>
              <c:numCache>
                <c:formatCode>General</c:formatCode>
                <c:ptCount val="9"/>
                <c:pt idx="0">
                  <c:v>30</c:v>
                </c:pt>
                <c:pt idx="1">
                  <c:v>28</c:v>
                </c:pt>
                <c:pt idx="2">
                  <c:v>30</c:v>
                </c:pt>
                <c:pt idx="3">
                  <c:v>28</c:v>
                </c:pt>
                <c:pt idx="4">
                  <c:v>2</c:v>
                </c:pt>
                <c:pt idx="5">
                  <c:v>2</c:v>
                </c:pt>
                <c:pt idx="6">
                  <c:v>1</c:v>
                </c:pt>
                <c:pt idx="7">
                  <c:v>1</c:v>
                </c:pt>
                <c:pt idx="8">
                  <c:v>120</c:v>
                </c:pt>
              </c:numCache>
            </c:numRef>
          </c:val>
        </c:ser>
        <c:dLbls>
          <c:showLegendKey val="0"/>
          <c:showVal val="0"/>
          <c:showCatName val="0"/>
          <c:showSerName val="0"/>
          <c:showPercent val="0"/>
          <c:showBubbleSize val="0"/>
        </c:dLbls>
        <c:gapWidth val="219"/>
        <c:overlap val="-27"/>
        <c:axId val="129190872"/>
        <c:axId val="129190480"/>
      </c:barChart>
      <c:catAx>
        <c:axId val="12918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088"/>
        <c:crosses val="autoZero"/>
        <c:auto val="1"/>
        <c:lblAlgn val="ctr"/>
        <c:lblOffset val="100"/>
        <c:noMultiLvlLbl val="0"/>
      </c:catAx>
      <c:valAx>
        <c:axId val="1291900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89696"/>
        <c:crosses val="autoZero"/>
        <c:crossBetween val="between"/>
      </c:valAx>
      <c:valAx>
        <c:axId val="129190480"/>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90872"/>
        <c:crosses val="max"/>
        <c:crossBetween val="between"/>
      </c:valAx>
      <c:catAx>
        <c:axId val="129190872"/>
        <c:scaling>
          <c:orientation val="minMax"/>
        </c:scaling>
        <c:delete val="1"/>
        <c:axPos val="b"/>
        <c:majorTickMark val="out"/>
        <c:minorTickMark val="none"/>
        <c:tickLblPos val="nextTo"/>
        <c:crossAx val="1291904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Summary!$A$3</c:f>
              <c:strCache>
                <c:ptCount val="1"/>
                <c:pt idx="0">
                  <c:v>% Wins with Themes</c:v>
                </c:pt>
              </c:strCache>
              <c:extLst xmlns:c15="http://schemas.microsoft.com/office/drawing/2012/chart"/>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Summary!$B$1:$J$1</c:f>
              <c:strCache>
                <c:ptCount val="9"/>
                <c:pt idx="0">
                  <c:v>Bob</c:v>
                </c:pt>
                <c:pt idx="1">
                  <c:v>Cara</c:v>
                </c:pt>
                <c:pt idx="2">
                  <c:v>Jay</c:v>
                </c:pt>
                <c:pt idx="3">
                  <c:v>Evan</c:v>
                </c:pt>
                <c:pt idx="4">
                  <c:v>George</c:v>
                </c:pt>
                <c:pt idx="5">
                  <c:v>Steve</c:v>
                </c:pt>
                <c:pt idx="6">
                  <c:v>Kavin</c:v>
                </c:pt>
                <c:pt idx="7">
                  <c:v>Richard</c:v>
                </c:pt>
                <c:pt idx="8">
                  <c:v>ALL</c:v>
                </c:pt>
              </c:strCache>
              <c:extLst xmlns:c15="http://schemas.microsoft.com/office/drawing/2012/chart"/>
            </c:strRef>
          </c:cat>
          <c:val>
            <c:numRef>
              <c:f>Summary!$B$3:$J$3</c:f>
              <c:numCache>
                <c:formatCode>0.0%</c:formatCode>
                <c:ptCount val="9"/>
                <c:pt idx="0">
                  <c:v>0.42857142857142855</c:v>
                </c:pt>
                <c:pt idx="1">
                  <c:v>0.69230769230769229</c:v>
                </c:pt>
                <c:pt idx="2">
                  <c:v>0.5714285714285714</c:v>
                </c:pt>
                <c:pt idx="3">
                  <c:v>0.66666666666666663</c:v>
                </c:pt>
                <c:pt idx="4">
                  <c:v>0</c:v>
                </c:pt>
                <c:pt idx="5">
                  <c:v>0</c:v>
                </c:pt>
                <c:pt idx="6">
                  <c:v>0</c:v>
                </c:pt>
                <c:pt idx="7">
                  <c:v>0</c:v>
                </c:pt>
                <c:pt idx="8">
                  <c:v>0.54385964912280704</c:v>
                </c:pt>
              </c:numCache>
              <c:extLst xmlns:c15="http://schemas.microsoft.com/office/drawing/2012/chart"/>
            </c:numRef>
          </c:val>
        </c:ser>
        <c:dLbls>
          <c:showLegendKey val="0"/>
          <c:showVal val="0"/>
          <c:showCatName val="0"/>
          <c:showSerName val="0"/>
          <c:showPercent val="0"/>
          <c:showBubbleSize val="0"/>
        </c:dLbls>
        <c:gapWidth val="219"/>
        <c:overlap val="-27"/>
        <c:axId val="173135744"/>
        <c:axId val="173136136"/>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c:ext uri="{02D57815-91ED-43cb-92C2-25804820EDAC}">
                        <c15:formulaRef>
                          <c15:sqref>Summary!$B$2:$J$2</c15:sqref>
                        </c15:formulaRef>
                      </c:ext>
                    </c:extLst>
                    <c:numCache>
                      <c:formatCode>0.0%</c:formatCode>
                      <c:ptCount val="9"/>
                      <c:pt idx="0">
                        <c:v>0.53333333333333333</c:v>
                      </c:pt>
                      <c:pt idx="1">
                        <c:v>0.6071428571428571</c:v>
                      </c:pt>
                      <c:pt idx="2">
                        <c:v>0.56666666666666665</c:v>
                      </c:pt>
                      <c:pt idx="3">
                        <c:v>0.6785714285714286</c:v>
                      </c:pt>
                      <c:pt idx="4">
                        <c:v>0</c:v>
                      </c:pt>
                      <c:pt idx="5">
                        <c:v>0</c:v>
                      </c:pt>
                      <c:pt idx="6">
                        <c:v>0</c:v>
                      </c:pt>
                      <c:pt idx="7">
                        <c:v>1</c:v>
                      </c:pt>
                      <c:pt idx="8">
                        <c:v>0.57024793388429751</c:v>
                      </c:pt>
                    </c:numCache>
                  </c:numRef>
                </c:val>
              </c15:ser>
            </c15:filteredBarSeries>
            <c15:filteredBarSeries>
              <c15:ser>
                <c:idx val="2"/>
                <c:order val="2"/>
                <c:tx>
                  <c:strRef>
                    <c:extLst xmlns:c15="http://schemas.microsoft.com/office/drawing/2012/chart">
                      <c:ext xmlns:c15="http://schemas.microsoft.com/office/drawing/2012/chart" uri="{02D57815-91ED-43cb-92C2-25804820EDAC}">
                        <c15:formulaRef>
                          <c15:sqref>Summary!$A$4</c15:sqref>
                        </c15:formulaRef>
                      </c:ext>
                    </c:extLst>
                    <c:strCache>
                      <c:ptCount val="1"/>
                      <c:pt idx="0">
                        <c:v>% Wins without Themes</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xmlns:c15="http://schemas.microsoft.com/office/drawing/2012/chart">
                      <c:ext xmlns:c15="http://schemas.microsoft.com/office/drawing/2012/chart" uri="{02D57815-91ED-43cb-92C2-25804820EDAC}">
                        <c15:formulaRef>
                          <c15:sqref>Summary!$B$4:$J$4</c15:sqref>
                        </c15:formulaRef>
                      </c:ext>
                    </c:extLst>
                    <c:numCache>
                      <c:formatCode>0.0%</c:formatCode>
                      <c:ptCount val="9"/>
                      <c:pt idx="0">
                        <c:v>0.625</c:v>
                      </c:pt>
                      <c:pt idx="1">
                        <c:v>0.53333333333333333</c:v>
                      </c:pt>
                      <c:pt idx="2">
                        <c:v>0.5625</c:v>
                      </c:pt>
                      <c:pt idx="3">
                        <c:v>0.6875</c:v>
                      </c:pt>
                      <c:pt idx="4">
                        <c:v>0</c:v>
                      </c:pt>
                      <c:pt idx="5">
                        <c:v>0</c:v>
                      </c:pt>
                      <c:pt idx="6">
                        <c:v>0</c:v>
                      </c:pt>
                      <c:pt idx="7">
                        <c:v>1</c:v>
                      </c:pt>
                      <c:pt idx="8">
                        <c:v>0.59375</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Summary!$B$11:$J$11</c15:sqref>
                        </c15:formulaRef>
                      </c:ext>
                    </c:extLst>
                    <c:numCache>
                      <c:formatCode>General</c:formatCode>
                      <c:ptCount val="9"/>
                      <c:pt idx="0">
                        <c:v>30</c:v>
                      </c:pt>
                      <c:pt idx="1">
                        <c:v>28</c:v>
                      </c:pt>
                      <c:pt idx="2">
                        <c:v>30</c:v>
                      </c:pt>
                      <c:pt idx="3">
                        <c:v>28</c:v>
                      </c:pt>
                      <c:pt idx="4">
                        <c:v>2</c:v>
                      </c:pt>
                      <c:pt idx="5">
                        <c:v>2</c:v>
                      </c:pt>
                      <c:pt idx="6">
                        <c:v>1</c:v>
                      </c:pt>
                      <c:pt idx="7">
                        <c:v>1</c:v>
                      </c:pt>
                      <c:pt idx="8">
                        <c:v>120</c:v>
                      </c:pt>
                    </c:numCache>
                  </c:numRef>
                </c:val>
              </c15:ser>
            </c15:filteredBarSeries>
            <c15:filteredBarSeries>
              <c15:ser>
                <c:idx val="5"/>
                <c:order val="5"/>
                <c:tx>
                  <c:strRef>
                    <c:extLst xmlns:c15="http://schemas.microsoft.com/office/drawing/2012/chart">
                      <c:ext xmlns:c15="http://schemas.microsoft.com/office/drawing/2012/chart" uri="{02D57815-91ED-43cb-92C2-25804820EDAC}">
                        <c15:formulaRef>
                          <c15:sqref>Summary!$A$15</c15:sqref>
                        </c15:formulaRef>
                      </c:ext>
                    </c:extLst>
                    <c:strCache>
                      <c:ptCount val="1"/>
                      <c:pt idx="0">
                        <c:v>Total Guesses without Themes</c:v>
                      </c:pt>
                    </c:strCache>
                  </c:strRef>
                </c:tx>
                <c:spPr>
                  <a:solidFill>
                    <a:schemeClr val="accent6"/>
                  </a:solidFill>
                  <a:ln>
                    <a:noFill/>
                  </a:ln>
                  <a:effectLst/>
                </c:spPr>
                <c:invertIfNegative val="0"/>
                <c:val>
                  <c:numRef>
                    <c:extLst xmlns:c15="http://schemas.microsoft.com/office/drawing/2012/chart">
                      <c:ext xmlns:c15="http://schemas.microsoft.com/office/drawing/2012/chart" uri="{02D57815-91ED-43cb-92C2-25804820EDAC}">
                        <c15:formulaRef>
                          <c15:sqref>Summary!$B$15:$J$15</c15:sqref>
                        </c15:formulaRef>
                      </c:ext>
                    </c:extLst>
                    <c:numCache>
                      <c:formatCode>General</c:formatCode>
                      <c:ptCount val="9"/>
                      <c:pt idx="0">
                        <c:v>16</c:v>
                      </c:pt>
                      <c:pt idx="1">
                        <c:v>15</c:v>
                      </c:pt>
                      <c:pt idx="2">
                        <c:v>16</c:v>
                      </c:pt>
                      <c:pt idx="3">
                        <c:v>16</c:v>
                      </c:pt>
                      <c:pt idx="4">
                        <c:v>0</c:v>
                      </c:pt>
                      <c:pt idx="5">
                        <c:v>0</c:v>
                      </c:pt>
                      <c:pt idx="6">
                        <c:v>1</c:v>
                      </c:pt>
                      <c:pt idx="7">
                        <c:v>1</c:v>
                      </c:pt>
                      <c:pt idx="8">
                        <c:v>63</c:v>
                      </c:pt>
                    </c:numCache>
                  </c:numRef>
                </c:val>
              </c15:ser>
            </c15:filteredBarSeries>
          </c:ext>
        </c:extLst>
      </c:barChart>
      <c:barChart>
        <c:barDir val="col"/>
        <c:grouping val="clustered"/>
        <c:varyColors val="0"/>
        <c:ser>
          <c:idx val="4"/>
          <c:order val="4"/>
          <c:tx>
            <c:strRef>
              <c:f>Summary!$A$13</c:f>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Summary!$B$13:$J$13</c:f>
              <c:numCache>
                <c:formatCode>General</c:formatCode>
                <c:ptCount val="9"/>
                <c:pt idx="0">
                  <c:v>14</c:v>
                </c:pt>
                <c:pt idx="1">
                  <c:v>13</c:v>
                </c:pt>
                <c:pt idx="2">
                  <c:v>14</c:v>
                </c:pt>
                <c:pt idx="3">
                  <c:v>12</c:v>
                </c:pt>
                <c:pt idx="4">
                  <c:v>2</c:v>
                </c:pt>
                <c:pt idx="5">
                  <c:v>2</c:v>
                </c:pt>
                <c:pt idx="6">
                  <c:v>0</c:v>
                </c:pt>
                <c:pt idx="7">
                  <c:v>0</c:v>
                </c:pt>
                <c:pt idx="8">
                  <c:v>57</c:v>
                </c:pt>
              </c:numCache>
            </c:numRef>
          </c:val>
        </c:ser>
        <c:dLbls>
          <c:showLegendKey val="0"/>
          <c:showVal val="0"/>
          <c:showCatName val="0"/>
          <c:showSerName val="0"/>
          <c:showPercent val="0"/>
          <c:showBubbleSize val="0"/>
        </c:dLbls>
        <c:gapWidth val="219"/>
        <c:overlap val="-27"/>
        <c:axId val="173136920"/>
        <c:axId val="173136528"/>
      </c:barChart>
      <c:catAx>
        <c:axId val="173135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6136"/>
        <c:crosses val="autoZero"/>
        <c:auto val="1"/>
        <c:lblAlgn val="ctr"/>
        <c:lblOffset val="100"/>
        <c:noMultiLvlLbl val="0"/>
      </c:catAx>
      <c:valAx>
        <c:axId val="173136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5744"/>
        <c:crosses val="autoZero"/>
        <c:crossBetween val="between"/>
      </c:valAx>
      <c:valAx>
        <c:axId val="173136528"/>
        <c:scaling>
          <c:orientation val="minMax"/>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6920"/>
        <c:crosses val="max"/>
        <c:crossBetween val="between"/>
      </c:valAx>
      <c:catAx>
        <c:axId val="173136920"/>
        <c:scaling>
          <c:orientation val="minMax"/>
        </c:scaling>
        <c:delete val="1"/>
        <c:axPos val="b"/>
        <c:majorTickMark val="out"/>
        <c:minorTickMark val="none"/>
        <c:tickLblPos val="nextTo"/>
        <c:crossAx val="173136528"/>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XXX Has</a:t>
            </a:r>
            <a:r>
              <a:rPr lang="en-US" baseline="0"/>
              <a:t> the Highest Percentage of Wins</a:t>
            </a:r>
          </a:p>
          <a:p>
            <a:pPr>
              <a:defRPr/>
            </a:pPr>
            <a:r>
              <a:rPr lang="en-US" baseline="0"/>
              <a:t>For Segments Without a Theme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2"/>
          <c:tx>
            <c:strRef>
              <c:f>Summary!$A$4</c:f>
              <c:strCache>
                <c:ptCount val="1"/>
                <c:pt idx="0">
                  <c:v>% Wins without Themes</c:v>
                </c:pt>
              </c:strCache>
              <c:extLst xmlns:c15="http://schemas.microsoft.com/office/drawing/2012/chart"/>
            </c:strRef>
          </c:tx>
          <c:spPr>
            <a:solidFill>
              <a:schemeClr val="accent3"/>
            </a:solidFill>
            <a:ln>
              <a:noFill/>
            </a:ln>
            <a:effectLst/>
          </c:spPr>
          <c:invertIfNegative val="0"/>
          <c:dLbls>
            <c:dLbl>
              <c:idx val="4"/>
              <c:layout>
                <c:manualLayout>
                  <c:x val="8.9925739401415813E-17"/>
                  <c:y val="-6.1333342187227947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0"/>
                  <c:y val="-6.9000009960631353E-2"/>
                </c:manualLayout>
              </c:layout>
              <c:showLegendKey val="0"/>
              <c:showVal val="1"/>
              <c:showCatName val="0"/>
              <c:showSerName val="0"/>
              <c:showPercent val="0"/>
              <c:showBubbleSize val="0"/>
              <c:extLs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Summary!$B$1:$J$1</c:f>
              <c:strCache>
                <c:ptCount val="9"/>
                <c:pt idx="0">
                  <c:v>Bob</c:v>
                </c:pt>
                <c:pt idx="1">
                  <c:v>Cara</c:v>
                </c:pt>
                <c:pt idx="2">
                  <c:v>Jay</c:v>
                </c:pt>
                <c:pt idx="3">
                  <c:v>Evan</c:v>
                </c:pt>
                <c:pt idx="4">
                  <c:v>George</c:v>
                </c:pt>
                <c:pt idx="5">
                  <c:v>Steve</c:v>
                </c:pt>
                <c:pt idx="6">
                  <c:v>Kavin</c:v>
                </c:pt>
                <c:pt idx="7">
                  <c:v>Richard</c:v>
                </c:pt>
                <c:pt idx="8">
                  <c:v>ALL</c:v>
                </c:pt>
              </c:strCache>
              <c:extLst xmlns:c15="http://schemas.microsoft.com/office/drawing/2012/chart"/>
            </c:strRef>
          </c:cat>
          <c:val>
            <c:numRef>
              <c:f>Summary!$B$4:$J$4</c:f>
              <c:numCache>
                <c:formatCode>0.0%</c:formatCode>
                <c:ptCount val="9"/>
                <c:pt idx="0">
                  <c:v>0.625</c:v>
                </c:pt>
                <c:pt idx="1">
                  <c:v>0.53333333333333333</c:v>
                </c:pt>
                <c:pt idx="2">
                  <c:v>0.5625</c:v>
                </c:pt>
                <c:pt idx="3">
                  <c:v>0.6875</c:v>
                </c:pt>
                <c:pt idx="4">
                  <c:v>0</c:v>
                </c:pt>
                <c:pt idx="5">
                  <c:v>0</c:v>
                </c:pt>
                <c:pt idx="6">
                  <c:v>0</c:v>
                </c:pt>
                <c:pt idx="7">
                  <c:v>1</c:v>
                </c:pt>
                <c:pt idx="8">
                  <c:v>0.59375</c:v>
                </c:pt>
              </c:numCache>
              <c:extLst xmlns:c15="http://schemas.microsoft.com/office/drawing/2012/chart"/>
            </c:numRef>
          </c:val>
        </c:ser>
        <c:dLbls>
          <c:showLegendKey val="0"/>
          <c:showVal val="0"/>
          <c:showCatName val="0"/>
          <c:showSerName val="0"/>
          <c:showPercent val="0"/>
          <c:showBubbleSize val="0"/>
        </c:dLbls>
        <c:gapWidth val="219"/>
        <c:overlap val="-27"/>
        <c:axId val="173138096"/>
        <c:axId val="173138488"/>
        <c:extLst>
          <c:ext xmlns:c15="http://schemas.microsoft.com/office/drawing/2012/chart" uri="{02D57815-91ED-43cb-92C2-25804820EDAC}">
            <c15:filteredBarSeries>
              <c15:ser>
                <c:idx val="0"/>
                <c:order val="0"/>
                <c:tx>
                  <c:strRef>
                    <c:extLst>
                      <c:ext uri="{02D57815-91ED-43cb-92C2-25804820EDAC}">
                        <c15:formulaRef>
                          <c15:sqref>Summary!$A$2</c15:sqref>
                        </c15:formulaRef>
                      </c:ext>
                    </c:extLst>
                    <c:strCache>
                      <c:ptCount val="1"/>
                      <c:pt idx="0">
                        <c:v>% Wins Overall</c:v>
                      </c:pt>
                    </c:strCache>
                  </c:strRef>
                </c:tx>
                <c:spPr>
                  <a:solidFill>
                    <a:schemeClr val="accent1"/>
                  </a:solidFill>
                  <a:ln>
                    <a:noFill/>
                  </a:ln>
                  <a:effectLst/>
                </c:spPr>
                <c:invertIfNegative val="0"/>
                <c:dLbls>
                  <c:dLbl>
                    <c:idx val="4"/>
                    <c:layout>
                      <c:manualLayout>
                        <c:x val="-1.0185067526415994E-16"/>
                        <c:y val="-0.1388888888888889"/>
                      </c:manualLayout>
                    </c:layout>
                    <c:showLegendKey val="0"/>
                    <c:showVal val="1"/>
                    <c:showCatName val="0"/>
                    <c:showSerName val="0"/>
                    <c:showPercent val="0"/>
                    <c:showBubbleSize val="0"/>
                    <c:extLst>
                      <c:ext uri="{CE6537A1-D6FC-4f65-9D91-7224C49458BB}"/>
                    </c:extLst>
                  </c:dLbl>
                  <c:dLbl>
                    <c:idx val="5"/>
                    <c:layout>
                      <c:manualLayout>
                        <c:x val="0"/>
                        <c:y val="-0.1388888888888889"/>
                      </c:manualLayout>
                    </c:layout>
                    <c:showLegendKey val="0"/>
                    <c:showVal val="1"/>
                    <c:showCatName val="0"/>
                    <c:showSerName val="0"/>
                    <c:showPercent val="0"/>
                    <c:showBubbleSize val="0"/>
                    <c:extLst>
                      <c:ex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c:ext uri="{02D57815-91ED-43cb-92C2-25804820EDAC}">
                        <c15:formulaRef>
                          <c15:sqref>Summary!$B$2:$J$2</c15:sqref>
                        </c15:formulaRef>
                      </c:ext>
                    </c:extLst>
                    <c:numCache>
                      <c:formatCode>0.0%</c:formatCode>
                      <c:ptCount val="9"/>
                      <c:pt idx="0">
                        <c:v>0.53333333333333333</c:v>
                      </c:pt>
                      <c:pt idx="1">
                        <c:v>0.6071428571428571</c:v>
                      </c:pt>
                      <c:pt idx="2">
                        <c:v>0.56666666666666665</c:v>
                      </c:pt>
                      <c:pt idx="3">
                        <c:v>0.6785714285714286</c:v>
                      </c:pt>
                      <c:pt idx="4">
                        <c:v>0</c:v>
                      </c:pt>
                      <c:pt idx="5">
                        <c:v>0</c:v>
                      </c:pt>
                      <c:pt idx="6">
                        <c:v>0</c:v>
                      </c:pt>
                      <c:pt idx="7">
                        <c:v>1</c:v>
                      </c:pt>
                      <c:pt idx="8">
                        <c:v>0.57024793388429751</c:v>
                      </c:pt>
                    </c:numCache>
                  </c:numRef>
                </c:val>
              </c15:ser>
            </c15:filteredBarSeries>
            <c15:filteredBarSeries>
              <c15:ser>
                <c:idx val="1"/>
                <c:order val="1"/>
                <c:tx>
                  <c:strRef>
                    <c:extLst xmlns:c15="http://schemas.microsoft.com/office/drawing/2012/chart">
                      <c:ext xmlns:c15="http://schemas.microsoft.com/office/drawing/2012/chart" uri="{02D57815-91ED-43cb-92C2-25804820EDAC}">
                        <c15:formulaRef>
                          <c15:sqref>Summary!$A$3</c15:sqref>
                        </c15:formulaRef>
                      </c:ext>
                    </c:extLst>
                    <c:strCache>
                      <c:ptCount val="1"/>
                      <c:pt idx="0">
                        <c:v>% Wins with Themes</c:v>
                      </c:pt>
                    </c:strCache>
                  </c:strRef>
                </c:tx>
                <c:spPr>
                  <a:solidFill>
                    <a:schemeClr val="accent2"/>
                  </a:solidFill>
                  <a:ln>
                    <a:noFill/>
                  </a:ln>
                  <a:effectLst/>
                </c:spPr>
                <c:invertIfNegative val="0"/>
                <c:dLbls>
                  <c:dLbl>
                    <c:idx val="4"/>
                    <c:layout>
                      <c:manualLayout>
                        <c:x val="0"/>
                        <c:y val="-6.516667607392961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5.7500008300526199E-2"/>
                      </c:manualLayout>
                    </c:layout>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Summary!$B$1:$J$1</c15:sqref>
                        </c15:formulaRef>
                      </c:ext>
                    </c:extLst>
                    <c:strCache>
                      <c:ptCount val="9"/>
                      <c:pt idx="0">
                        <c:v>Bob</c:v>
                      </c:pt>
                      <c:pt idx="1">
                        <c:v>Cara</c:v>
                      </c:pt>
                      <c:pt idx="2">
                        <c:v>Jay</c:v>
                      </c:pt>
                      <c:pt idx="3">
                        <c:v>Evan</c:v>
                      </c:pt>
                      <c:pt idx="4">
                        <c:v>George</c:v>
                      </c:pt>
                      <c:pt idx="5">
                        <c:v>Steve</c:v>
                      </c:pt>
                      <c:pt idx="6">
                        <c:v>Kavin</c:v>
                      </c:pt>
                      <c:pt idx="7">
                        <c:v>Richard</c:v>
                      </c:pt>
                      <c:pt idx="8">
                        <c:v>ALL</c:v>
                      </c:pt>
                    </c:strCache>
                  </c:strRef>
                </c:cat>
                <c:val>
                  <c:numRef>
                    <c:extLst xmlns:c15="http://schemas.microsoft.com/office/drawing/2012/chart">
                      <c:ext xmlns:c15="http://schemas.microsoft.com/office/drawing/2012/chart" uri="{02D57815-91ED-43cb-92C2-25804820EDAC}">
                        <c15:formulaRef>
                          <c15:sqref>Summary!$B$3:$J$3</c15:sqref>
                        </c15:formulaRef>
                      </c:ext>
                    </c:extLst>
                    <c:numCache>
                      <c:formatCode>0.0%</c:formatCode>
                      <c:ptCount val="9"/>
                      <c:pt idx="0">
                        <c:v>0.42857142857142855</c:v>
                      </c:pt>
                      <c:pt idx="1">
                        <c:v>0.69230769230769229</c:v>
                      </c:pt>
                      <c:pt idx="2">
                        <c:v>0.5714285714285714</c:v>
                      </c:pt>
                      <c:pt idx="3">
                        <c:v>0.66666666666666663</c:v>
                      </c:pt>
                      <c:pt idx="4">
                        <c:v>0</c:v>
                      </c:pt>
                      <c:pt idx="5">
                        <c:v>0</c:v>
                      </c:pt>
                      <c:pt idx="6">
                        <c:v>0</c:v>
                      </c:pt>
                      <c:pt idx="7">
                        <c:v>0</c:v>
                      </c:pt>
                      <c:pt idx="8">
                        <c:v>0.54385964912280704</c:v>
                      </c:pt>
                    </c:numCache>
                  </c:numRef>
                </c:val>
              </c15:ser>
            </c15:filteredBarSeries>
            <c15:filteredBarSeries>
              <c15:ser>
                <c:idx val="3"/>
                <c:order val="3"/>
                <c:tx>
                  <c:strRef>
                    <c:extLst xmlns:c15="http://schemas.microsoft.com/office/drawing/2012/chart">
                      <c:ext xmlns:c15="http://schemas.microsoft.com/office/drawing/2012/chart" uri="{02D57815-91ED-43cb-92C2-25804820EDAC}">
                        <c15:formulaRef>
                          <c15:sqref>Summary!$A$11</c15:sqref>
                        </c15:formulaRef>
                      </c:ext>
                    </c:extLst>
                    <c:strCache>
                      <c:ptCount val="1"/>
                      <c:pt idx="0">
                        <c:v>Total Guesses Overall</c:v>
                      </c:pt>
                    </c:strCache>
                  </c:strRef>
                </c:tx>
                <c:spPr>
                  <a:noFill/>
                  <a:ln>
                    <a:noFill/>
                  </a:ln>
                  <a:effectLst/>
                </c:spPr>
                <c:invertIfNegative val="0"/>
                <c:dLbls>
                  <c:dLbl>
                    <c:idx val="4"/>
                    <c:layout>
                      <c:manualLayout>
                        <c:x val="0"/>
                        <c:y val="2.1369203849518809E-2"/>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dLbl>
                    <c:idx val="5"/>
                    <c:layout>
                      <c:manualLayout>
                        <c:x val="0"/>
                        <c:y val="0"/>
                      </c:manualLayout>
                    </c:layout>
                    <c:dLblPos val="outEnd"/>
                    <c:showLegendKey val="0"/>
                    <c:showVal val="1"/>
                    <c:showCatName val="0"/>
                    <c:showSerName val="0"/>
                    <c:showPercent val="0"/>
                    <c:showBubbleSize val="0"/>
                    <c:extLst xmlns:c15="http://schemas.microsoft.com/office/drawing/2012/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Summary!$B$11:$J$11</c15:sqref>
                        </c15:formulaRef>
                      </c:ext>
                    </c:extLst>
                    <c:numCache>
                      <c:formatCode>General</c:formatCode>
                      <c:ptCount val="9"/>
                      <c:pt idx="0">
                        <c:v>30</c:v>
                      </c:pt>
                      <c:pt idx="1">
                        <c:v>28</c:v>
                      </c:pt>
                      <c:pt idx="2">
                        <c:v>30</c:v>
                      </c:pt>
                      <c:pt idx="3">
                        <c:v>28</c:v>
                      </c:pt>
                      <c:pt idx="4">
                        <c:v>2</c:v>
                      </c:pt>
                      <c:pt idx="5">
                        <c:v>2</c:v>
                      </c:pt>
                      <c:pt idx="6">
                        <c:v>1</c:v>
                      </c:pt>
                      <c:pt idx="7">
                        <c:v>1</c:v>
                      </c:pt>
                      <c:pt idx="8">
                        <c:v>120</c:v>
                      </c:pt>
                    </c:numCache>
                  </c:numRef>
                </c:val>
              </c15:ser>
            </c15:filteredBarSeries>
            <c15:filteredBarSeries>
              <c15:ser>
                <c:idx val="4"/>
                <c:order val="4"/>
                <c:tx>
                  <c:strRef>
                    <c:extLst xmlns:c15="http://schemas.microsoft.com/office/drawing/2012/chart">
                      <c:ext xmlns:c15="http://schemas.microsoft.com/office/drawing/2012/chart" uri="{02D57815-91ED-43cb-92C2-25804820EDAC}">
                        <c15:formulaRef>
                          <c15:sqref>Summary!$A$13</c15:sqref>
                        </c15:formulaRef>
                      </c:ext>
                    </c:extLst>
                    <c:strCache>
                      <c:ptCount val="1"/>
                      <c:pt idx="0">
                        <c:v>Total Guesses with Themes</c:v>
                      </c:pt>
                    </c:strCache>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extLst xmlns:c15="http://schemas.microsoft.com/office/drawing/2012/chart">
                      <c:ext xmlns:c15="http://schemas.microsoft.com/office/drawing/2012/chart" uri="{02D57815-91ED-43cb-92C2-25804820EDAC}">
                        <c15:formulaRef>
                          <c15:sqref>Summary!$B$13:$J$13</c15:sqref>
                        </c15:formulaRef>
                      </c:ext>
                    </c:extLst>
                    <c:numCache>
                      <c:formatCode>General</c:formatCode>
                      <c:ptCount val="9"/>
                      <c:pt idx="0">
                        <c:v>14</c:v>
                      </c:pt>
                      <c:pt idx="1">
                        <c:v>13</c:v>
                      </c:pt>
                      <c:pt idx="2">
                        <c:v>14</c:v>
                      </c:pt>
                      <c:pt idx="3">
                        <c:v>12</c:v>
                      </c:pt>
                      <c:pt idx="4">
                        <c:v>2</c:v>
                      </c:pt>
                      <c:pt idx="5">
                        <c:v>2</c:v>
                      </c:pt>
                      <c:pt idx="6">
                        <c:v>0</c:v>
                      </c:pt>
                      <c:pt idx="7">
                        <c:v>0</c:v>
                      </c:pt>
                      <c:pt idx="8">
                        <c:v>57</c:v>
                      </c:pt>
                    </c:numCache>
                  </c:numRef>
                </c:val>
              </c15:ser>
            </c15:filteredBarSeries>
          </c:ext>
        </c:extLst>
      </c:barChart>
      <c:barChart>
        <c:barDir val="col"/>
        <c:grouping val="clustered"/>
        <c:varyColors val="0"/>
        <c:ser>
          <c:idx val="5"/>
          <c:order val="5"/>
          <c:tx>
            <c:strRef>
              <c:f>Summary!$A$15</c:f>
              <c:strCache>
                <c:ptCount val="1"/>
                <c:pt idx="0">
                  <c:v>Total Guesses without Themes</c:v>
                </c:pt>
              </c:strCache>
              <c:extLst xmlns:c15="http://schemas.microsoft.com/office/drawing/2012/chart"/>
            </c:strRef>
          </c:tx>
          <c:spPr>
            <a:no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Summary!$B$15:$J$15</c:f>
              <c:numCache>
                <c:formatCode>General</c:formatCode>
                <c:ptCount val="9"/>
                <c:pt idx="0">
                  <c:v>16</c:v>
                </c:pt>
                <c:pt idx="1">
                  <c:v>15</c:v>
                </c:pt>
                <c:pt idx="2">
                  <c:v>16</c:v>
                </c:pt>
                <c:pt idx="3">
                  <c:v>16</c:v>
                </c:pt>
                <c:pt idx="4">
                  <c:v>0</c:v>
                </c:pt>
                <c:pt idx="5">
                  <c:v>0</c:v>
                </c:pt>
                <c:pt idx="6">
                  <c:v>1</c:v>
                </c:pt>
                <c:pt idx="7">
                  <c:v>1</c:v>
                </c:pt>
                <c:pt idx="8">
                  <c:v>63</c:v>
                </c:pt>
              </c:numCache>
              <c:extLst xmlns:c15="http://schemas.microsoft.com/office/drawing/2012/chart"/>
            </c:numRef>
          </c:val>
        </c:ser>
        <c:dLbls>
          <c:showLegendKey val="0"/>
          <c:showVal val="0"/>
          <c:showCatName val="0"/>
          <c:showSerName val="0"/>
          <c:showPercent val="0"/>
          <c:showBubbleSize val="0"/>
        </c:dLbls>
        <c:gapWidth val="219"/>
        <c:overlap val="-27"/>
        <c:axId val="173139272"/>
        <c:axId val="173138880"/>
      </c:barChart>
      <c:catAx>
        <c:axId val="17313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8488"/>
        <c:crosses val="autoZero"/>
        <c:auto val="1"/>
        <c:lblAlgn val="ctr"/>
        <c:lblOffset val="100"/>
        <c:noMultiLvlLbl val="0"/>
      </c:catAx>
      <c:valAx>
        <c:axId val="1731384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8096"/>
        <c:crosses val="autoZero"/>
        <c:crossBetween val="between"/>
      </c:valAx>
      <c:valAx>
        <c:axId val="173138880"/>
        <c:scaling>
          <c:orientation val="minMax"/>
        </c:scaling>
        <c:delete val="0"/>
        <c:axPos val="r"/>
        <c:numFmt formatCode="General" sourceLinked="1"/>
        <c:majorTickMark val="none"/>
        <c:minorTickMark val="none"/>
        <c:tickLblPos val="none"/>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39272"/>
        <c:crosses val="max"/>
        <c:crossBetween val="between"/>
      </c:valAx>
      <c:catAx>
        <c:axId val="173139272"/>
        <c:scaling>
          <c:orientation val="minMax"/>
        </c:scaling>
        <c:delete val="1"/>
        <c:axPos val="b"/>
        <c:majorTickMark val="out"/>
        <c:minorTickMark val="none"/>
        <c:tickLblPos val="nextTo"/>
        <c:crossAx val="1731388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274982</xdr:colOff>
      <xdr:row>17</xdr:row>
      <xdr:rowOff>74543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273326</xdr:colOff>
      <xdr:row>0</xdr:row>
      <xdr:rowOff>0</xdr:rowOff>
    </xdr:from>
    <xdr:to>
      <xdr:col>16</xdr:col>
      <xdr:colOff>548308</xdr:colOff>
      <xdr:row>17</xdr:row>
      <xdr:rowOff>74543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554934</xdr:colOff>
      <xdr:row>0</xdr:row>
      <xdr:rowOff>0</xdr:rowOff>
    </xdr:from>
    <xdr:to>
      <xdr:col>25</xdr:col>
      <xdr:colOff>217004</xdr:colOff>
      <xdr:row>17</xdr:row>
      <xdr:rowOff>74543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tabSelected="1" workbookViewId="0">
      <pane ySplit="1" topLeftCell="A5" activePane="bottomLeft" state="frozen"/>
      <selection pane="bottomLeft" activeCell="S27" sqref="S27"/>
    </sheetView>
  </sheetViews>
  <sheetFormatPr defaultRowHeight="15" x14ac:dyDescent="0.25"/>
  <cols>
    <col min="2" max="2" width="11.140625" customWidth="1"/>
    <col min="7" max="7" width="14" customWidth="1"/>
    <col min="9" max="9" width="14.42578125" bestFit="1" customWidth="1"/>
  </cols>
  <sheetData>
    <row r="1" spans="1:17" x14ac:dyDescent="0.25">
      <c r="A1" s="2" t="s">
        <v>0</v>
      </c>
      <c r="B1" s="2" t="s">
        <v>13</v>
      </c>
      <c r="C1" s="2" t="s">
        <v>1</v>
      </c>
      <c r="D1" s="2" t="s">
        <v>2</v>
      </c>
      <c r="E1" s="2" t="s">
        <v>3</v>
      </c>
      <c r="F1" s="2" t="s">
        <v>15</v>
      </c>
      <c r="G1" s="2" t="s">
        <v>46</v>
      </c>
      <c r="H1" s="2" t="s">
        <v>4</v>
      </c>
      <c r="I1" s="2" t="s">
        <v>47</v>
      </c>
      <c r="J1" s="2" t="s">
        <v>5</v>
      </c>
      <c r="K1" s="2" t="s">
        <v>23</v>
      </c>
      <c r="L1" s="2" t="s">
        <v>6</v>
      </c>
      <c r="M1" s="2" t="s">
        <v>7</v>
      </c>
      <c r="N1" s="2" t="s">
        <v>8</v>
      </c>
      <c r="O1" s="2" t="s">
        <v>12</v>
      </c>
      <c r="P1" s="2" t="s">
        <v>124</v>
      </c>
      <c r="Q1" s="2" t="s">
        <v>136</v>
      </c>
    </row>
    <row r="2" spans="1:17" x14ac:dyDescent="0.25">
      <c r="A2">
        <v>600</v>
      </c>
      <c r="B2" t="s">
        <v>14</v>
      </c>
      <c r="C2" t="s">
        <v>9</v>
      </c>
      <c r="D2" t="s">
        <v>10</v>
      </c>
      <c r="E2" t="s">
        <v>11</v>
      </c>
      <c r="F2" s="1" t="e">
        <f>NA()</f>
        <v>#N/A</v>
      </c>
      <c r="G2" s="1">
        <v>2</v>
      </c>
      <c r="H2" s="1" t="s">
        <v>12</v>
      </c>
      <c r="I2" s="1" t="s">
        <v>6</v>
      </c>
      <c r="J2" s="1">
        <v>1</v>
      </c>
      <c r="K2" s="1" t="e">
        <f>NA()</f>
        <v>#N/A</v>
      </c>
      <c r="L2" s="1">
        <v>1</v>
      </c>
      <c r="M2" s="1">
        <v>3</v>
      </c>
      <c r="N2" s="1">
        <v>3</v>
      </c>
      <c r="O2" s="1" t="e">
        <f>NA()</f>
        <v>#N/A</v>
      </c>
      <c r="P2" s="1" t="e">
        <f>NA()</f>
        <v>#N/A</v>
      </c>
      <c r="Q2" s="1" t="e">
        <f>NA()</f>
        <v>#N/A</v>
      </c>
    </row>
    <row r="3" spans="1:17" x14ac:dyDescent="0.25">
      <c r="A3">
        <v>601</v>
      </c>
      <c r="B3" t="e">
        <f>NA()</f>
        <v>#N/A</v>
      </c>
      <c r="C3" t="s">
        <v>16</v>
      </c>
      <c r="D3" t="s">
        <v>17</v>
      </c>
      <c r="E3" t="s">
        <v>18</v>
      </c>
      <c r="F3" t="e">
        <f>NA()</f>
        <v>#N/A</v>
      </c>
      <c r="G3" s="1">
        <v>1</v>
      </c>
      <c r="H3" s="1" t="s">
        <v>12</v>
      </c>
      <c r="I3" s="1" t="s">
        <v>23</v>
      </c>
      <c r="J3" s="1">
        <v>1</v>
      </c>
      <c r="K3" s="1">
        <v>2</v>
      </c>
      <c r="L3" s="1">
        <v>1</v>
      </c>
      <c r="M3" s="1">
        <v>1</v>
      </c>
      <c r="N3" t="e">
        <f>NA()</f>
        <v>#N/A</v>
      </c>
      <c r="O3" t="e">
        <f>NA()</f>
        <v>#N/A</v>
      </c>
      <c r="P3" s="1" t="e">
        <f>NA()</f>
        <v>#N/A</v>
      </c>
      <c r="Q3" s="1" t="e">
        <f>NA()</f>
        <v>#N/A</v>
      </c>
    </row>
    <row r="4" spans="1:17" x14ac:dyDescent="0.25">
      <c r="A4">
        <v>602</v>
      </c>
      <c r="B4" t="s">
        <v>19</v>
      </c>
      <c r="C4" t="s">
        <v>20</v>
      </c>
      <c r="D4" t="s">
        <v>21</v>
      </c>
      <c r="E4" t="s">
        <v>22</v>
      </c>
      <c r="F4" t="e">
        <f>NA()</f>
        <v>#N/A</v>
      </c>
      <c r="G4" s="1">
        <v>1</v>
      </c>
      <c r="H4" s="1" t="s">
        <v>12</v>
      </c>
      <c r="I4" s="1" t="s">
        <v>7</v>
      </c>
      <c r="J4" s="1">
        <v>2</v>
      </c>
      <c r="K4" s="1">
        <v>1</v>
      </c>
      <c r="L4" s="1">
        <v>1</v>
      </c>
      <c r="M4" s="1">
        <v>1</v>
      </c>
      <c r="N4" t="e">
        <f>NA()</f>
        <v>#N/A</v>
      </c>
      <c r="O4" t="e">
        <f>NA()</f>
        <v>#N/A</v>
      </c>
      <c r="P4" s="1" t="e">
        <f>NA()</f>
        <v>#N/A</v>
      </c>
      <c r="Q4" s="1" t="e">
        <f>NA()</f>
        <v>#N/A</v>
      </c>
    </row>
    <row r="5" spans="1:17" x14ac:dyDescent="0.25">
      <c r="A5">
        <v>603</v>
      </c>
      <c r="B5" t="s">
        <v>33</v>
      </c>
      <c r="C5" t="s">
        <v>34</v>
      </c>
      <c r="D5" t="s">
        <v>35</v>
      </c>
      <c r="E5" t="s">
        <v>36</v>
      </c>
      <c r="F5" t="s">
        <v>37</v>
      </c>
      <c r="G5" s="1">
        <v>2</v>
      </c>
      <c r="H5" s="1" t="s">
        <v>12</v>
      </c>
      <c r="I5" s="1" t="s">
        <v>5</v>
      </c>
      <c r="J5" s="1">
        <v>4</v>
      </c>
      <c r="K5" s="1">
        <v>2</v>
      </c>
      <c r="L5" s="1">
        <v>2</v>
      </c>
      <c r="M5" s="1">
        <v>2</v>
      </c>
      <c r="N5" t="e">
        <f>NA()</f>
        <v>#N/A</v>
      </c>
      <c r="O5" t="e">
        <f>NA()</f>
        <v>#N/A</v>
      </c>
      <c r="P5" s="1" t="e">
        <f>NA()</f>
        <v>#N/A</v>
      </c>
      <c r="Q5" s="1" t="e">
        <f>NA()</f>
        <v>#N/A</v>
      </c>
    </row>
    <row r="6" spans="1:17" x14ac:dyDescent="0.25">
      <c r="A6">
        <v>604</v>
      </c>
      <c r="B6" t="s">
        <v>38</v>
      </c>
      <c r="C6" t="s">
        <v>39</v>
      </c>
      <c r="D6" t="s">
        <v>40</v>
      </c>
      <c r="E6" t="s">
        <v>41</v>
      </c>
      <c r="F6" t="e">
        <f>NA()</f>
        <v>#N/A</v>
      </c>
      <c r="G6" s="1">
        <v>1</v>
      </c>
      <c r="H6" s="1" t="s">
        <v>12</v>
      </c>
      <c r="I6" s="1" t="s">
        <v>6</v>
      </c>
      <c r="J6" s="1">
        <v>2</v>
      </c>
      <c r="K6" s="1">
        <v>1</v>
      </c>
      <c r="L6" s="1">
        <v>1</v>
      </c>
      <c r="M6" s="1">
        <v>2</v>
      </c>
      <c r="N6" t="e">
        <f>NA()</f>
        <v>#N/A</v>
      </c>
      <c r="O6" t="e">
        <f>NA()</f>
        <v>#N/A</v>
      </c>
      <c r="P6" s="1" t="e">
        <f>NA()</f>
        <v>#N/A</v>
      </c>
      <c r="Q6" s="1" t="e">
        <f>NA()</f>
        <v>#N/A</v>
      </c>
    </row>
    <row r="7" spans="1:17" x14ac:dyDescent="0.25">
      <c r="A7">
        <v>605</v>
      </c>
      <c r="B7" t="e">
        <f>NA()</f>
        <v>#N/A</v>
      </c>
      <c r="C7" t="s">
        <v>42</v>
      </c>
      <c r="D7" t="s">
        <v>43</v>
      </c>
      <c r="E7" t="s">
        <v>44</v>
      </c>
      <c r="F7" t="e">
        <f>NA()</f>
        <v>#N/A</v>
      </c>
      <c r="G7" s="1">
        <v>2</v>
      </c>
      <c r="H7" s="1" t="s">
        <v>12</v>
      </c>
      <c r="I7" s="1" t="s">
        <v>23</v>
      </c>
      <c r="J7" s="1">
        <v>2</v>
      </c>
      <c r="K7" s="1">
        <v>3</v>
      </c>
      <c r="L7" s="1">
        <v>3</v>
      </c>
      <c r="M7" s="1">
        <v>2</v>
      </c>
      <c r="N7" t="e">
        <f>NA()</f>
        <v>#N/A</v>
      </c>
      <c r="O7" t="e">
        <f>NA()</f>
        <v>#N/A</v>
      </c>
      <c r="P7" s="1" t="e">
        <f>NA()</f>
        <v>#N/A</v>
      </c>
      <c r="Q7" s="1" t="e">
        <f>NA()</f>
        <v>#N/A</v>
      </c>
    </row>
    <row r="8" spans="1:17" x14ac:dyDescent="0.25">
      <c r="A8">
        <v>606</v>
      </c>
      <c r="B8" t="s">
        <v>48</v>
      </c>
      <c r="C8" t="s">
        <v>49</v>
      </c>
      <c r="D8" t="s">
        <v>50</v>
      </c>
      <c r="E8" t="s">
        <v>51</v>
      </c>
      <c r="F8" t="e">
        <f>NA()</f>
        <v>#N/A</v>
      </c>
      <c r="G8" s="1">
        <v>2</v>
      </c>
      <c r="H8" s="1" t="s">
        <v>12</v>
      </c>
      <c r="I8" s="1" t="s">
        <v>5</v>
      </c>
      <c r="J8" s="1">
        <v>1</v>
      </c>
      <c r="K8" s="1">
        <v>3</v>
      </c>
      <c r="L8" s="1">
        <v>1</v>
      </c>
      <c r="M8" s="1">
        <v>2</v>
      </c>
      <c r="N8" t="e">
        <f>NA()</f>
        <v>#N/A</v>
      </c>
      <c r="O8" t="e">
        <f>NA()</f>
        <v>#N/A</v>
      </c>
      <c r="P8" s="1" t="e">
        <f>NA()</f>
        <v>#N/A</v>
      </c>
      <c r="Q8" s="1" t="e">
        <f>NA()</f>
        <v>#N/A</v>
      </c>
    </row>
    <row r="9" spans="1:17" x14ac:dyDescent="0.25">
      <c r="A9">
        <v>607</v>
      </c>
      <c r="B9" t="e">
        <f>NA()</f>
        <v>#N/A</v>
      </c>
      <c r="C9" t="s">
        <v>61</v>
      </c>
      <c r="D9" t="s">
        <v>62</v>
      </c>
      <c r="E9" t="s">
        <v>63</v>
      </c>
      <c r="F9" t="e">
        <f>NA()</f>
        <v>#N/A</v>
      </c>
      <c r="G9" s="1">
        <v>3</v>
      </c>
      <c r="H9" s="1" t="s">
        <v>12</v>
      </c>
      <c r="I9" s="1" t="s">
        <v>7</v>
      </c>
      <c r="J9" s="1">
        <v>3</v>
      </c>
      <c r="K9" s="1">
        <v>3</v>
      </c>
      <c r="L9" s="1">
        <v>3</v>
      </c>
      <c r="M9" s="1">
        <v>2</v>
      </c>
      <c r="N9" t="e">
        <f>NA()</f>
        <v>#N/A</v>
      </c>
      <c r="O9" t="e">
        <f>NA()</f>
        <v>#N/A</v>
      </c>
      <c r="P9" s="1" t="e">
        <f>NA()</f>
        <v>#N/A</v>
      </c>
      <c r="Q9" s="1" t="e">
        <f>NA()</f>
        <v>#N/A</v>
      </c>
    </row>
    <row r="10" spans="1:17" x14ac:dyDescent="0.25">
      <c r="A10">
        <v>608</v>
      </c>
      <c r="B10" t="e">
        <f>NA()</f>
        <v>#N/A</v>
      </c>
      <c r="C10" t="s">
        <v>64</v>
      </c>
      <c r="D10" t="s">
        <v>65</v>
      </c>
      <c r="E10" t="s">
        <v>66</v>
      </c>
      <c r="F10" t="e">
        <f>NA()</f>
        <v>#N/A</v>
      </c>
      <c r="G10" s="1">
        <v>3</v>
      </c>
      <c r="H10" s="1" t="s">
        <v>12</v>
      </c>
      <c r="I10" s="1" t="s">
        <v>5</v>
      </c>
      <c r="J10" s="1">
        <v>2</v>
      </c>
      <c r="K10" s="1">
        <v>3</v>
      </c>
      <c r="L10" s="1">
        <v>3</v>
      </c>
      <c r="M10" s="1">
        <v>3</v>
      </c>
      <c r="N10" t="e">
        <f>NA()</f>
        <v>#N/A</v>
      </c>
      <c r="O10" t="e">
        <f>NA()</f>
        <v>#N/A</v>
      </c>
      <c r="P10" s="1" t="e">
        <f>NA()</f>
        <v>#N/A</v>
      </c>
      <c r="Q10" s="1" t="e">
        <f>NA()</f>
        <v>#N/A</v>
      </c>
    </row>
    <row r="11" spans="1:17" x14ac:dyDescent="0.25">
      <c r="A11">
        <v>609</v>
      </c>
      <c r="B11" t="e">
        <f>NA()</f>
        <v>#N/A</v>
      </c>
      <c r="C11" t="s">
        <v>67</v>
      </c>
      <c r="D11" t="s">
        <v>67</v>
      </c>
      <c r="E11" t="s">
        <v>68</v>
      </c>
      <c r="F11" t="e">
        <f>NA()</f>
        <v>#N/A</v>
      </c>
      <c r="G11" s="1">
        <v>2</v>
      </c>
      <c r="H11" s="1" t="s">
        <v>12</v>
      </c>
      <c r="I11" s="1" t="s">
        <v>7</v>
      </c>
      <c r="J11" s="1">
        <v>2</v>
      </c>
      <c r="K11" s="1">
        <v>2</v>
      </c>
      <c r="L11" s="1">
        <v>2</v>
      </c>
      <c r="M11" s="1">
        <v>3</v>
      </c>
      <c r="N11" t="e">
        <f>NA()</f>
        <v>#N/A</v>
      </c>
      <c r="O11" t="e">
        <f>NA()</f>
        <v>#N/A</v>
      </c>
      <c r="P11" s="1" t="e">
        <f>NA()</f>
        <v>#N/A</v>
      </c>
      <c r="Q11" s="1" t="e">
        <f>NA()</f>
        <v>#N/A</v>
      </c>
    </row>
    <row r="12" spans="1:17" x14ac:dyDescent="0.25">
      <c r="A12">
        <v>610</v>
      </c>
      <c r="B12" t="e">
        <f>NA()</f>
        <v>#N/A</v>
      </c>
      <c r="C12" t="s">
        <v>69</v>
      </c>
      <c r="D12" t="s">
        <v>70</v>
      </c>
      <c r="E12" t="s">
        <v>71</v>
      </c>
      <c r="F12" t="e">
        <f>NA()</f>
        <v>#N/A</v>
      </c>
      <c r="G12" s="1">
        <v>1</v>
      </c>
      <c r="H12" s="1" t="s">
        <v>12</v>
      </c>
      <c r="I12" s="1" t="s">
        <v>23</v>
      </c>
      <c r="J12" s="1">
        <v>1</v>
      </c>
      <c r="K12" s="1">
        <v>1</v>
      </c>
      <c r="L12" s="1">
        <v>1</v>
      </c>
      <c r="M12" s="1">
        <v>1</v>
      </c>
      <c r="N12" t="e">
        <f>NA()</f>
        <v>#N/A</v>
      </c>
      <c r="O12" t="e">
        <f>NA()</f>
        <v>#N/A</v>
      </c>
      <c r="P12" s="1" t="e">
        <f>NA()</f>
        <v>#N/A</v>
      </c>
      <c r="Q12" s="1" t="e">
        <f>NA()</f>
        <v>#N/A</v>
      </c>
    </row>
    <row r="13" spans="1:17" x14ac:dyDescent="0.25">
      <c r="A13">
        <v>611</v>
      </c>
      <c r="B13" t="s">
        <v>76</v>
      </c>
      <c r="C13" t="s">
        <v>78</v>
      </c>
      <c r="D13" t="s">
        <v>79</v>
      </c>
      <c r="E13" t="s">
        <v>80</v>
      </c>
      <c r="F13" t="e">
        <f>NA()</f>
        <v>#N/A</v>
      </c>
      <c r="G13" s="1">
        <v>3</v>
      </c>
      <c r="H13" s="1" t="s">
        <v>77</v>
      </c>
      <c r="I13" s="1" t="s">
        <v>23</v>
      </c>
      <c r="J13" s="1">
        <v>3</v>
      </c>
      <c r="K13" s="1">
        <v>1</v>
      </c>
      <c r="L13" s="1">
        <v>1</v>
      </c>
      <c r="M13" s="1">
        <v>1</v>
      </c>
      <c r="N13" t="e">
        <f>NA()</f>
        <v>#N/A</v>
      </c>
      <c r="O13" s="1">
        <v>2</v>
      </c>
      <c r="P13" s="1" t="e">
        <f>NA()</f>
        <v>#N/A</v>
      </c>
      <c r="Q13" s="1" t="e">
        <f>NA()</f>
        <v>#N/A</v>
      </c>
    </row>
    <row r="14" spans="1:17" x14ac:dyDescent="0.25">
      <c r="A14">
        <v>612</v>
      </c>
      <c r="B14" t="s">
        <v>81</v>
      </c>
      <c r="C14" t="s">
        <v>82</v>
      </c>
      <c r="D14" t="s">
        <v>83</v>
      </c>
      <c r="E14" t="s">
        <v>84</v>
      </c>
      <c r="F14" t="e">
        <f>NA()</f>
        <v>#N/A</v>
      </c>
      <c r="G14" s="1">
        <v>3</v>
      </c>
      <c r="H14" s="1" t="s">
        <v>12</v>
      </c>
      <c r="I14" s="1" t="s">
        <v>6</v>
      </c>
      <c r="J14" s="1">
        <v>2</v>
      </c>
      <c r="K14" s="1">
        <v>3</v>
      </c>
      <c r="L14" s="1">
        <v>1</v>
      </c>
      <c r="M14" s="1">
        <v>3</v>
      </c>
      <c r="N14" t="e">
        <f>NA()</f>
        <v>#N/A</v>
      </c>
      <c r="O14" t="e">
        <f>NA()</f>
        <v>#N/A</v>
      </c>
      <c r="P14" s="1" t="e">
        <f>NA()</f>
        <v>#N/A</v>
      </c>
      <c r="Q14" s="1" t="e">
        <f>NA()</f>
        <v>#N/A</v>
      </c>
    </row>
    <row r="15" spans="1:17" x14ac:dyDescent="0.25">
      <c r="A15">
        <v>613</v>
      </c>
      <c r="B15" t="e">
        <f>NA()</f>
        <v>#N/A</v>
      </c>
      <c r="C15" t="s">
        <v>85</v>
      </c>
      <c r="D15" t="s">
        <v>86</v>
      </c>
      <c r="E15" t="s">
        <v>87</v>
      </c>
      <c r="F15" t="e">
        <f>NA()</f>
        <v>#N/A</v>
      </c>
      <c r="G15" s="1">
        <v>1</v>
      </c>
      <c r="H15" s="1" t="s">
        <v>12</v>
      </c>
      <c r="I15" s="1" t="s">
        <v>5</v>
      </c>
      <c r="J15" s="1">
        <v>1</v>
      </c>
      <c r="K15" s="1">
        <v>1</v>
      </c>
      <c r="L15" s="1">
        <v>1</v>
      </c>
      <c r="M15" s="1">
        <v>1</v>
      </c>
      <c r="N15" t="e">
        <f>NA()</f>
        <v>#N/A</v>
      </c>
      <c r="O15" t="e">
        <f>NA()</f>
        <v>#N/A</v>
      </c>
      <c r="P15" s="1" t="e">
        <f>NA()</f>
        <v>#N/A</v>
      </c>
      <c r="Q15" s="1" t="e">
        <f>NA()</f>
        <v>#N/A</v>
      </c>
    </row>
    <row r="16" spans="1:17" x14ac:dyDescent="0.25">
      <c r="A16">
        <v>614</v>
      </c>
      <c r="B16" t="s">
        <v>88</v>
      </c>
      <c r="C16" t="s">
        <v>89</v>
      </c>
      <c r="D16" t="s">
        <v>90</v>
      </c>
      <c r="E16" t="s">
        <v>91</v>
      </c>
      <c r="F16" t="s">
        <v>92</v>
      </c>
      <c r="G16" s="1">
        <v>1</v>
      </c>
      <c r="H16" s="1" t="s">
        <v>12</v>
      </c>
      <c r="I16" s="1" t="s">
        <v>23</v>
      </c>
      <c r="J16" s="1">
        <v>1</v>
      </c>
      <c r="K16" s="1">
        <v>2</v>
      </c>
      <c r="L16" s="1">
        <v>1</v>
      </c>
      <c r="M16" t="e">
        <f>NA()</f>
        <v>#N/A</v>
      </c>
      <c r="N16" t="e">
        <f>NA()</f>
        <v>#N/A</v>
      </c>
      <c r="O16" t="e">
        <f>NA()</f>
        <v>#N/A</v>
      </c>
      <c r="P16" s="1" t="e">
        <f>NA()</f>
        <v>#N/A</v>
      </c>
      <c r="Q16" s="1" t="e">
        <f>NA()</f>
        <v>#N/A</v>
      </c>
    </row>
    <row r="17" spans="1:17" x14ac:dyDescent="0.25">
      <c r="A17">
        <v>615</v>
      </c>
      <c r="B17" t="e">
        <f>NA()</f>
        <v>#N/A</v>
      </c>
      <c r="C17" t="s">
        <v>93</v>
      </c>
      <c r="D17" t="s">
        <v>94</v>
      </c>
      <c r="E17" t="s">
        <v>95</v>
      </c>
      <c r="F17" t="e">
        <f>NA()</f>
        <v>#N/A</v>
      </c>
      <c r="G17" s="1">
        <v>3</v>
      </c>
      <c r="H17" s="1" t="s">
        <v>12</v>
      </c>
      <c r="I17" s="1" t="s">
        <v>6</v>
      </c>
      <c r="J17" s="1">
        <v>3</v>
      </c>
      <c r="K17" s="1">
        <v>1</v>
      </c>
      <c r="L17" s="1">
        <v>1</v>
      </c>
      <c r="M17" s="1">
        <v>1</v>
      </c>
      <c r="N17" t="e">
        <f>NA()</f>
        <v>#N/A</v>
      </c>
      <c r="O17" t="e">
        <f>NA()</f>
        <v>#N/A</v>
      </c>
      <c r="P17" s="1" t="e">
        <f>NA()</f>
        <v>#N/A</v>
      </c>
      <c r="Q17" s="1" t="e">
        <f>NA()</f>
        <v>#N/A</v>
      </c>
    </row>
    <row r="18" spans="1:17" x14ac:dyDescent="0.25">
      <c r="A18">
        <v>616</v>
      </c>
      <c r="B18" t="s">
        <v>99</v>
      </c>
      <c r="C18" t="s">
        <v>96</v>
      </c>
      <c r="D18" t="s">
        <v>97</v>
      </c>
      <c r="E18" t="s">
        <v>98</v>
      </c>
      <c r="F18" t="e">
        <f>NA()</f>
        <v>#N/A</v>
      </c>
      <c r="G18" s="1">
        <v>2</v>
      </c>
      <c r="H18" s="1" t="s">
        <v>12</v>
      </c>
      <c r="I18" s="1" t="s">
        <v>6</v>
      </c>
      <c r="J18" s="1">
        <v>2</v>
      </c>
      <c r="K18" s="1">
        <v>2</v>
      </c>
      <c r="L18" s="1">
        <v>2</v>
      </c>
      <c r="M18" s="1">
        <v>2</v>
      </c>
      <c r="N18" t="e">
        <f>NA()</f>
        <v>#N/A</v>
      </c>
      <c r="O18" t="e">
        <f>NA()</f>
        <v>#N/A</v>
      </c>
      <c r="P18" s="1" t="e">
        <f>NA()</f>
        <v>#N/A</v>
      </c>
      <c r="Q18" s="1" t="e">
        <f>NA()</f>
        <v>#N/A</v>
      </c>
    </row>
    <row r="19" spans="1:17" x14ac:dyDescent="0.25">
      <c r="A19">
        <v>617</v>
      </c>
      <c r="B19" t="e">
        <f>NA()</f>
        <v>#N/A</v>
      </c>
      <c r="C19" t="s">
        <v>104</v>
      </c>
      <c r="D19" t="s">
        <v>105</v>
      </c>
      <c r="E19" t="s">
        <v>106</v>
      </c>
      <c r="F19" t="e">
        <f>NA()</f>
        <v>#N/A</v>
      </c>
      <c r="G19" s="1">
        <v>1</v>
      </c>
      <c r="H19" s="1" t="s">
        <v>12</v>
      </c>
      <c r="I19" s="1" t="s">
        <v>23</v>
      </c>
      <c r="J19" s="1">
        <v>3</v>
      </c>
      <c r="K19" s="1">
        <v>3</v>
      </c>
      <c r="L19" s="1">
        <v>1</v>
      </c>
      <c r="M19" s="1">
        <v>1</v>
      </c>
      <c r="N19" t="e">
        <f>NA()</f>
        <v>#N/A</v>
      </c>
      <c r="O19" t="e">
        <f>NA()</f>
        <v>#N/A</v>
      </c>
      <c r="P19" s="1" t="e">
        <f>NA()</f>
        <v>#N/A</v>
      </c>
      <c r="Q19" s="1" t="e">
        <f>NA()</f>
        <v>#N/A</v>
      </c>
    </row>
    <row r="20" spans="1:17" x14ac:dyDescent="0.25">
      <c r="A20">
        <v>618</v>
      </c>
      <c r="B20" t="s">
        <v>100</v>
      </c>
      <c r="C20" t="s">
        <v>101</v>
      </c>
      <c r="D20" t="s">
        <v>102</v>
      </c>
      <c r="E20" t="s">
        <v>103</v>
      </c>
      <c r="F20" t="e">
        <f>NA()</f>
        <v>#N/A</v>
      </c>
      <c r="G20" s="1">
        <v>2</v>
      </c>
      <c r="H20" s="1" t="s">
        <v>12</v>
      </c>
      <c r="I20" s="1" t="s">
        <v>6</v>
      </c>
      <c r="J20" s="1">
        <v>2</v>
      </c>
      <c r="K20" s="1">
        <v>2</v>
      </c>
      <c r="L20" s="1">
        <v>1</v>
      </c>
      <c r="M20" s="1">
        <v>2</v>
      </c>
      <c r="N20" t="e">
        <f>NA()</f>
        <v>#N/A</v>
      </c>
      <c r="O20" t="e">
        <f>NA()</f>
        <v>#N/A</v>
      </c>
      <c r="P20" s="1" t="e">
        <f>NA()</f>
        <v>#N/A</v>
      </c>
      <c r="Q20" s="1" t="e">
        <f>NA()</f>
        <v>#N/A</v>
      </c>
    </row>
    <row r="21" spans="1:17" x14ac:dyDescent="0.25">
      <c r="A21">
        <v>619</v>
      </c>
      <c r="B21" t="e">
        <f>NA()</f>
        <v>#N/A</v>
      </c>
      <c r="C21" t="s">
        <v>112</v>
      </c>
      <c r="D21" t="s">
        <v>113</v>
      </c>
      <c r="E21" t="s">
        <v>114</v>
      </c>
      <c r="F21" t="e">
        <f>NA()</f>
        <v>#N/A</v>
      </c>
      <c r="G21" s="1">
        <v>3</v>
      </c>
      <c r="H21" s="1" t="s">
        <v>12</v>
      </c>
      <c r="I21" s="1" t="s">
        <v>5</v>
      </c>
      <c r="J21" s="1">
        <v>1</v>
      </c>
      <c r="K21" s="1">
        <v>3</v>
      </c>
      <c r="L21" s="1">
        <v>3</v>
      </c>
      <c r="M21" s="1">
        <v>3</v>
      </c>
      <c r="N21" t="e">
        <f>NA()</f>
        <v>#N/A</v>
      </c>
      <c r="O21" t="e">
        <f>NA()</f>
        <v>#N/A</v>
      </c>
      <c r="P21" s="1" t="e">
        <f>NA()</f>
        <v>#N/A</v>
      </c>
      <c r="Q21" s="1" t="e">
        <f>NA()</f>
        <v>#N/A</v>
      </c>
    </row>
    <row r="22" spans="1:17" x14ac:dyDescent="0.25">
      <c r="A22">
        <v>620</v>
      </c>
      <c r="B22" t="s">
        <v>111</v>
      </c>
      <c r="C22" t="s">
        <v>107</v>
      </c>
      <c r="D22" t="s">
        <v>108</v>
      </c>
      <c r="E22" t="s">
        <v>109</v>
      </c>
      <c r="F22" t="s">
        <v>110</v>
      </c>
      <c r="G22" s="1">
        <v>1</v>
      </c>
      <c r="H22" s="1" t="s">
        <v>12</v>
      </c>
      <c r="I22" s="1" t="s">
        <v>7</v>
      </c>
      <c r="J22" s="1">
        <v>1</v>
      </c>
      <c r="K22" s="1">
        <v>1</v>
      </c>
      <c r="L22" s="1">
        <v>1</v>
      </c>
      <c r="M22" s="1">
        <v>1</v>
      </c>
      <c r="N22" t="e">
        <f>NA()</f>
        <v>#N/A</v>
      </c>
      <c r="O22" t="e">
        <f>NA()</f>
        <v>#N/A</v>
      </c>
      <c r="P22" s="1" t="e">
        <f>NA()</f>
        <v>#N/A</v>
      </c>
      <c r="Q22" s="1" t="e">
        <f>NA()</f>
        <v>#N/A</v>
      </c>
    </row>
    <row r="23" spans="1:17" x14ac:dyDescent="0.25">
      <c r="A23">
        <v>621</v>
      </c>
      <c r="B23" t="e">
        <f>NA()</f>
        <v>#N/A</v>
      </c>
      <c r="C23" t="s">
        <v>116</v>
      </c>
      <c r="D23" t="s">
        <v>117</v>
      </c>
      <c r="E23" t="s">
        <v>118</v>
      </c>
      <c r="F23" t="e">
        <f>NA()</f>
        <v>#N/A</v>
      </c>
      <c r="G23" s="1">
        <v>3</v>
      </c>
      <c r="H23" s="1" t="s">
        <v>12</v>
      </c>
      <c r="I23" s="1" t="s">
        <v>23</v>
      </c>
      <c r="J23" s="1">
        <v>3</v>
      </c>
      <c r="K23" s="1">
        <v>3</v>
      </c>
      <c r="L23" s="1">
        <v>2</v>
      </c>
      <c r="M23" s="1">
        <v>2</v>
      </c>
      <c r="N23" t="e">
        <f>NA()</f>
        <v>#N/A</v>
      </c>
      <c r="O23" t="e">
        <f>NA()</f>
        <v>#N/A</v>
      </c>
      <c r="P23" s="1" t="e">
        <f>NA()</f>
        <v>#N/A</v>
      </c>
      <c r="Q23" s="1" t="e">
        <f>NA()</f>
        <v>#N/A</v>
      </c>
    </row>
    <row r="24" spans="1:17" x14ac:dyDescent="0.25">
      <c r="A24">
        <v>622</v>
      </c>
      <c r="B24" t="s">
        <v>115</v>
      </c>
      <c r="C24" t="s">
        <v>119</v>
      </c>
      <c r="D24" t="s">
        <v>120</v>
      </c>
      <c r="E24" t="s">
        <v>121</v>
      </c>
      <c r="F24" t="e">
        <f>NA()</f>
        <v>#N/A</v>
      </c>
      <c r="G24" s="1">
        <v>3</v>
      </c>
      <c r="H24" s="1" t="s">
        <v>12</v>
      </c>
      <c r="I24" s="1" t="s">
        <v>7</v>
      </c>
      <c r="J24" s="1">
        <v>2</v>
      </c>
      <c r="K24" s="1">
        <v>3</v>
      </c>
      <c r="L24" s="1">
        <v>3</v>
      </c>
      <c r="M24" s="1">
        <v>2</v>
      </c>
      <c r="N24" t="e">
        <f>NA()</f>
        <v>#N/A</v>
      </c>
      <c r="O24" t="e">
        <f>NA()</f>
        <v>#N/A</v>
      </c>
      <c r="P24" s="1" t="e">
        <f>NA()</f>
        <v>#N/A</v>
      </c>
      <c r="Q24" s="1" t="e">
        <f>NA()</f>
        <v>#N/A</v>
      </c>
    </row>
    <row r="25" spans="1:17" x14ac:dyDescent="0.25">
      <c r="A25">
        <v>623</v>
      </c>
      <c r="B25" t="s">
        <v>123</v>
      </c>
      <c r="C25" t="s">
        <v>125</v>
      </c>
      <c r="D25" t="s">
        <v>126</v>
      </c>
      <c r="E25" t="s">
        <v>127</v>
      </c>
      <c r="F25" t="s">
        <v>128</v>
      </c>
      <c r="G25" s="1">
        <v>3</v>
      </c>
      <c r="H25" s="1" t="s">
        <v>12</v>
      </c>
      <c r="I25" s="1" t="s">
        <v>23</v>
      </c>
      <c r="J25" s="1">
        <v>3</v>
      </c>
      <c r="K25" s="1">
        <v>3</v>
      </c>
      <c r="L25" s="1">
        <v>3</v>
      </c>
      <c r="M25" s="1">
        <v>3</v>
      </c>
      <c r="N25" t="e">
        <v>#N/A</v>
      </c>
      <c r="O25" t="e">
        <f>NA()</f>
        <v>#N/A</v>
      </c>
      <c r="P25" s="1" t="e">
        <f>NA()</f>
        <v>#N/A</v>
      </c>
      <c r="Q25" s="1" t="e">
        <f>NA()</f>
        <v>#N/A</v>
      </c>
    </row>
    <row r="26" spans="1:17" x14ac:dyDescent="0.25">
      <c r="A26">
        <v>624</v>
      </c>
      <c r="B26" t="e">
        <f>NA()</f>
        <v>#N/A</v>
      </c>
      <c r="C26" t="s">
        <v>129</v>
      </c>
      <c r="D26" t="s">
        <v>130</v>
      </c>
      <c r="E26" t="s">
        <v>131</v>
      </c>
      <c r="F26" t="e">
        <f>NA()</f>
        <v>#N/A</v>
      </c>
      <c r="G26" s="1">
        <v>1</v>
      </c>
      <c r="H26" s="1" t="s">
        <v>12</v>
      </c>
      <c r="I26" s="1" t="s">
        <v>5</v>
      </c>
      <c r="J26" s="1">
        <v>3</v>
      </c>
      <c r="K26" s="1">
        <v>3</v>
      </c>
      <c r="L26" s="1">
        <v>3</v>
      </c>
      <c r="M26" s="1">
        <v>1</v>
      </c>
      <c r="N26" t="e">
        <v>#N/A</v>
      </c>
      <c r="O26" t="e">
        <f>NA()</f>
        <v>#N/A</v>
      </c>
      <c r="P26" s="1" t="e">
        <f>NA()</f>
        <v>#N/A</v>
      </c>
      <c r="Q26" s="1" t="e">
        <f>NA()</f>
        <v>#N/A</v>
      </c>
    </row>
    <row r="27" spans="1:17" x14ac:dyDescent="0.25">
      <c r="A27">
        <v>625</v>
      </c>
      <c r="B27" t="e">
        <f>NA()</f>
        <v>#N/A</v>
      </c>
      <c r="C27" t="s">
        <v>132</v>
      </c>
      <c r="D27" t="s">
        <v>133</v>
      </c>
      <c r="E27" t="s">
        <v>134</v>
      </c>
      <c r="F27" t="e">
        <f>NA()</f>
        <v>#N/A</v>
      </c>
      <c r="G27" s="1">
        <v>3</v>
      </c>
      <c r="H27" s="1" t="s">
        <v>12</v>
      </c>
      <c r="I27" s="1" t="s">
        <v>124</v>
      </c>
      <c r="J27" s="1">
        <v>2</v>
      </c>
      <c r="K27" s="1" t="e">
        <v>#N/A</v>
      </c>
      <c r="L27" s="1">
        <v>3</v>
      </c>
      <c r="M27" s="1">
        <v>2</v>
      </c>
      <c r="N27" t="e">
        <v>#N/A</v>
      </c>
      <c r="O27" t="e">
        <f>NA()</f>
        <v>#N/A</v>
      </c>
      <c r="P27" s="1">
        <v>2</v>
      </c>
      <c r="Q27" s="1" t="e">
        <f>NA()</f>
        <v>#N/A</v>
      </c>
    </row>
    <row r="28" spans="1:17" x14ac:dyDescent="0.25">
      <c r="A28">
        <v>626</v>
      </c>
      <c r="B28" t="s">
        <v>135</v>
      </c>
      <c r="C28" t="s">
        <v>140</v>
      </c>
      <c r="D28" t="s">
        <v>141</v>
      </c>
      <c r="E28" t="s">
        <v>142</v>
      </c>
      <c r="F28" t="e">
        <f>NA()</f>
        <v>#N/A</v>
      </c>
      <c r="G28" s="1">
        <v>2</v>
      </c>
      <c r="H28" s="1" t="s">
        <v>7</v>
      </c>
      <c r="I28" s="1" t="s">
        <v>6</v>
      </c>
      <c r="J28" s="1">
        <v>1</v>
      </c>
      <c r="K28" s="1">
        <v>1</v>
      </c>
      <c r="L28" s="1">
        <v>3</v>
      </c>
      <c r="M28" t="e">
        <v>#N/A</v>
      </c>
      <c r="N28" s="1">
        <v>1</v>
      </c>
      <c r="O28" s="1">
        <v>3</v>
      </c>
      <c r="P28" s="1" t="e">
        <f>NA()</f>
        <v>#N/A</v>
      </c>
      <c r="Q28" s="1" t="e">
        <f>NA()</f>
        <v>#N/A</v>
      </c>
    </row>
    <row r="29" spans="1:17" x14ac:dyDescent="0.25">
      <c r="A29">
        <v>627</v>
      </c>
      <c r="B29" t="e">
        <f>NA()</f>
        <v>#N/A</v>
      </c>
      <c r="C29" t="s">
        <v>143</v>
      </c>
      <c r="D29" t="s">
        <v>144</v>
      </c>
      <c r="E29" t="s">
        <v>145</v>
      </c>
      <c r="F29" t="e">
        <f>NA()</f>
        <v>#N/A</v>
      </c>
      <c r="G29" s="1">
        <v>1</v>
      </c>
      <c r="H29" s="1" t="s">
        <v>12</v>
      </c>
      <c r="I29" s="1" t="s">
        <v>136</v>
      </c>
      <c r="J29" s="1">
        <v>3</v>
      </c>
      <c r="K29" s="1">
        <v>3</v>
      </c>
      <c r="L29" s="1">
        <v>3</v>
      </c>
      <c r="M29" s="1">
        <v>1</v>
      </c>
      <c r="N29" s="1" t="e">
        <f>NA()</f>
        <v>#N/A</v>
      </c>
      <c r="O29" s="1" t="e">
        <f>NA()</f>
        <v>#N/A</v>
      </c>
      <c r="P29" s="1" t="e">
        <f>NA()</f>
        <v>#N/A</v>
      </c>
      <c r="Q29" s="1">
        <v>1</v>
      </c>
    </row>
    <row r="30" spans="1:17" x14ac:dyDescent="0.25">
      <c r="A30">
        <v>629</v>
      </c>
      <c r="B30" t="e">
        <f>NA()</f>
        <v>#N/A</v>
      </c>
      <c r="C30" t="s">
        <v>146</v>
      </c>
      <c r="D30" t="s">
        <v>147</v>
      </c>
      <c r="E30" t="s">
        <v>148</v>
      </c>
      <c r="F30" t="e">
        <f>NA()</f>
        <v>#N/A</v>
      </c>
      <c r="G30" s="1">
        <v>2</v>
      </c>
      <c r="H30" s="1" t="s">
        <v>12</v>
      </c>
      <c r="I30" s="1" t="s">
        <v>6</v>
      </c>
      <c r="J30" s="1">
        <v>2</v>
      </c>
      <c r="K30" s="1">
        <v>2</v>
      </c>
      <c r="L30" s="1">
        <v>1</v>
      </c>
      <c r="M30" s="1">
        <v>2</v>
      </c>
      <c r="N30" t="e">
        <v>#N/A</v>
      </c>
      <c r="O30" t="e">
        <f>NA()</f>
        <v>#N/A</v>
      </c>
      <c r="P30" s="1" t="e">
        <f>NA()</f>
        <v>#N/A</v>
      </c>
      <c r="Q30" s="1" t="e">
        <f>NA()</f>
        <v>#N/A</v>
      </c>
    </row>
    <row r="31" spans="1:17" x14ac:dyDescent="0.25">
      <c r="A31">
        <v>630</v>
      </c>
      <c r="B31" t="e">
        <f>NA()</f>
        <v>#N/A</v>
      </c>
      <c r="C31" t="s">
        <v>137</v>
      </c>
      <c r="D31" t="s">
        <v>138</v>
      </c>
      <c r="E31" t="s">
        <v>139</v>
      </c>
      <c r="F31" t="e">
        <f>NA()</f>
        <v>#N/A</v>
      </c>
      <c r="G31" s="1">
        <v>2</v>
      </c>
      <c r="H31" s="1" t="s">
        <v>12</v>
      </c>
      <c r="I31" s="1" t="s">
        <v>23</v>
      </c>
      <c r="J31" s="1">
        <v>2</v>
      </c>
      <c r="K31" s="1">
        <v>1</v>
      </c>
      <c r="L31" s="1">
        <v>1</v>
      </c>
      <c r="M31" s="1">
        <v>2</v>
      </c>
      <c r="N31" t="e">
        <v>#N/A</v>
      </c>
      <c r="O31" t="e">
        <f>NA()</f>
        <v>#N/A</v>
      </c>
      <c r="P31" s="1" t="e">
        <f>NA()</f>
        <v>#N/A</v>
      </c>
      <c r="Q31" s="1" t="e">
        <f>NA()</f>
        <v>#N/A</v>
      </c>
    </row>
    <row r="32" spans="1:17" x14ac:dyDescent="0.25">
      <c r="G32" s="1"/>
      <c r="H32" s="1"/>
      <c r="I32" s="1"/>
      <c r="J32" s="1"/>
      <c r="K32" s="1"/>
      <c r="L32" s="1"/>
      <c r="M32" s="1"/>
    </row>
    <row r="33" spans="7:13" x14ac:dyDescent="0.25">
      <c r="G33" s="1"/>
      <c r="H33" s="1"/>
      <c r="I33" s="1"/>
      <c r="J33" s="1"/>
      <c r="K33" s="1"/>
      <c r="L33" s="1"/>
      <c r="M33" s="1"/>
    </row>
    <row r="34" spans="7:13" x14ac:dyDescent="0.25">
      <c r="G34" s="1"/>
      <c r="H34" s="1"/>
      <c r="I34" s="1"/>
      <c r="J34" s="1"/>
      <c r="K34" s="1"/>
      <c r="L34" s="1"/>
      <c r="M34" s="1"/>
    </row>
    <row r="35" spans="7:13" x14ac:dyDescent="0.25">
      <c r="G35" s="1"/>
      <c r="H35" s="1"/>
      <c r="I35" s="1"/>
      <c r="J35" s="1"/>
      <c r="K35" s="1"/>
      <c r="L35" s="1"/>
      <c r="M35" s="1"/>
    </row>
    <row r="36" spans="7:13" x14ac:dyDescent="0.25">
      <c r="G36" s="1"/>
      <c r="H36" s="1"/>
      <c r="I36" s="1"/>
      <c r="J36" s="1"/>
      <c r="K36" s="1"/>
      <c r="L36" s="1"/>
      <c r="M36" s="1"/>
    </row>
    <row r="37" spans="7:13" x14ac:dyDescent="0.25">
      <c r="G37" s="1"/>
      <c r="H37" s="1"/>
      <c r="I37" s="1"/>
      <c r="J37" s="1"/>
      <c r="K37" s="1"/>
      <c r="L37" s="1"/>
      <c r="M37" s="1"/>
    </row>
    <row r="38" spans="7:13" x14ac:dyDescent="0.25">
      <c r="G38" s="1"/>
      <c r="H38" s="1"/>
      <c r="I38" s="1"/>
      <c r="J38" s="1"/>
      <c r="K38" s="1"/>
      <c r="L38" s="1"/>
      <c r="M38" s="1"/>
    </row>
    <row r="39" spans="7:13" x14ac:dyDescent="0.25">
      <c r="G39" s="1"/>
      <c r="H39" s="1"/>
      <c r="I39" s="1"/>
      <c r="J39" s="1"/>
      <c r="K39" s="1"/>
      <c r="L39" s="1"/>
      <c r="M39" s="1"/>
    </row>
    <row r="40" spans="7:13" x14ac:dyDescent="0.25">
      <c r="G40" s="1"/>
      <c r="H40" s="1"/>
      <c r="I40" s="1"/>
      <c r="J40" s="1"/>
      <c r="K40" s="1"/>
      <c r="L40" s="1"/>
      <c r="M40" s="1"/>
    </row>
    <row r="41" spans="7:13" x14ac:dyDescent="0.25">
      <c r="G41" s="1"/>
      <c r="H41" s="1"/>
      <c r="I41" s="1"/>
      <c r="J41" s="1"/>
      <c r="K41" s="1"/>
      <c r="L41" s="1"/>
      <c r="M41" s="1"/>
    </row>
    <row r="42" spans="7:13" x14ac:dyDescent="0.25">
      <c r="G42" s="1"/>
      <c r="H42" s="1"/>
      <c r="I42" s="1"/>
      <c r="J42" s="1"/>
      <c r="K42" s="1"/>
      <c r="L42" s="1"/>
      <c r="M42" s="1"/>
    </row>
    <row r="43" spans="7:13" x14ac:dyDescent="0.25">
      <c r="G43" s="1"/>
      <c r="H43" s="1"/>
      <c r="I43" s="1"/>
      <c r="J43" s="1"/>
      <c r="K43" s="1"/>
      <c r="L43" s="1"/>
      <c r="M43" s="1"/>
    </row>
    <row r="44" spans="7:13" x14ac:dyDescent="0.25">
      <c r="G44" s="1"/>
      <c r="H44" s="1"/>
      <c r="I44" s="1"/>
      <c r="J44" s="1"/>
      <c r="K44" s="1"/>
      <c r="L44" s="1"/>
      <c r="M44" s="1"/>
    </row>
    <row r="45" spans="7:13" x14ac:dyDescent="0.25">
      <c r="G45" s="1"/>
      <c r="H45" s="1"/>
      <c r="I45" s="1"/>
      <c r="J45" s="1"/>
      <c r="K45" s="1"/>
      <c r="L45" s="1"/>
      <c r="M45" s="1"/>
    </row>
    <row r="46" spans="7:13" x14ac:dyDescent="0.25">
      <c r="G46" s="1"/>
      <c r="H46" s="1"/>
      <c r="I46" s="1"/>
      <c r="J46" s="1"/>
      <c r="K46" s="1"/>
      <c r="L46" s="1"/>
      <c r="M46" s="1"/>
    </row>
    <row r="47" spans="7:13" x14ac:dyDescent="0.25">
      <c r="G47" s="1"/>
      <c r="H47" s="1"/>
      <c r="I47" s="1"/>
      <c r="J47" s="1"/>
      <c r="K47" s="1"/>
      <c r="L47" s="1"/>
      <c r="M47" s="1"/>
    </row>
    <row r="48" spans="7:13" x14ac:dyDescent="0.25">
      <c r="G48" s="1"/>
      <c r="H48" s="1"/>
      <c r="I48" s="1"/>
      <c r="J48" s="1"/>
      <c r="K48" s="1"/>
      <c r="L48" s="1"/>
      <c r="M48" s="1"/>
    </row>
    <row r="49" spans="7:13" x14ac:dyDescent="0.25">
      <c r="G49" s="1"/>
      <c r="H49" s="1"/>
      <c r="I49" s="1"/>
      <c r="J49" s="1"/>
      <c r="K49" s="1"/>
      <c r="L49" s="1"/>
      <c r="M49" s="1"/>
    </row>
    <row r="50" spans="7:13" x14ac:dyDescent="0.25">
      <c r="G50" s="1"/>
      <c r="H50" s="1"/>
      <c r="I50" s="1"/>
      <c r="J50" s="1"/>
      <c r="K50" s="1"/>
      <c r="L50" s="1"/>
      <c r="M50" s="1"/>
    </row>
    <row r="51" spans="7:13" x14ac:dyDescent="0.25">
      <c r="G51" s="1"/>
      <c r="H51" s="1"/>
      <c r="I51" s="1"/>
      <c r="J51" s="1"/>
      <c r="K51" s="1"/>
      <c r="L51" s="1"/>
      <c r="M51" s="1"/>
    </row>
    <row r="52" spans="7:13" x14ac:dyDescent="0.25">
      <c r="G52" s="1"/>
      <c r="H52" s="1"/>
      <c r="I52" s="1"/>
      <c r="J52" s="1"/>
      <c r="K52" s="1"/>
      <c r="L52" s="1"/>
      <c r="M52" s="1"/>
    </row>
    <row r="53" spans="7:13" x14ac:dyDescent="0.25">
      <c r="G53" s="1"/>
      <c r="H53" s="1"/>
      <c r="I53" s="1"/>
      <c r="J53" s="1"/>
      <c r="K53" s="1"/>
      <c r="L53" s="1"/>
      <c r="M53"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2"/>
  <sheetViews>
    <sheetView topLeftCell="A10" workbookViewId="0">
      <selection activeCell="A32" sqref="A32:XFD32"/>
    </sheetView>
  </sheetViews>
  <sheetFormatPr defaultRowHeight="15" x14ac:dyDescent="0.25"/>
  <cols>
    <col min="4" max="4" width="14.42578125" bestFit="1" customWidth="1"/>
    <col min="14" max="14" width="15.140625" bestFit="1" customWidth="1"/>
    <col min="15" max="15" width="11" bestFit="1" customWidth="1"/>
    <col min="16" max="16" width="11" customWidth="1"/>
    <col min="17" max="17" width="10" customWidth="1"/>
  </cols>
  <sheetData>
    <row r="1" spans="1:33" x14ac:dyDescent="0.25">
      <c r="R1" s="16" t="s">
        <v>30</v>
      </c>
      <c r="S1" s="16"/>
      <c r="T1" s="16"/>
      <c r="U1" s="16"/>
      <c r="V1" s="16"/>
      <c r="W1" s="16"/>
      <c r="X1" s="12"/>
      <c r="Y1" s="14"/>
      <c r="Z1" s="17" t="s">
        <v>31</v>
      </c>
      <c r="AA1" s="17"/>
      <c r="AB1" s="17"/>
      <c r="AC1" s="17"/>
      <c r="AD1" s="17"/>
      <c r="AE1" s="17"/>
      <c r="AF1" s="17"/>
      <c r="AG1" s="17"/>
    </row>
    <row r="2" spans="1:33" x14ac:dyDescent="0.25">
      <c r="A2" s="3" t="str">
        <f>Data!A1</f>
        <v>Episode</v>
      </c>
      <c r="B2" s="2" t="str">
        <f>Data!B1</f>
        <v>Theme</v>
      </c>
      <c r="C2" s="2" t="str">
        <f>Data!H1</f>
        <v>Host</v>
      </c>
      <c r="D2" s="2" t="str">
        <f>Data!I1</f>
        <v>FirstToAnswer</v>
      </c>
      <c r="E2" s="2" t="str">
        <f>Data!J1</f>
        <v>Bob</v>
      </c>
      <c r="F2" s="2" t="str">
        <f>Data!K1</f>
        <v>Cara</v>
      </c>
      <c r="G2" s="2" t="str">
        <f>Data!L1</f>
        <v>Jay</v>
      </c>
      <c r="H2" s="2" t="str">
        <f>Data!M1</f>
        <v>Evan</v>
      </c>
      <c r="I2" s="2" t="str">
        <f>Data!N1</f>
        <v>George</v>
      </c>
      <c r="J2" s="2" t="str">
        <f>Data!O1</f>
        <v>Steve</v>
      </c>
      <c r="K2" s="2" t="str">
        <f>Data!P1</f>
        <v>Kavin</v>
      </c>
      <c r="L2" s="2" t="str">
        <f>Data!Q1</f>
        <v>Richard</v>
      </c>
      <c r="M2" s="2" t="s">
        <v>32</v>
      </c>
      <c r="N2" s="2" t="s">
        <v>29</v>
      </c>
      <c r="O2" s="2" t="s">
        <v>72</v>
      </c>
      <c r="P2" s="2" t="s">
        <v>73</v>
      </c>
      <c r="Q2" s="2" t="s">
        <v>52</v>
      </c>
      <c r="R2" s="9" t="str">
        <f t="shared" ref="R2:Y2" si="0">E2</f>
        <v>Bob</v>
      </c>
      <c r="S2" s="9" t="str">
        <f t="shared" si="0"/>
        <v>Cara</v>
      </c>
      <c r="T2" s="9" t="str">
        <f t="shared" si="0"/>
        <v>Jay</v>
      </c>
      <c r="U2" s="9" t="str">
        <f t="shared" si="0"/>
        <v>Evan</v>
      </c>
      <c r="V2" s="9" t="str">
        <f t="shared" si="0"/>
        <v>George</v>
      </c>
      <c r="W2" s="9" t="str">
        <f t="shared" si="0"/>
        <v>Steve</v>
      </c>
      <c r="X2" s="12" t="str">
        <f t="shared" si="0"/>
        <v>Kavin</v>
      </c>
      <c r="Y2" s="14" t="str">
        <f t="shared" si="0"/>
        <v>Richard</v>
      </c>
      <c r="Z2" s="11" t="str">
        <f t="shared" ref="Z2:AG2" si="1">R2</f>
        <v>Bob</v>
      </c>
      <c r="AA2" s="11" t="str">
        <f t="shared" si="1"/>
        <v>Cara</v>
      </c>
      <c r="AB2" s="11" t="str">
        <f t="shared" si="1"/>
        <v>Jay</v>
      </c>
      <c r="AC2" s="11" t="str">
        <f t="shared" si="1"/>
        <v>Evan</v>
      </c>
      <c r="AD2" s="11" t="str">
        <f t="shared" si="1"/>
        <v>George</v>
      </c>
      <c r="AE2" s="11" t="str">
        <f t="shared" si="1"/>
        <v>Steve</v>
      </c>
      <c r="AF2" s="13" t="str">
        <f t="shared" si="1"/>
        <v>Kavin</v>
      </c>
      <c r="AG2" s="15" t="str">
        <f t="shared" si="1"/>
        <v>Richard</v>
      </c>
    </row>
    <row r="3" spans="1:33" x14ac:dyDescent="0.25">
      <c r="A3" s="3">
        <f>Data!A2</f>
        <v>600</v>
      </c>
      <c r="B3" s="4" t="str">
        <f>Data!B2</f>
        <v>Inventors</v>
      </c>
      <c r="C3" s="5" t="str">
        <f>Data!H2</f>
        <v>Steve</v>
      </c>
      <c r="D3" s="2" t="str">
        <f>Data!I2</f>
        <v>Jay</v>
      </c>
      <c r="E3" s="1">
        <f>IF(Data!J2=Data!$G2,1,0)</f>
        <v>0</v>
      </c>
      <c r="F3" s="1" t="e">
        <f>IF(Data!K2=Data!$G2,1,0)</f>
        <v>#N/A</v>
      </c>
      <c r="G3" s="1">
        <f>IF(Data!L2=Data!$G2,1,0)</f>
        <v>0</v>
      </c>
      <c r="H3" s="1">
        <f>IF(Data!M2=Data!$G2,1,0)</f>
        <v>0</v>
      </c>
      <c r="I3" s="1">
        <f>IF(Data!N2=Data!$G2,1,0)</f>
        <v>0</v>
      </c>
      <c r="J3" s="1" t="e">
        <f>IF(Data!O2=Data!$G2,1,0)</f>
        <v>#N/A</v>
      </c>
      <c r="K3" s="1" t="e">
        <f>IF(Data!P2=Data!$G2,1,0)</f>
        <v>#N/A</v>
      </c>
      <c r="L3" s="1" t="e">
        <f>IF(Data!Q2=Data!$G2,1,0)</f>
        <v>#N/A</v>
      </c>
      <c r="M3" s="1">
        <f>COUNTIF(E3:K3,"&lt;&gt;#N/A")</f>
        <v>4</v>
      </c>
      <c r="N3" s="1">
        <f>SUMIF(E3:K3,"&lt;&gt;#N/A")</f>
        <v>0</v>
      </c>
      <c r="O3" s="1">
        <f>IF(SUMIF(E3:K3,"&lt;&gt;#N/A")=0, 1, 0)</f>
        <v>1</v>
      </c>
      <c r="P3" s="1">
        <f>IF(M3=N3,1,0)</f>
        <v>0</v>
      </c>
      <c r="Q3" s="1" t="e">
        <f t="shared" ref="Q3:Q25" si="2">IF(N3=1,INDEX($E$2:$J$2,1,MATCH(1,E3:J3,0)),NA())</f>
        <v>#N/A</v>
      </c>
      <c r="R3" s="8">
        <v>0</v>
      </c>
      <c r="S3" s="8">
        <v>0</v>
      </c>
      <c r="T3" s="8">
        <v>0</v>
      </c>
      <c r="U3" s="8">
        <v>0</v>
      </c>
      <c r="V3" s="8">
        <v>0</v>
      </c>
      <c r="W3" s="8">
        <v>0</v>
      </c>
      <c r="X3" s="8">
        <v>0</v>
      </c>
      <c r="Y3" s="8">
        <v>0</v>
      </c>
      <c r="Z3" s="10">
        <v>1</v>
      </c>
      <c r="AA3" s="10">
        <v>0</v>
      </c>
      <c r="AB3" s="10">
        <v>1</v>
      </c>
      <c r="AC3" s="10">
        <v>1</v>
      </c>
      <c r="AD3" s="10">
        <v>1</v>
      </c>
      <c r="AE3" s="10">
        <v>0</v>
      </c>
      <c r="AF3" s="10">
        <v>0</v>
      </c>
      <c r="AG3" s="10">
        <v>0</v>
      </c>
    </row>
    <row r="4" spans="1:33" x14ac:dyDescent="0.25">
      <c r="A4" s="3">
        <f>Data!A3</f>
        <v>601</v>
      </c>
      <c r="B4" s="4" t="e">
        <f>Data!B3</f>
        <v>#N/A</v>
      </c>
      <c r="C4" s="5" t="str">
        <f>Data!H3</f>
        <v>Steve</v>
      </c>
      <c r="D4" s="2" t="str">
        <f>Data!I3</f>
        <v>Cara</v>
      </c>
      <c r="E4" s="1">
        <f>IF(Data!J3=Data!$G3,1,0)</f>
        <v>1</v>
      </c>
      <c r="F4" s="1">
        <f>IF(Data!K3=Data!$G3,1,0)</f>
        <v>0</v>
      </c>
      <c r="G4" s="1">
        <f>IF(Data!L3=Data!$G3,1,0)</f>
        <v>1</v>
      </c>
      <c r="H4" s="1">
        <f>IF(Data!M3=Data!$G3,1,0)</f>
        <v>1</v>
      </c>
      <c r="I4" s="1" t="e">
        <f>IF(Data!N3=Data!$G3,1,0)</f>
        <v>#N/A</v>
      </c>
      <c r="J4" s="1" t="e">
        <f>IF(Data!O3=Data!$G3,1,0)</f>
        <v>#N/A</v>
      </c>
      <c r="K4" s="1" t="e">
        <f>IF(Data!P3=Data!$G3,1,0)</f>
        <v>#N/A</v>
      </c>
      <c r="L4" s="1" t="e">
        <f>IF(Data!Q3=Data!$G3,1,0)</f>
        <v>#N/A</v>
      </c>
      <c r="M4" s="1">
        <f t="shared" ref="M4:M25" si="3">COUNTIF(E4:K4,"&lt;&gt;#N/A")</f>
        <v>4</v>
      </c>
      <c r="N4" s="1">
        <f t="shared" ref="N4:N25" si="4">SUMIF(E4:K4,"&lt;&gt;#N/A")</f>
        <v>3</v>
      </c>
      <c r="O4" s="1">
        <f t="shared" ref="O4:O25" si="5">IF(SUMIF(E4:K4,"&lt;&gt;#N/A")=0, 1, 0)</f>
        <v>0</v>
      </c>
      <c r="P4" s="1">
        <f t="shared" ref="P4:P13" si="6">IF(M4=N4,1,0)</f>
        <v>0</v>
      </c>
      <c r="Q4" s="1" t="e">
        <f t="shared" si="2"/>
        <v>#N/A</v>
      </c>
      <c r="R4" s="8">
        <f t="shared" ref="R4:R25" si="7">IF(ISNA(E4),R3,IF(E4=1,R3+1,0))</f>
        <v>1</v>
      </c>
      <c r="S4" s="8">
        <f t="shared" ref="S4:S25" si="8">IF(ISNA(F4),S3,IF(F4=1,S3+1,0))</f>
        <v>0</v>
      </c>
      <c r="T4" s="8">
        <f t="shared" ref="T4:T25" si="9">IF(ISNA(G4),T3,IF(G4=1,T3+1,0))</f>
        <v>1</v>
      </c>
      <c r="U4" s="8">
        <f t="shared" ref="U4:U25" si="10">IF(ISNA(H4),U3,IF(H4=1,U3+1,0))</f>
        <v>1</v>
      </c>
      <c r="V4" s="8">
        <f t="shared" ref="V4:V25" si="11">IF(ISNA(I4),V3,IF(I4=1,V3+1,0))</f>
        <v>0</v>
      </c>
      <c r="W4" s="8">
        <f t="shared" ref="W4:W25" si="12">IF(ISNA(J4),W3,IF(J4=1,W3+1,0))</f>
        <v>0</v>
      </c>
      <c r="X4" s="8">
        <f t="shared" ref="X4:X25" si="13">IF(ISNA(K4),X3,IF(K4=1,X3+1,0))</f>
        <v>0</v>
      </c>
      <c r="Y4" s="8">
        <f t="shared" ref="Y4:Y25" si="14">IF(ISNA(L4),Y3,IF(L4=1,Y3+1,0))</f>
        <v>0</v>
      </c>
      <c r="Z4" s="10">
        <f t="shared" ref="Z4:Z25" si="15">IF(ISNA(E4),Z3,IF(E4=0,Z3+1,0))</f>
        <v>0</v>
      </c>
      <c r="AA4" s="10">
        <f t="shared" ref="AA4:AA25" si="16">IF(ISNA(F4),AA3,IF(F4=0,AA3+1,0))</f>
        <v>1</v>
      </c>
      <c r="AB4" s="10">
        <f t="shared" ref="AB4:AB25" si="17">IF(ISNA(G4),AB3,IF(G4=0,AB3+1,0))</f>
        <v>0</v>
      </c>
      <c r="AC4" s="10">
        <f t="shared" ref="AC4:AC25" si="18">IF(ISNA(H4),AC3,IF(H4=0,AC3+1,0))</f>
        <v>0</v>
      </c>
      <c r="AD4" s="10">
        <f t="shared" ref="AD4:AD25" si="19">IF(ISNA(I4),AD3,IF(I4=0,AD3+1,0))</f>
        <v>1</v>
      </c>
      <c r="AE4" s="10">
        <f t="shared" ref="AE4:AE25" si="20">IF(ISNA(J4),AE3,IF(J4=0,AE3+1,0))</f>
        <v>0</v>
      </c>
      <c r="AF4" s="10">
        <f t="shared" ref="AF4:AF25" si="21">IF(ISNA(K4),AF3,IF(K4=0,AF3+1,0))</f>
        <v>0</v>
      </c>
      <c r="AG4" s="10">
        <f t="shared" ref="AG4:AG25" si="22">IF(ISNA(L4),AG3,IF(L4=0,AG3+1,0))</f>
        <v>0</v>
      </c>
    </row>
    <row r="5" spans="1:33" x14ac:dyDescent="0.25">
      <c r="A5" s="3">
        <f>Data!A4</f>
        <v>602</v>
      </c>
      <c r="B5" s="4" t="str">
        <f>Data!B4</f>
        <v>Global warming</v>
      </c>
      <c r="C5" s="5" t="str">
        <f>Data!H4</f>
        <v>Steve</v>
      </c>
      <c r="D5" s="2" t="str">
        <f>Data!I4</f>
        <v>Evan</v>
      </c>
      <c r="E5" s="1">
        <f>IF(Data!J4=Data!$G4,1,0)</f>
        <v>0</v>
      </c>
      <c r="F5" s="1">
        <f>IF(Data!K4=Data!$G4,1,0)</f>
        <v>1</v>
      </c>
      <c r="G5" s="1">
        <f>IF(Data!L4=Data!$G4,1,0)</f>
        <v>1</v>
      </c>
      <c r="H5" s="1">
        <f>IF(Data!M4=Data!$G4,1,0)</f>
        <v>1</v>
      </c>
      <c r="I5" s="1" t="e">
        <f>IF(Data!N4=Data!$G4,1,0)</f>
        <v>#N/A</v>
      </c>
      <c r="J5" s="1" t="e">
        <f>IF(Data!O4=Data!$G4,1,0)</f>
        <v>#N/A</v>
      </c>
      <c r="K5" s="1" t="e">
        <f>IF(Data!P4=Data!$G4,1,0)</f>
        <v>#N/A</v>
      </c>
      <c r="L5" s="1" t="e">
        <f>IF(Data!Q4=Data!$G4,1,0)</f>
        <v>#N/A</v>
      </c>
      <c r="M5" s="1">
        <f t="shared" si="3"/>
        <v>4</v>
      </c>
      <c r="N5" s="1">
        <f t="shared" si="4"/>
        <v>3</v>
      </c>
      <c r="O5" s="1">
        <f t="shared" si="5"/>
        <v>0</v>
      </c>
      <c r="P5" s="1">
        <f t="shared" si="6"/>
        <v>0</v>
      </c>
      <c r="Q5" s="1" t="e">
        <f t="shared" si="2"/>
        <v>#N/A</v>
      </c>
      <c r="R5" s="8">
        <f t="shared" si="7"/>
        <v>0</v>
      </c>
      <c r="S5" s="8">
        <f t="shared" si="8"/>
        <v>1</v>
      </c>
      <c r="T5" s="8">
        <f t="shared" si="9"/>
        <v>2</v>
      </c>
      <c r="U5" s="8">
        <f t="shared" si="10"/>
        <v>2</v>
      </c>
      <c r="V5" s="8">
        <f t="shared" si="11"/>
        <v>0</v>
      </c>
      <c r="W5" s="8">
        <f t="shared" si="12"/>
        <v>0</v>
      </c>
      <c r="X5" s="8">
        <f t="shared" si="13"/>
        <v>0</v>
      </c>
      <c r="Y5" s="8">
        <f t="shared" si="14"/>
        <v>0</v>
      </c>
      <c r="Z5" s="10">
        <f t="shared" si="15"/>
        <v>1</v>
      </c>
      <c r="AA5" s="10">
        <f t="shared" si="16"/>
        <v>0</v>
      </c>
      <c r="AB5" s="10">
        <f t="shared" si="17"/>
        <v>0</v>
      </c>
      <c r="AC5" s="10">
        <f t="shared" si="18"/>
        <v>0</v>
      </c>
      <c r="AD5" s="10">
        <f t="shared" si="19"/>
        <v>1</v>
      </c>
      <c r="AE5" s="10">
        <f t="shared" si="20"/>
        <v>0</v>
      </c>
      <c r="AF5" s="10">
        <f t="shared" si="21"/>
        <v>0</v>
      </c>
      <c r="AG5" s="10">
        <f t="shared" si="22"/>
        <v>0</v>
      </c>
    </row>
    <row r="6" spans="1:33" x14ac:dyDescent="0.25">
      <c r="A6" s="3">
        <f>Data!A5</f>
        <v>603</v>
      </c>
      <c r="B6" s="4" t="str">
        <f>Data!B5</f>
        <v>Extinct Species</v>
      </c>
      <c r="C6" s="5" t="str">
        <f>Data!H5</f>
        <v>Steve</v>
      </c>
      <c r="D6" s="2" t="str">
        <f>Data!I5</f>
        <v>Bob</v>
      </c>
      <c r="E6" s="1">
        <f>IF(Data!J5=Data!$G5,1,0)</f>
        <v>0</v>
      </c>
      <c r="F6" s="1">
        <f>IF(Data!K5=Data!$G5,1,0)</f>
        <v>1</v>
      </c>
      <c r="G6" s="1">
        <f>IF(Data!L5=Data!$G5,1,0)</f>
        <v>1</v>
      </c>
      <c r="H6" s="1">
        <f>IF(Data!M5=Data!$G5,1,0)</f>
        <v>1</v>
      </c>
      <c r="I6" s="1" t="e">
        <f>IF(Data!N5=Data!$G5,1,0)</f>
        <v>#N/A</v>
      </c>
      <c r="J6" s="1" t="e">
        <f>IF(Data!O5=Data!$G5,1,0)</f>
        <v>#N/A</v>
      </c>
      <c r="K6" s="1" t="e">
        <f>IF(Data!P5=Data!$G5,1,0)</f>
        <v>#N/A</v>
      </c>
      <c r="L6" s="1" t="e">
        <f>IF(Data!Q5=Data!$G5,1,0)</f>
        <v>#N/A</v>
      </c>
      <c r="M6" s="1">
        <f t="shared" si="3"/>
        <v>4</v>
      </c>
      <c r="N6" s="1">
        <f t="shared" si="4"/>
        <v>3</v>
      </c>
      <c r="O6" s="1">
        <f t="shared" si="5"/>
        <v>0</v>
      </c>
      <c r="P6" s="1">
        <f t="shared" si="6"/>
        <v>0</v>
      </c>
      <c r="Q6" s="1" t="e">
        <f t="shared" si="2"/>
        <v>#N/A</v>
      </c>
      <c r="R6" s="8">
        <f t="shared" si="7"/>
        <v>0</v>
      </c>
      <c r="S6" s="8">
        <f t="shared" si="8"/>
        <v>2</v>
      </c>
      <c r="T6" s="8">
        <f t="shared" si="9"/>
        <v>3</v>
      </c>
      <c r="U6" s="8">
        <f t="shared" si="10"/>
        <v>3</v>
      </c>
      <c r="V6" s="8">
        <f t="shared" si="11"/>
        <v>0</v>
      </c>
      <c r="W6" s="8">
        <f t="shared" si="12"/>
        <v>0</v>
      </c>
      <c r="X6" s="8">
        <f t="shared" si="13"/>
        <v>0</v>
      </c>
      <c r="Y6" s="8">
        <f t="shared" si="14"/>
        <v>0</v>
      </c>
      <c r="Z6" s="10">
        <f t="shared" si="15"/>
        <v>2</v>
      </c>
      <c r="AA6" s="10">
        <f t="shared" si="16"/>
        <v>0</v>
      </c>
      <c r="AB6" s="10">
        <f t="shared" si="17"/>
        <v>0</v>
      </c>
      <c r="AC6" s="10">
        <f t="shared" si="18"/>
        <v>0</v>
      </c>
      <c r="AD6" s="10">
        <f t="shared" si="19"/>
        <v>1</v>
      </c>
      <c r="AE6" s="10">
        <f t="shared" si="20"/>
        <v>0</v>
      </c>
      <c r="AF6" s="10">
        <f t="shared" si="21"/>
        <v>0</v>
      </c>
      <c r="AG6" s="10">
        <f t="shared" si="22"/>
        <v>0</v>
      </c>
    </row>
    <row r="7" spans="1:33" x14ac:dyDescent="0.25">
      <c r="A7" s="3">
        <f>Data!A6</f>
        <v>604</v>
      </c>
      <c r="B7" s="4" t="str">
        <f>Data!B6</f>
        <v xml:space="preserve">Horrible things animals do to each other </v>
      </c>
      <c r="C7" s="5" t="str">
        <f>Data!H6</f>
        <v>Steve</v>
      </c>
      <c r="D7" s="2" t="str">
        <f>Data!I6</f>
        <v>Jay</v>
      </c>
      <c r="E7" s="1">
        <f>IF(Data!J6=Data!$G6,1,0)</f>
        <v>0</v>
      </c>
      <c r="F7" s="1">
        <f>IF(Data!K6=Data!$G6,1,0)</f>
        <v>1</v>
      </c>
      <c r="G7" s="1">
        <f>IF(Data!L6=Data!$G6,1,0)</f>
        <v>1</v>
      </c>
      <c r="H7" s="1">
        <f>IF(Data!M6=Data!$G6,1,0)</f>
        <v>0</v>
      </c>
      <c r="I7" s="1" t="e">
        <f>IF(Data!N6=Data!$G6,1,0)</f>
        <v>#N/A</v>
      </c>
      <c r="J7" s="1" t="e">
        <f>IF(Data!O6=Data!$G6,1,0)</f>
        <v>#N/A</v>
      </c>
      <c r="K7" s="1" t="e">
        <f>IF(Data!P6=Data!$G6,1,0)</f>
        <v>#N/A</v>
      </c>
      <c r="L7" s="1" t="e">
        <f>IF(Data!Q6=Data!$G6,1,0)</f>
        <v>#N/A</v>
      </c>
      <c r="M7" s="1">
        <f t="shared" si="3"/>
        <v>4</v>
      </c>
      <c r="N7" s="1">
        <f t="shared" si="4"/>
        <v>2</v>
      </c>
      <c r="O7" s="1">
        <f t="shared" si="5"/>
        <v>0</v>
      </c>
      <c r="P7" s="1">
        <f t="shared" si="6"/>
        <v>0</v>
      </c>
      <c r="Q7" s="1" t="e">
        <f t="shared" si="2"/>
        <v>#N/A</v>
      </c>
      <c r="R7" s="8">
        <f t="shared" si="7"/>
        <v>0</v>
      </c>
      <c r="S7" s="8">
        <f t="shared" si="8"/>
        <v>3</v>
      </c>
      <c r="T7" s="8">
        <f t="shared" si="9"/>
        <v>4</v>
      </c>
      <c r="U7" s="8">
        <f t="shared" si="10"/>
        <v>0</v>
      </c>
      <c r="V7" s="8">
        <f t="shared" si="11"/>
        <v>0</v>
      </c>
      <c r="W7" s="8">
        <f t="shared" si="12"/>
        <v>0</v>
      </c>
      <c r="X7" s="8">
        <f t="shared" si="13"/>
        <v>0</v>
      </c>
      <c r="Y7" s="8">
        <f t="shared" si="14"/>
        <v>0</v>
      </c>
      <c r="Z7" s="10">
        <f t="shared" si="15"/>
        <v>3</v>
      </c>
      <c r="AA7" s="10">
        <f t="shared" si="16"/>
        <v>0</v>
      </c>
      <c r="AB7" s="10">
        <f t="shared" si="17"/>
        <v>0</v>
      </c>
      <c r="AC7" s="10">
        <f t="shared" si="18"/>
        <v>1</v>
      </c>
      <c r="AD7" s="10">
        <f t="shared" si="19"/>
        <v>1</v>
      </c>
      <c r="AE7" s="10">
        <f t="shared" si="20"/>
        <v>0</v>
      </c>
      <c r="AF7" s="10">
        <f t="shared" si="21"/>
        <v>0</v>
      </c>
      <c r="AG7" s="10">
        <f t="shared" si="22"/>
        <v>0</v>
      </c>
    </row>
    <row r="8" spans="1:33" x14ac:dyDescent="0.25">
      <c r="A8" s="3">
        <f>Data!A7</f>
        <v>605</v>
      </c>
      <c r="B8" s="4" t="e">
        <f>Data!B7</f>
        <v>#N/A</v>
      </c>
      <c r="C8" s="5" t="str">
        <f>Data!H7</f>
        <v>Steve</v>
      </c>
      <c r="D8" s="2" t="str">
        <f>Data!I7</f>
        <v>Cara</v>
      </c>
      <c r="E8" s="1">
        <f>IF(Data!J7=Data!$G7,1,0)</f>
        <v>1</v>
      </c>
      <c r="F8" s="1">
        <f>IF(Data!K7=Data!$G7,1,0)</f>
        <v>0</v>
      </c>
      <c r="G8" s="1">
        <f>IF(Data!L7=Data!$G7,1,0)</f>
        <v>0</v>
      </c>
      <c r="H8" s="1">
        <f>IF(Data!M7=Data!$G7,1,0)</f>
        <v>1</v>
      </c>
      <c r="I8" s="1" t="e">
        <f>IF(Data!N7=Data!$G7,1,0)</f>
        <v>#N/A</v>
      </c>
      <c r="J8" s="1" t="e">
        <f>IF(Data!O7=Data!$G7,1,0)</f>
        <v>#N/A</v>
      </c>
      <c r="K8" s="1" t="e">
        <f>IF(Data!P7=Data!$G7,1,0)</f>
        <v>#N/A</v>
      </c>
      <c r="L8" s="1" t="e">
        <f>IF(Data!Q7=Data!$G7,1,0)</f>
        <v>#N/A</v>
      </c>
      <c r="M8" s="1">
        <f t="shared" si="3"/>
        <v>4</v>
      </c>
      <c r="N8" s="1">
        <f t="shared" si="4"/>
        <v>2</v>
      </c>
      <c r="O8" s="1">
        <f t="shared" si="5"/>
        <v>0</v>
      </c>
      <c r="P8" s="1">
        <f t="shared" si="6"/>
        <v>0</v>
      </c>
      <c r="Q8" s="1" t="e">
        <f t="shared" si="2"/>
        <v>#N/A</v>
      </c>
      <c r="R8" s="8">
        <f t="shared" si="7"/>
        <v>1</v>
      </c>
      <c r="S8" s="8">
        <f t="shared" si="8"/>
        <v>0</v>
      </c>
      <c r="T8" s="8">
        <f t="shared" si="9"/>
        <v>0</v>
      </c>
      <c r="U8" s="8">
        <f t="shared" si="10"/>
        <v>1</v>
      </c>
      <c r="V8" s="8">
        <f t="shared" si="11"/>
        <v>0</v>
      </c>
      <c r="W8" s="8">
        <f t="shared" si="12"/>
        <v>0</v>
      </c>
      <c r="X8" s="8">
        <f t="shared" si="13"/>
        <v>0</v>
      </c>
      <c r="Y8" s="8">
        <f t="shared" si="14"/>
        <v>0</v>
      </c>
      <c r="Z8" s="10">
        <f t="shared" si="15"/>
        <v>0</v>
      </c>
      <c r="AA8" s="10">
        <f t="shared" si="16"/>
        <v>1</v>
      </c>
      <c r="AB8" s="10">
        <f t="shared" si="17"/>
        <v>1</v>
      </c>
      <c r="AC8" s="10">
        <f t="shared" si="18"/>
        <v>0</v>
      </c>
      <c r="AD8" s="10">
        <f t="shared" si="19"/>
        <v>1</v>
      </c>
      <c r="AE8" s="10">
        <f t="shared" si="20"/>
        <v>0</v>
      </c>
      <c r="AF8" s="10">
        <f t="shared" si="21"/>
        <v>0</v>
      </c>
      <c r="AG8" s="10">
        <f t="shared" si="22"/>
        <v>0</v>
      </c>
    </row>
    <row r="9" spans="1:33" x14ac:dyDescent="0.25">
      <c r="A9" s="3">
        <f>Data!A8</f>
        <v>606</v>
      </c>
      <c r="B9" s="4" t="str">
        <f>Data!B8</f>
        <v>The Brain</v>
      </c>
      <c r="C9" s="5" t="str">
        <f>Data!H8</f>
        <v>Steve</v>
      </c>
      <c r="D9" s="2" t="str">
        <f>Data!I8</f>
        <v>Bob</v>
      </c>
      <c r="E9" s="1">
        <f>IF(Data!J8=Data!$G8,1,0)</f>
        <v>0</v>
      </c>
      <c r="F9" s="1">
        <f>IF(Data!K8=Data!$G8,1,0)</f>
        <v>0</v>
      </c>
      <c r="G9" s="1">
        <f>IF(Data!L8=Data!$G8,1,0)</f>
        <v>0</v>
      </c>
      <c r="H9" s="1">
        <f>IF(Data!M8=Data!$G8,1,0)</f>
        <v>1</v>
      </c>
      <c r="I9" s="1" t="e">
        <f>IF(Data!N8=Data!$G8,1,0)</f>
        <v>#N/A</v>
      </c>
      <c r="J9" s="1" t="e">
        <f>IF(Data!O8=Data!$G8,1,0)</f>
        <v>#N/A</v>
      </c>
      <c r="K9" s="1" t="e">
        <f>IF(Data!P8=Data!$G8,1,0)</f>
        <v>#N/A</v>
      </c>
      <c r="L9" s="1" t="e">
        <f>IF(Data!Q8=Data!$G8,1,0)</f>
        <v>#N/A</v>
      </c>
      <c r="M9" s="1">
        <f t="shared" si="3"/>
        <v>4</v>
      </c>
      <c r="N9" s="1">
        <f t="shared" si="4"/>
        <v>1</v>
      </c>
      <c r="O9" s="1">
        <f t="shared" si="5"/>
        <v>0</v>
      </c>
      <c r="P9" s="1">
        <f t="shared" si="6"/>
        <v>0</v>
      </c>
      <c r="Q9" s="1" t="str">
        <f t="shared" si="2"/>
        <v>Evan</v>
      </c>
      <c r="R9" s="8">
        <f t="shared" si="7"/>
        <v>0</v>
      </c>
      <c r="S9" s="8">
        <f t="shared" si="8"/>
        <v>0</v>
      </c>
      <c r="T9" s="8">
        <f t="shared" si="9"/>
        <v>0</v>
      </c>
      <c r="U9" s="8">
        <f t="shared" si="10"/>
        <v>2</v>
      </c>
      <c r="V9" s="8">
        <f t="shared" si="11"/>
        <v>0</v>
      </c>
      <c r="W9" s="8">
        <f t="shared" si="12"/>
        <v>0</v>
      </c>
      <c r="X9" s="8">
        <f t="shared" si="13"/>
        <v>0</v>
      </c>
      <c r="Y9" s="8">
        <f t="shared" si="14"/>
        <v>0</v>
      </c>
      <c r="Z9" s="10">
        <f t="shared" si="15"/>
        <v>1</v>
      </c>
      <c r="AA9" s="10">
        <f t="shared" si="16"/>
        <v>2</v>
      </c>
      <c r="AB9" s="10">
        <f t="shared" si="17"/>
        <v>2</v>
      </c>
      <c r="AC9" s="10">
        <f t="shared" si="18"/>
        <v>0</v>
      </c>
      <c r="AD9" s="10">
        <f t="shared" si="19"/>
        <v>1</v>
      </c>
      <c r="AE9" s="10">
        <f t="shared" si="20"/>
        <v>0</v>
      </c>
      <c r="AF9" s="10">
        <f t="shared" si="21"/>
        <v>0</v>
      </c>
      <c r="AG9" s="10">
        <f t="shared" si="22"/>
        <v>0</v>
      </c>
    </row>
    <row r="10" spans="1:33" x14ac:dyDescent="0.25">
      <c r="A10" s="3">
        <f>Data!A9</f>
        <v>607</v>
      </c>
      <c r="B10" s="4" t="e">
        <f>Data!B9</f>
        <v>#N/A</v>
      </c>
      <c r="C10" s="5" t="str">
        <f>Data!H9</f>
        <v>Steve</v>
      </c>
      <c r="D10" s="2" t="str">
        <f>Data!I9</f>
        <v>Evan</v>
      </c>
      <c r="E10" s="1">
        <f>IF(Data!J9=Data!$G9,1,0)</f>
        <v>1</v>
      </c>
      <c r="F10" s="1">
        <f>IF(Data!K9=Data!$G9,1,0)</f>
        <v>1</v>
      </c>
      <c r="G10" s="1">
        <f>IF(Data!L9=Data!$G9,1,0)</f>
        <v>1</v>
      </c>
      <c r="H10" s="1">
        <f>IF(Data!M9=Data!$G9,1,0)</f>
        <v>0</v>
      </c>
      <c r="I10" s="1" t="e">
        <f>IF(Data!N9=Data!$G9,1,0)</f>
        <v>#N/A</v>
      </c>
      <c r="J10" s="1" t="e">
        <f>IF(Data!O9=Data!$G9,1,0)</f>
        <v>#N/A</v>
      </c>
      <c r="K10" s="1" t="e">
        <f>IF(Data!P9=Data!$G9,1,0)</f>
        <v>#N/A</v>
      </c>
      <c r="L10" s="1" t="e">
        <f>IF(Data!Q9=Data!$G9,1,0)</f>
        <v>#N/A</v>
      </c>
      <c r="M10" s="1">
        <f t="shared" si="3"/>
        <v>4</v>
      </c>
      <c r="N10" s="1">
        <f t="shared" si="4"/>
        <v>3</v>
      </c>
      <c r="O10" s="1">
        <f t="shared" si="5"/>
        <v>0</v>
      </c>
      <c r="P10" s="1">
        <f t="shared" si="6"/>
        <v>0</v>
      </c>
      <c r="Q10" s="1" t="e">
        <f t="shared" si="2"/>
        <v>#N/A</v>
      </c>
      <c r="R10" s="8">
        <f t="shared" si="7"/>
        <v>1</v>
      </c>
      <c r="S10" s="8">
        <f t="shared" si="8"/>
        <v>1</v>
      </c>
      <c r="T10" s="8">
        <f t="shared" si="9"/>
        <v>1</v>
      </c>
      <c r="U10" s="8">
        <f t="shared" si="10"/>
        <v>0</v>
      </c>
      <c r="V10" s="8">
        <f t="shared" si="11"/>
        <v>0</v>
      </c>
      <c r="W10" s="8">
        <f t="shared" si="12"/>
        <v>0</v>
      </c>
      <c r="X10" s="8">
        <f t="shared" si="13"/>
        <v>0</v>
      </c>
      <c r="Y10" s="8">
        <f t="shared" si="14"/>
        <v>0</v>
      </c>
      <c r="Z10" s="10">
        <f t="shared" si="15"/>
        <v>0</v>
      </c>
      <c r="AA10" s="10">
        <f t="shared" si="16"/>
        <v>0</v>
      </c>
      <c r="AB10" s="10">
        <f t="shared" si="17"/>
        <v>0</v>
      </c>
      <c r="AC10" s="10">
        <f t="shared" si="18"/>
        <v>1</v>
      </c>
      <c r="AD10" s="10">
        <f t="shared" si="19"/>
        <v>1</v>
      </c>
      <c r="AE10" s="10">
        <f t="shared" si="20"/>
        <v>0</v>
      </c>
      <c r="AF10" s="10">
        <f t="shared" si="21"/>
        <v>0</v>
      </c>
      <c r="AG10" s="10">
        <f t="shared" si="22"/>
        <v>0</v>
      </c>
    </row>
    <row r="11" spans="1:33" x14ac:dyDescent="0.25">
      <c r="A11" s="3">
        <f>Data!A10</f>
        <v>608</v>
      </c>
      <c r="B11" s="4" t="e">
        <f>Data!B10</f>
        <v>#N/A</v>
      </c>
      <c r="C11" s="5" t="str">
        <f>Data!H10</f>
        <v>Steve</v>
      </c>
      <c r="D11" s="2" t="str">
        <f>Data!I10</f>
        <v>Bob</v>
      </c>
      <c r="E11" s="1">
        <f>IF(Data!J10=Data!$G10,1,0)</f>
        <v>0</v>
      </c>
      <c r="F11" s="1">
        <f>IF(Data!K10=Data!$G10,1,0)</f>
        <v>1</v>
      </c>
      <c r="G11" s="1">
        <f>IF(Data!L10=Data!$G10,1,0)</f>
        <v>1</v>
      </c>
      <c r="H11" s="1">
        <f>IF(Data!M10=Data!$G10,1,0)</f>
        <v>1</v>
      </c>
      <c r="I11" s="1" t="e">
        <f>IF(Data!N10=Data!$G10,1,0)</f>
        <v>#N/A</v>
      </c>
      <c r="J11" s="1" t="e">
        <f>IF(Data!O10=Data!$G10,1,0)</f>
        <v>#N/A</v>
      </c>
      <c r="K11" s="1" t="e">
        <f>IF(Data!P10=Data!$G10,1,0)</f>
        <v>#N/A</v>
      </c>
      <c r="L11" s="1" t="e">
        <f>IF(Data!Q10=Data!$G10,1,0)</f>
        <v>#N/A</v>
      </c>
      <c r="M11" s="1">
        <f t="shared" si="3"/>
        <v>4</v>
      </c>
      <c r="N11" s="1">
        <f t="shared" si="4"/>
        <v>3</v>
      </c>
      <c r="O11" s="1">
        <f t="shared" si="5"/>
        <v>0</v>
      </c>
      <c r="P11" s="1">
        <f t="shared" si="6"/>
        <v>0</v>
      </c>
      <c r="Q11" s="1" t="e">
        <f t="shared" si="2"/>
        <v>#N/A</v>
      </c>
      <c r="R11" s="8">
        <f t="shared" si="7"/>
        <v>0</v>
      </c>
      <c r="S11" s="8">
        <f t="shared" si="8"/>
        <v>2</v>
      </c>
      <c r="T11" s="8">
        <f t="shared" si="9"/>
        <v>2</v>
      </c>
      <c r="U11" s="8">
        <f t="shared" si="10"/>
        <v>1</v>
      </c>
      <c r="V11" s="8">
        <f t="shared" si="11"/>
        <v>0</v>
      </c>
      <c r="W11" s="8">
        <f t="shared" si="12"/>
        <v>0</v>
      </c>
      <c r="X11" s="8">
        <f t="shared" si="13"/>
        <v>0</v>
      </c>
      <c r="Y11" s="8">
        <f t="shared" si="14"/>
        <v>0</v>
      </c>
      <c r="Z11" s="10">
        <f t="shared" si="15"/>
        <v>1</v>
      </c>
      <c r="AA11" s="10">
        <f t="shared" si="16"/>
        <v>0</v>
      </c>
      <c r="AB11" s="10">
        <f t="shared" si="17"/>
        <v>0</v>
      </c>
      <c r="AC11" s="10">
        <f t="shared" si="18"/>
        <v>0</v>
      </c>
      <c r="AD11" s="10">
        <f t="shared" si="19"/>
        <v>1</v>
      </c>
      <c r="AE11" s="10">
        <f t="shared" si="20"/>
        <v>0</v>
      </c>
      <c r="AF11" s="10">
        <f t="shared" si="21"/>
        <v>0</v>
      </c>
      <c r="AG11" s="10">
        <f t="shared" si="22"/>
        <v>0</v>
      </c>
    </row>
    <row r="12" spans="1:33" x14ac:dyDescent="0.25">
      <c r="A12" s="3">
        <f>Data!A11</f>
        <v>609</v>
      </c>
      <c r="B12" s="4" t="e">
        <f>Data!B11</f>
        <v>#N/A</v>
      </c>
      <c r="C12" s="5" t="str">
        <f>Data!H11</f>
        <v>Steve</v>
      </c>
      <c r="D12" s="2" t="str">
        <f>Data!I11</f>
        <v>Evan</v>
      </c>
      <c r="E12" s="1">
        <f>IF(Data!J11=Data!$G11,1,0)</f>
        <v>1</v>
      </c>
      <c r="F12" s="1">
        <f>IF(Data!K11=Data!$G11,1,0)</f>
        <v>1</v>
      </c>
      <c r="G12" s="1">
        <f>IF(Data!L11=Data!$G11,1,0)</f>
        <v>1</v>
      </c>
      <c r="H12" s="1">
        <f>IF(Data!M11=Data!$G11,1,0)</f>
        <v>0</v>
      </c>
      <c r="I12" s="1" t="e">
        <f>IF(Data!N11=Data!$G11,1,0)</f>
        <v>#N/A</v>
      </c>
      <c r="J12" s="1" t="e">
        <f>IF(Data!O11=Data!$G11,1,0)</f>
        <v>#N/A</v>
      </c>
      <c r="K12" s="1" t="e">
        <f>IF(Data!P11=Data!$G11,1,0)</f>
        <v>#N/A</v>
      </c>
      <c r="L12" s="1" t="e">
        <f>IF(Data!Q11=Data!$G11,1,0)</f>
        <v>#N/A</v>
      </c>
      <c r="M12" s="1">
        <f t="shared" si="3"/>
        <v>4</v>
      </c>
      <c r="N12" s="1">
        <f t="shared" si="4"/>
        <v>3</v>
      </c>
      <c r="O12" s="1">
        <f t="shared" si="5"/>
        <v>0</v>
      </c>
      <c r="P12" s="1">
        <f t="shared" si="6"/>
        <v>0</v>
      </c>
      <c r="Q12" s="1" t="e">
        <f t="shared" si="2"/>
        <v>#N/A</v>
      </c>
      <c r="R12" s="8">
        <f t="shared" si="7"/>
        <v>1</v>
      </c>
      <c r="S12" s="8">
        <f t="shared" si="8"/>
        <v>3</v>
      </c>
      <c r="T12" s="8">
        <f t="shared" si="9"/>
        <v>3</v>
      </c>
      <c r="U12" s="8">
        <f t="shared" si="10"/>
        <v>0</v>
      </c>
      <c r="V12" s="8">
        <f t="shared" si="11"/>
        <v>0</v>
      </c>
      <c r="W12" s="8">
        <f t="shared" si="12"/>
        <v>0</v>
      </c>
      <c r="X12" s="8">
        <f t="shared" si="13"/>
        <v>0</v>
      </c>
      <c r="Y12" s="8">
        <f t="shared" si="14"/>
        <v>0</v>
      </c>
      <c r="Z12" s="10">
        <f t="shared" si="15"/>
        <v>0</v>
      </c>
      <c r="AA12" s="10">
        <f t="shared" si="16"/>
        <v>0</v>
      </c>
      <c r="AB12" s="10">
        <f t="shared" si="17"/>
        <v>0</v>
      </c>
      <c r="AC12" s="10">
        <f t="shared" si="18"/>
        <v>1</v>
      </c>
      <c r="AD12" s="10">
        <f t="shared" si="19"/>
        <v>1</v>
      </c>
      <c r="AE12" s="10">
        <f t="shared" si="20"/>
        <v>0</v>
      </c>
      <c r="AF12" s="10">
        <f t="shared" si="21"/>
        <v>0</v>
      </c>
      <c r="AG12" s="10">
        <f t="shared" si="22"/>
        <v>0</v>
      </c>
    </row>
    <row r="13" spans="1:33" x14ac:dyDescent="0.25">
      <c r="A13" s="3">
        <f>Data!A12</f>
        <v>610</v>
      </c>
      <c r="B13" s="4" t="e">
        <f>Data!B12</f>
        <v>#N/A</v>
      </c>
      <c r="C13" s="5" t="str">
        <f>Data!H12</f>
        <v>Steve</v>
      </c>
      <c r="D13" s="2" t="str">
        <f>Data!I12</f>
        <v>Cara</v>
      </c>
      <c r="E13" s="1">
        <f>IF(Data!J12=Data!$G12,1,0)</f>
        <v>1</v>
      </c>
      <c r="F13" s="1">
        <f>IF(Data!K12=Data!$G12,1,0)</f>
        <v>1</v>
      </c>
      <c r="G13" s="1">
        <f>IF(Data!L12=Data!$G12,1,0)</f>
        <v>1</v>
      </c>
      <c r="H13" s="1">
        <f>IF(Data!M12=Data!$G12,1,0)</f>
        <v>1</v>
      </c>
      <c r="I13" s="1" t="e">
        <f>IF(Data!N12=Data!$G12,1,0)</f>
        <v>#N/A</v>
      </c>
      <c r="J13" s="1" t="e">
        <f>IF(Data!O12=Data!$G12,1,0)</f>
        <v>#N/A</v>
      </c>
      <c r="K13" s="1" t="e">
        <f>IF(Data!P12=Data!$G12,1,0)</f>
        <v>#N/A</v>
      </c>
      <c r="L13" s="1" t="e">
        <f>IF(Data!Q12=Data!$G12,1,0)</f>
        <v>#N/A</v>
      </c>
      <c r="M13" s="1">
        <f t="shared" si="3"/>
        <v>4</v>
      </c>
      <c r="N13" s="1">
        <f t="shared" si="4"/>
        <v>4</v>
      </c>
      <c r="O13" s="1">
        <f t="shared" si="5"/>
        <v>0</v>
      </c>
      <c r="P13" s="1">
        <f t="shared" si="6"/>
        <v>1</v>
      </c>
      <c r="Q13" s="1" t="e">
        <f t="shared" si="2"/>
        <v>#N/A</v>
      </c>
      <c r="R13" s="8">
        <f t="shared" si="7"/>
        <v>2</v>
      </c>
      <c r="S13" s="8">
        <f t="shared" si="8"/>
        <v>4</v>
      </c>
      <c r="T13" s="8">
        <f t="shared" si="9"/>
        <v>4</v>
      </c>
      <c r="U13" s="8">
        <f t="shared" si="10"/>
        <v>1</v>
      </c>
      <c r="V13" s="8">
        <f t="shared" si="11"/>
        <v>0</v>
      </c>
      <c r="W13" s="8">
        <f t="shared" si="12"/>
        <v>0</v>
      </c>
      <c r="X13" s="8">
        <f t="shared" si="13"/>
        <v>0</v>
      </c>
      <c r="Y13" s="8">
        <f t="shared" si="14"/>
        <v>0</v>
      </c>
      <c r="Z13" s="10">
        <f t="shared" si="15"/>
        <v>0</v>
      </c>
      <c r="AA13" s="10">
        <f t="shared" si="16"/>
        <v>0</v>
      </c>
      <c r="AB13" s="10">
        <f t="shared" si="17"/>
        <v>0</v>
      </c>
      <c r="AC13" s="10">
        <f t="shared" si="18"/>
        <v>0</v>
      </c>
      <c r="AD13" s="10">
        <f t="shared" si="19"/>
        <v>1</v>
      </c>
      <c r="AE13" s="10">
        <f t="shared" si="20"/>
        <v>0</v>
      </c>
      <c r="AF13" s="10">
        <f t="shared" si="21"/>
        <v>0</v>
      </c>
      <c r="AG13" s="10">
        <f t="shared" si="22"/>
        <v>0</v>
      </c>
    </row>
    <row r="14" spans="1:33" x14ac:dyDescent="0.25">
      <c r="A14" s="3">
        <f>Data!A13</f>
        <v>611</v>
      </c>
      <c r="B14" s="4" t="str">
        <f>Data!B13</f>
        <v>Jewie or Fiction</v>
      </c>
      <c r="C14" s="5" t="str">
        <f>Data!H13</f>
        <v>Joshie</v>
      </c>
      <c r="D14" s="2" t="str">
        <f>Data!I13</f>
        <v>Cara</v>
      </c>
      <c r="E14" s="1">
        <f>IF(Data!J13=Data!$G13,1,0)</f>
        <v>1</v>
      </c>
      <c r="F14" s="1">
        <f>IF(Data!K13=Data!$G13,1,0)</f>
        <v>0</v>
      </c>
      <c r="G14" s="1">
        <f>IF(Data!L13=Data!$G13,1,0)</f>
        <v>0</v>
      </c>
      <c r="H14" s="1">
        <f>IF(Data!M13=Data!$G13,1,0)</f>
        <v>0</v>
      </c>
      <c r="I14" s="1" t="e">
        <f>IF(Data!N13=Data!$G13,1,0)</f>
        <v>#N/A</v>
      </c>
      <c r="J14" s="1">
        <f>IF(Data!O13=Data!$G13,1,0)</f>
        <v>0</v>
      </c>
      <c r="K14" s="1" t="e">
        <f>IF(Data!P13=Data!$G13,1,0)</f>
        <v>#N/A</v>
      </c>
      <c r="L14" s="1" t="e">
        <f>IF(Data!Q13=Data!$G13,1,0)</f>
        <v>#N/A</v>
      </c>
      <c r="M14" s="1">
        <f t="shared" si="3"/>
        <v>5</v>
      </c>
      <c r="N14" s="1">
        <f t="shared" si="4"/>
        <v>1</v>
      </c>
      <c r="O14" s="1">
        <f t="shared" si="5"/>
        <v>0</v>
      </c>
      <c r="P14" s="1">
        <f t="shared" ref="P14:P31" si="23">IF(M14=N14,1,0)</f>
        <v>0</v>
      </c>
      <c r="Q14" s="1" t="str">
        <f t="shared" si="2"/>
        <v>Bob</v>
      </c>
      <c r="R14" s="8">
        <f t="shared" si="7"/>
        <v>3</v>
      </c>
      <c r="S14" s="8">
        <f t="shared" si="8"/>
        <v>0</v>
      </c>
      <c r="T14" s="8">
        <f t="shared" si="9"/>
        <v>0</v>
      </c>
      <c r="U14" s="8">
        <f t="shared" si="10"/>
        <v>0</v>
      </c>
      <c r="V14" s="8">
        <f t="shared" si="11"/>
        <v>0</v>
      </c>
      <c r="W14" s="8">
        <f t="shared" si="12"/>
        <v>0</v>
      </c>
      <c r="X14" s="8">
        <f t="shared" si="13"/>
        <v>0</v>
      </c>
      <c r="Y14" s="8">
        <f t="shared" si="14"/>
        <v>0</v>
      </c>
      <c r="Z14" s="10">
        <f t="shared" si="15"/>
        <v>0</v>
      </c>
      <c r="AA14" s="10">
        <f t="shared" si="16"/>
        <v>1</v>
      </c>
      <c r="AB14" s="10">
        <f t="shared" si="17"/>
        <v>1</v>
      </c>
      <c r="AC14" s="10">
        <f t="shared" si="18"/>
        <v>1</v>
      </c>
      <c r="AD14" s="10">
        <f t="shared" si="19"/>
        <v>1</v>
      </c>
      <c r="AE14" s="10">
        <f t="shared" si="20"/>
        <v>1</v>
      </c>
      <c r="AF14" s="10">
        <f t="shared" si="21"/>
        <v>0</v>
      </c>
      <c r="AG14" s="10">
        <f t="shared" si="22"/>
        <v>0</v>
      </c>
    </row>
    <row r="15" spans="1:33" x14ac:dyDescent="0.25">
      <c r="A15" s="3">
        <f>Data!A14</f>
        <v>612</v>
      </c>
      <c r="B15" s="4" t="str">
        <f>Data!B14</f>
        <v>Dinosaurs</v>
      </c>
      <c r="C15" s="5" t="str">
        <f>Data!H14</f>
        <v>Steve</v>
      </c>
      <c r="D15" s="2" t="str">
        <f>Data!I14</f>
        <v>Jay</v>
      </c>
      <c r="E15" s="1">
        <f>IF(Data!J14=Data!$G14,1,0)</f>
        <v>0</v>
      </c>
      <c r="F15" s="1">
        <f>IF(Data!K14=Data!$G14,1,0)</f>
        <v>1</v>
      </c>
      <c r="G15" s="1">
        <f>IF(Data!L14=Data!$G14,1,0)</f>
        <v>0</v>
      </c>
      <c r="H15" s="1">
        <f>IF(Data!M14=Data!$G14,1,0)</f>
        <v>1</v>
      </c>
      <c r="I15" s="1" t="e">
        <f>IF(Data!N14=Data!$G14,1,0)</f>
        <v>#N/A</v>
      </c>
      <c r="J15" s="1" t="e">
        <f>IF(Data!O14=Data!$G14,1,0)</f>
        <v>#N/A</v>
      </c>
      <c r="K15" s="1" t="e">
        <f>IF(Data!P14=Data!$G14,1,0)</f>
        <v>#N/A</v>
      </c>
      <c r="L15" s="1" t="e">
        <f>IF(Data!Q14=Data!$G14,1,0)</f>
        <v>#N/A</v>
      </c>
      <c r="M15" s="1">
        <f t="shared" si="3"/>
        <v>4</v>
      </c>
      <c r="N15" s="1">
        <f t="shared" si="4"/>
        <v>2</v>
      </c>
      <c r="O15" s="1">
        <f t="shared" si="5"/>
        <v>0</v>
      </c>
      <c r="P15" s="1">
        <f t="shared" si="23"/>
        <v>0</v>
      </c>
      <c r="Q15" s="1" t="e">
        <f t="shared" si="2"/>
        <v>#N/A</v>
      </c>
      <c r="R15" s="8">
        <f t="shared" si="7"/>
        <v>0</v>
      </c>
      <c r="S15" s="8">
        <f t="shared" si="8"/>
        <v>1</v>
      </c>
      <c r="T15" s="8">
        <f t="shared" si="9"/>
        <v>0</v>
      </c>
      <c r="U15" s="8">
        <f t="shared" si="10"/>
        <v>1</v>
      </c>
      <c r="V15" s="8">
        <f t="shared" si="11"/>
        <v>0</v>
      </c>
      <c r="W15" s="8">
        <f t="shared" si="12"/>
        <v>0</v>
      </c>
      <c r="X15" s="8">
        <f t="shared" si="13"/>
        <v>0</v>
      </c>
      <c r="Y15" s="8">
        <f t="shared" si="14"/>
        <v>0</v>
      </c>
      <c r="Z15" s="10">
        <f t="shared" si="15"/>
        <v>1</v>
      </c>
      <c r="AA15" s="10">
        <f t="shared" si="16"/>
        <v>0</v>
      </c>
      <c r="AB15" s="10">
        <f t="shared" si="17"/>
        <v>2</v>
      </c>
      <c r="AC15" s="10">
        <f t="shared" si="18"/>
        <v>0</v>
      </c>
      <c r="AD15" s="10">
        <f t="shared" si="19"/>
        <v>1</v>
      </c>
      <c r="AE15" s="10">
        <f t="shared" si="20"/>
        <v>1</v>
      </c>
      <c r="AF15" s="10">
        <f t="shared" si="21"/>
        <v>0</v>
      </c>
      <c r="AG15" s="10">
        <f t="shared" si="22"/>
        <v>0</v>
      </c>
    </row>
    <row r="16" spans="1:33" x14ac:dyDescent="0.25">
      <c r="A16" s="3">
        <f>Data!A15</f>
        <v>613</v>
      </c>
      <c r="B16" s="4" t="e">
        <f>Data!B15</f>
        <v>#N/A</v>
      </c>
      <c r="C16" s="5" t="str">
        <f>Data!H15</f>
        <v>Steve</v>
      </c>
      <c r="D16" s="2" t="str">
        <f>Data!I15</f>
        <v>Bob</v>
      </c>
      <c r="E16" s="1">
        <f>IF(Data!J15=Data!$G15,1,0)</f>
        <v>1</v>
      </c>
      <c r="F16" s="1">
        <f>IF(Data!K15=Data!$G15,1,0)</f>
        <v>1</v>
      </c>
      <c r="G16" s="1">
        <f>IF(Data!L15=Data!$G15,1,0)</f>
        <v>1</v>
      </c>
      <c r="H16" s="1">
        <f>IF(Data!M15=Data!$G15,1,0)</f>
        <v>1</v>
      </c>
      <c r="I16" s="1" t="e">
        <f>IF(Data!N15=Data!$G15,1,0)</f>
        <v>#N/A</v>
      </c>
      <c r="J16" s="1" t="e">
        <f>IF(Data!O15=Data!$G15,1,0)</f>
        <v>#N/A</v>
      </c>
      <c r="K16" s="1" t="e">
        <f>IF(Data!P15=Data!$G15,1,0)</f>
        <v>#N/A</v>
      </c>
      <c r="L16" s="1" t="e">
        <f>IF(Data!Q15=Data!$G15,1,0)</f>
        <v>#N/A</v>
      </c>
      <c r="M16" s="1">
        <f t="shared" si="3"/>
        <v>4</v>
      </c>
      <c r="N16" s="1">
        <f t="shared" si="4"/>
        <v>4</v>
      </c>
      <c r="O16" s="1">
        <f t="shared" si="5"/>
        <v>0</v>
      </c>
      <c r="P16" s="1">
        <f t="shared" si="23"/>
        <v>1</v>
      </c>
      <c r="Q16" s="1" t="e">
        <f t="shared" si="2"/>
        <v>#N/A</v>
      </c>
      <c r="R16" s="8">
        <f t="shared" si="7"/>
        <v>1</v>
      </c>
      <c r="S16" s="8">
        <f t="shared" si="8"/>
        <v>2</v>
      </c>
      <c r="T16" s="8">
        <f t="shared" si="9"/>
        <v>1</v>
      </c>
      <c r="U16" s="8">
        <f t="shared" si="10"/>
        <v>2</v>
      </c>
      <c r="V16" s="8">
        <f t="shared" si="11"/>
        <v>0</v>
      </c>
      <c r="W16" s="8">
        <f t="shared" si="12"/>
        <v>0</v>
      </c>
      <c r="X16" s="8">
        <f t="shared" si="13"/>
        <v>0</v>
      </c>
      <c r="Y16" s="8">
        <f t="shared" si="14"/>
        <v>0</v>
      </c>
      <c r="Z16" s="10">
        <f t="shared" si="15"/>
        <v>0</v>
      </c>
      <c r="AA16" s="10">
        <f t="shared" si="16"/>
        <v>0</v>
      </c>
      <c r="AB16" s="10">
        <f t="shared" si="17"/>
        <v>0</v>
      </c>
      <c r="AC16" s="10">
        <f t="shared" si="18"/>
        <v>0</v>
      </c>
      <c r="AD16" s="10">
        <f t="shared" si="19"/>
        <v>1</v>
      </c>
      <c r="AE16" s="10">
        <f t="shared" si="20"/>
        <v>1</v>
      </c>
      <c r="AF16" s="10">
        <f t="shared" si="21"/>
        <v>0</v>
      </c>
      <c r="AG16" s="10">
        <f t="shared" si="22"/>
        <v>0</v>
      </c>
    </row>
    <row r="17" spans="1:33" x14ac:dyDescent="0.25">
      <c r="A17" s="3">
        <f>Data!A16</f>
        <v>614</v>
      </c>
      <c r="B17" s="4" t="str">
        <f>Data!B16</f>
        <v>What's Bigger</v>
      </c>
      <c r="C17" s="5" t="str">
        <f>Data!H16</f>
        <v>Steve</v>
      </c>
      <c r="D17" s="2" t="str">
        <f>Data!I16</f>
        <v>Cara</v>
      </c>
      <c r="E17" s="1">
        <f>IF(Data!J16=Data!$G16,1,0)</f>
        <v>1</v>
      </c>
      <c r="F17" s="1">
        <f>IF(Data!K16=Data!$G16,1,0)</f>
        <v>0</v>
      </c>
      <c r="G17" s="1">
        <f>IF(Data!L16=Data!$G16,1,0)</f>
        <v>1</v>
      </c>
      <c r="H17" s="1" t="e">
        <f>IF(Data!M16=Data!$G16,1,0)</f>
        <v>#N/A</v>
      </c>
      <c r="I17" s="1" t="e">
        <f>IF(Data!N16=Data!$G16,1,0)</f>
        <v>#N/A</v>
      </c>
      <c r="J17" s="1" t="e">
        <f>IF(Data!O16=Data!$G16,1,0)</f>
        <v>#N/A</v>
      </c>
      <c r="K17" s="1" t="e">
        <f>IF(Data!P16=Data!$G16,1,0)</f>
        <v>#N/A</v>
      </c>
      <c r="L17" s="1" t="e">
        <f>IF(Data!Q16=Data!$G16,1,0)</f>
        <v>#N/A</v>
      </c>
      <c r="M17" s="1">
        <f t="shared" si="3"/>
        <v>3</v>
      </c>
      <c r="N17" s="1">
        <f t="shared" si="4"/>
        <v>2</v>
      </c>
      <c r="O17" s="1">
        <f t="shared" si="5"/>
        <v>0</v>
      </c>
      <c r="P17" s="1">
        <f t="shared" si="23"/>
        <v>0</v>
      </c>
      <c r="Q17" s="1" t="e">
        <f t="shared" si="2"/>
        <v>#N/A</v>
      </c>
      <c r="R17" s="8">
        <f t="shared" si="7"/>
        <v>2</v>
      </c>
      <c r="S17" s="8">
        <f t="shared" si="8"/>
        <v>0</v>
      </c>
      <c r="T17" s="8">
        <f t="shared" si="9"/>
        <v>2</v>
      </c>
      <c r="U17" s="8">
        <f t="shared" si="10"/>
        <v>2</v>
      </c>
      <c r="V17" s="8">
        <f t="shared" si="11"/>
        <v>0</v>
      </c>
      <c r="W17" s="8">
        <f t="shared" si="12"/>
        <v>0</v>
      </c>
      <c r="X17" s="8">
        <f t="shared" si="13"/>
        <v>0</v>
      </c>
      <c r="Y17" s="8">
        <f t="shared" si="14"/>
        <v>0</v>
      </c>
      <c r="Z17" s="10">
        <f t="shared" si="15"/>
        <v>0</v>
      </c>
      <c r="AA17" s="10">
        <f t="shared" si="16"/>
        <v>1</v>
      </c>
      <c r="AB17" s="10">
        <f t="shared" si="17"/>
        <v>0</v>
      </c>
      <c r="AC17" s="10">
        <f t="shared" si="18"/>
        <v>0</v>
      </c>
      <c r="AD17" s="10">
        <f t="shared" si="19"/>
        <v>1</v>
      </c>
      <c r="AE17" s="10">
        <f t="shared" si="20"/>
        <v>1</v>
      </c>
      <c r="AF17" s="10">
        <f t="shared" si="21"/>
        <v>0</v>
      </c>
      <c r="AG17" s="10">
        <f t="shared" si="22"/>
        <v>0</v>
      </c>
    </row>
    <row r="18" spans="1:33" x14ac:dyDescent="0.25">
      <c r="A18" s="3">
        <f>Data!A17</f>
        <v>615</v>
      </c>
      <c r="B18" s="4" t="e">
        <f>Data!B17</f>
        <v>#N/A</v>
      </c>
      <c r="C18" s="5" t="str">
        <f>Data!H17</f>
        <v>Steve</v>
      </c>
      <c r="D18" s="2" t="str">
        <f>Data!I17</f>
        <v>Jay</v>
      </c>
      <c r="E18" s="1">
        <f>IF(Data!J17=Data!$G17,1,0)</f>
        <v>1</v>
      </c>
      <c r="F18" s="1">
        <f>IF(Data!K17=Data!$G17,1,0)</f>
        <v>0</v>
      </c>
      <c r="G18" s="1">
        <f>IF(Data!L17=Data!$G17,1,0)</f>
        <v>0</v>
      </c>
      <c r="H18" s="1">
        <f>IF(Data!M17=Data!$G17,1,0)</f>
        <v>0</v>
      </c>
      <c r="I18" s="1" t="e">
        <f>IF(Data!N17=Data!$G17,1,0)</f>
        <v>#N/A</v>
      </c>
      <c r="J18" s="1" t="e">
        <f>IF(Data!O17=Data!$G17,1,0)</f>
        <v>#N/A</v>
      </c>
      <c r="K18" s="1" t="e">
        <f>IF(Data!P17=Data!$G17,1,0)</f>
        <v>#N/A</v>
      </c>
      <c r="L18" s="1" t="e">
        <f>IF(Data!Q17=Data!$G17,1,0)</f>
        <v>#N/A</v>
      </c>
      <c r="M18" s="1">
        <f t="shared" si="3"/>
        <v>4</v>
      </c>
      <c r="N18" s="1">
        <f t="shared" si="4"/>
        <v>1</v>
      </c>
      <c r="O18" s="1">
        <f t="shared" si="5"/>
        <v>0</v>
      </c>
      <c r="P18" s="1">
        <f t="shared" si="23"/>
        <v>0</v>
      </c>
      <c r="Q18" s="1" t="str">
        <f t="shared" si="2"/>
        <v>Bob</v>
      </c>
      <c r="R18" s="8">
        <f t="shared" si="7"/>
        <v>3</v>
      </c>
      <c r="S18" s="8">
        <f t="shared" si="8"/>
        <v>0</v>
      </c>
      <c r="T18" s="8">
        <f t="shared" si="9"/>
        <v>0</v>
      </c>
      <c r="U18" s="8">
        <f t="shared" si="10"/>
        <v>0</v>
      </c>
      <c r="V18" s="8">
        <f t="shared" si="11"/>
        <v>0</v>
      </c>
      <c r="W18" s="8">
        <f t="shared" si="12"/>
        <v>0</v>
      </c>
      <c r="X18" s="8">
        <f t="shared" si="13"/>
        <v>0</v>
      </c>
      <c r="Y18" s="8">
        <f t="shared" si="14"/>
        <v>0</v>
      </c>
      <c r="Z18" s="10">
        <f t="shared" si="15"/>
        <v>0</v>
      </c>
      <c r="AA18" s="10">
        <f t="shared" si="16"/>
        <v>2</v>
      </c>
      <c r="AB18" s="10">
        <f t="shared" si="17"/>
        <v>1</v>
      </c>
      <c r="AC18" s="10">
        <f t="shared" si="18"/>
        <v>1</v>
      </c>
      <c r="AD18" s="10">
        <f t="shared" si="19"/>
        <v>1</v>
      </c>
      <c r="AE18" s="10">
        <f t="shared" si="20"/>
        <v>1</v>
      </c>
      <c r="AF18" s="10">
        <f t="shared" si="21"/>
        <v>0</v>
      </c>
      <c r="AG18" s="10">
        <f t="shared" si="22"/>
        <v>0</v>
      </c>
    </row>
    <row r="19" spans="1:33" x14ac:dyDescent="0.25">
      <c r="A19" s="3">
        <f>Data!A18</f>
        <v>616</v>
      </c>
      <c r="B19" s="4" t="str">
        <f>Data!B18</f>
        <v>Weird Stuff About the Ancient World</v>
      </c>
      <c r="C19" s="5" t="str">
        <f>Data!H18</f>
        <v>Steve</v>
      </c>
      <c r="D19" s="2" t="str">
        <f>Data!I18</f>
        <v>Jay</v>
      </c>
      <c r="E19" s="1">
        <f>IF(Data!J18=Data!$G18,1,0)</f>
        <v>1</v>
      </c>
      <c r="F19" s="1">
        <f>IF(Data!K18=Data!$G18,1,0)</f>
        <v>1</v>
      </c>
      <c r="G19" s="1">
        <f>IF(Data!L18=Data!$G18,1,0)</f>
        <v>1</v>
      </c>
      <c r="H19" s="1">
        <f>IF(Data!M18=Data!$G18,1,0)</f>
        <v>1</v>
      </c>
      <c r="I19" s="1" t="e">
        <f>IF(Data!N18=Data!$G18,1,0)</f>
        <v>#N/A</v>
      </c>
      <c r="J19" s="1" t="e">
        <f>IF(Data!O18=Data!$G18,1,0)</f>
        <v>#N/A</v>
      </c>
      <c r="K19" s="1" t="e">
        <f>IF(Data!P18=Data!$G18,1,0)</f>
        <v>#N/A</v>
      </c>
      <c r="L19" s="1" t="e">
        <f>IF(Data!Q18=Data!$G18,1,0)</f>
        <v>#N/A</v>
      </c>
      <c r="M19" s="1">
        <f t="shared" si="3"/>
        <v>4</v>
      </c>
      <c r="N19" s="1">
        <f t="shared" si="4"/>
        <v>4</v>
      </c>
      <c r="O19" s="1">
        <f t="shared" si="5"/>
        <v>0</v>
      </c>
      <c r="P19" s="1">
        <f t="shared" si="23"/>
        <v>1</v>
      </c>
      <c r="Q19" s="1" t="e">
        <f t="shared" si="2"/>
        <v>#N/A</v>
      </c>
      <c r="R19" s="8">
        <f t="shared" si="7"/>
        <v>4</v>
      </c>
      <c r="S19" s="8">
        <f t="shared" si="8"/>
        <v>1</v>
      </c>
      <c r="T19" s="8">
        <f t="shared" si="9"/>
        <v>1</v>
      </c>
      <c r="U19" s="8">
        <f t="shared" si="10"/>
        <v>1</v>
      </c>
      <c r="V19" s="8">
        <f t="shared" si="11"/>
        <v>0</v>
      </c>
      <c r="W19" s="8">
        <f t="shared" si="12"/>
        <v>0</v>
      </c>
      <c r="X19" s="8">
        <f t="shared" si="13"/>
        <v>0</v>
      </c>
      <c r="Y19" s="8">
        <f t="shared" si="14"/>
        <v>0</v>
      </c>
      <c r="Z19" s="10">
        <f t="shared" si="15"/>
        <v>0</v>
      </c>
      <c r="AA19" s="10">
        <f t="shared" si="16"/>
        <v>0</v>
      </c>
      <c r="AB19" s="10">
        <f t="shared" si="17"/>
        <v>0</v>
      </c>
      <c r="AC19" s="10">
        <f t="shared" si="18"/>
        <v>0</v>
      </c>
      <c r="AD19" s="10">
        <f t="shared" si="19"/>
        <v>1</v>
      </c>
      <c r="AE19" s="10">
        <f t="shared" si="20"/>
        <v>1</v>
      </c>
      <c r="AF19" s="10">
        <f t="shared" si="21"/>
        <v>0</v>
      </c>
      <c r="AG19" s="10">
        <f t="shared" si="22"/>
        <v>0</v>
      </c>
    </row>
    <row r="20" spans="1:33" x14ac:dyDescent="0.25">
      <c r="A20" s="3">
        <f>Data!A19</f>
        <v>617</v>
      </c>
      <c r="B20" s="4" t="e">
        <f>Data!B19</f>
        <v>#N/A</v>
      </c>
      <c r="C20" s="5" t="str">
        <f>Data!H19</f>
        <v>Steve</v>
      </c>
      <c r="D20" s="2" t="str">
        <f>Data!I19</f>
        <v>Cara</v>
      </c>
      <c r="E20" s="1">
        <f>IF(Data!J19=Data!$G19,1,0)</f>
        <v>0</v>
      </c>
      <c r="F20" s="1">
        <f>IF(Data!K19=Data!$G19,1,0)</f>
        <v>0</v>
      </c>
      <c r="G20" s="1">
        <f>IF(Data!L19=Data!$G19,1,0)</f>
        <v>1</v>
      </c>
      <c r="H20" s="1">
        <f>IF(Data!M19=Data!$G19,1,0)</f>
        <v>1</v>
      </c>
      <c r="I20" s="1" t="e">
        <f>IF(Data!N19=Data!$G19,1,0)</f>
        <v>#N/A</v>
      </c>
      <c r="J20" s="1" t="e">
        <f>IF(Data!O19=Data!$G19,1,0)</f>
        <v>#N/A</v>
      </c>
      <c r="K20" s="1" t="e">
        <f>IF(Data!P19=Data!$G19,1,0)</f>
        <v>#N/A</v>
      </c>
      <c r="L20" s="1" t="e">
        <f>IF(Data!Q19=Data!$G19,1,0)</f>
        <v>#N/A</v>
      </c>
      <c r="M20" s="1">
        <f t="shared" si="3"/>
        <v>4</v>
      </c>
      <c r="N20" s="1">
        <f t="shared" si="4"/>
        <v>2</v>
      </c>
      <c r="O20" s="1">
        <f t="shared" si="5"/>
        <v>0</v>
      </c>
      <c r="P20" s="1">
        <f t="shared" si="23"/>
        <v>0</v>
      </c>
      <c r="Q20" s="1" t="e">
        <f t="shared" si="2"/>
        <v>#N/A</v>
      </c>
      <c r="R20" s="8">
        <f t="shared" si="7"/>
        <v>0</v>
      </c>
      <c r="S20" s="8">
        <f t="shared" si="8"/>
        <v>0</v>
      </c>
      <c r="T20" s="8">
        <f t="shared" si="9"/>
        <v>2</v>
      </c>
      <c r="U20" s="8">
        <f t="shared" si="10"/>
        <v>2</v>
      </c>
      <c r="V20" s="8">
        <f t="shared" si="11"/>
        <v>0</v>
      </c>
      <c r="W20" s="8">
        <f t="shared" si="12"/>
        <v>0</v>
      </c>
      <c r="X20" s="8">
        <f t="shared" si="13"/>
        <v>0</v>
      </c>
      <c r="Y20" s="8">
        <f t="shared" si="14"/>
        <v>0</v>
      </c>
      <c r="Z20" s="10">
        <f t="shared" si="15"/>
        <v>1</v>
      </c>
      <c r="AA20" s="10">
        <f t="shared" si="16"/>
        <v>1</v>
      </c>
      <c r="AB20" s="10">
        <f t="shared" si="17"/>
        <v>0</v>
      </c>
      <c r="AC20" s="10">
        <f t="shared" si="18"/>
        <v>0</v>
      </c>
      <c r="AD20" s="10">
        <f t="shared" si="19"/>
        <v>1</v>
      </c>
      <c r="AE20" s="10">
        <f t="shared" si="20"/>
        <v>1</v>
      </c>
      <c r="AF20" s="10">
        <f t="shared" si="21"/>
        <v>0</v>
      </c>
      <c r="AG20" s="10">
        <f t="shared" si="22"/>
        <v>0</v>
      </c>
    </row>
    <row r="21" spans="1:33" x14ac:dyDescent="0.25">
      <c r="A21" s="3">
        <f>Data!A20</f>
        <v>618</v>
      </c>
      <c r="B21" s="4" t="str">
        <f>Data!B20</f>
        <v>Homo naledi</v>
      </c>
      <c r="C21" s="5" t="str">
        <f>Data!H20</f>
        <v>Steve</v>
      </c>
      <c r="D21" s="2" t="str">
        <f>Data!I20</f>
        <v>Jay</v>
      </c>
      <c r="E21" s="1">
        <f>IF(Data!J20=Data!$G20,1,0)</f>
        <v>1</v>
      </c>
      <c r="F21" s="1">
        <f>IF(Data!K20=Data!$G20,1,0)</f>
        <v>1</v>
      </c>
      <c r="G21" s="1">
        <f>IF(Data!L20=Data!$G20,1,0)</f>
        <v>0</v>
      </c>
      <c r="H21" s="1">
        <f>IF(Data!M20=Data!$G20,1,0)</f>
        <v>1</v>
      </c>
      <c r="I21" s="1" t="e">
        <f>IF(Data!N20=Data!$G20,1,0)</f>
        <v>#N/A</v>
      </c>
      <c r="J21" s="1" t="e">
        <f>IF(Data!O20=Data!$G20,1,0)</f>
        <v>#N/A</v>
      </c>
      <c r="K21" s="1" t="e">
        <f>IF(Data!P20=Data!$G20,1,0)</f>
        <v>#N/A</v>
      </c>
      <c r="L21" s="1" t="e">
        <f>IF(Data!Q20=Data!$G20,1,0)</f>
        <v>#N/A</v>
      </c>
      <c r="M21" s="1">
        <f t="shared" si="3"/>
        <v>4</v>
      </c>
      <c r="N21" s="1">
        <f t="shared" si="4"/>
        <v>3</v>
      </c>
      <c r="O21" s="1">
        <f t="shared" si="5"/>
        <v>0</v>
      </c>
      <c r="P21" s="1">
        <f t="shared" si="23"/>
        <v>0</v>
      </c>
      <c r="Q21" s="1" t="e">
        <f t="shared" si="2"/>
        <v>#N/A</v>
      </c>
      <c r="R21" s="8">
        <f t="shared" si="7"/>
        <v>1</v>
      </c>
      <c r="S21" s="8">
        <f t="shared" si="8"/>
        <v>1</v>
      </c>
      <c r="T21" s="8">
        <f t="shared" si="9"/>
        <v>0</v>
      </c>
      <c r="U21" s="8">
        <f t="shared" si="10"/>
        <v>3</v>
      </c>
      <c r="V21" s="8">
        <f t="shared" si="11"/>
        <v>0</v>
      </c>
      <c r="W21" s="8">
        <f t="shared" si="12"/>
        <v>0</v>
      </c>
      <c r="X21" s="8">
        <f t="shared" si="13"/>
        <v>0</v>
      </c>
      <c r="Y21" s="8">
        <f t="shared" si="14"/>
        <v>0</v>
      </c>
      <c r="Z21" s="10">
        <f t="shared" si="15"/>
        <v>0</v>
      </c>
      <c r="AA21" s="10">
        <f t="shared" si="16"/>
        <v>0</v>
      </c>
      <c r="AB21" s="10">
        <f t="shared" si="17"/>
        <v>1</v>
      </c>
      <c r="AC21" s="10">
        <f t="shared" si="18"/>
        <v>0</v>
      </c>
      <c r="AD21" s="10">
        <f t="shared" si="19"/>
        <v>1</v>
      </c>
      <c r="AE21" s="10">
        <f t="shared" si="20"/>
        <v>1</v>
      </c>
      <c r="AF21" s="10">
        <f t="shared" si="21"/>
        <v>0</v>
      </c>
      <c r="AG21" s="10">
        <f t="shared" si="22"/>
        <v>0</v>
      </c>
    </row>
    <row r="22" spans="1:33" x14ac:dyDescent="0.25">
      <c r="A22" s="3">
        <f>Data!A21</f>
        <v>619</v>
      </c>
      <c r="B22" s="4" t="e">
        <f>Data!B21</f>
        <v>#N/A</v>
      </c>
      <c r="C22" s="5" t="str">
        <f>Data!H21</f>
        <v>Steve</v>
      </c>
      <c r="D22" s="2" t="str">
        <f>Data!I21</f>
        <v>Bob</v>
      </c>
      <c r="E22" s="1">
        <f>IF(Data!J21=Data!$G21,1,0)</f>
        <v>0</v>
      </c>
      <c r="F22" s="1">
        <f>IF(Data!K21=Data!$G21,1,0)</f>
        <v>1</v>
      </c>
      <c r="G22" s="1">
        <f>IF(Data!L21=Data!$G21,1,0)</f>
        <v>1</v>
      </c>
      <c r="H22" s="1">
        <f>IF(Data!M21=Data!$G21,1,0)</f>
        <v>1</v>
      </c>
      <c r="I22" s="1" t="e">
        <f>IF(Data!N21=Data!$G21,1,0)</f>
        <v>#N/A</v>
      </c>
      <c r="J22" s="1" t="e">
        <f>IF(Data!O21=Data!$G21,1,0)</f>
        <v>#N/A</v>
      </c>
      <c r="K22" s="1" t="e">
        <f>IF(Data!P21=Data!$G21,1,0)</f>
        <v>#N/A</v>
      </c>
      <c r="L22" s="1" t="e">
        <f>IF(Data!Q21=Data!$G21,1,0)</f>
        <v>#N/A</v>
      </c>
      <c r="M22" s="1">
        <f t="shared" si="3"/>
        <v>4</v>
      </c>
      <c r="N22" s="1">
        <f t="shared" si="4"/>
        <v>3</v>
      </c>
      <c r="O22" s="1">
        <f t="shared" si="5"/>
        <v>0</v>
      </c>
      <c r="P22" s="1">
        <f t="shared" si="23"/>
        <v>0</v>
      </c>
      <c r="Q22" s="1" t="e">
        <f t="shared" si="2"/>
        <v>#N/A</v>
      </c>
      <c r="R22" s="8">
        <f t="shared" si="7"/>
        <v>0</v>
      </c>
      <c r="S22" s="8">
        <f t="shared" si="8"/>
        <v>2</v>
      </c>
      <c r="T22" s="8">
        <f t="shared" si="9"/>
        <v>1</v>
      </c>
      <c r="U22" s="8">
        <f t="shared" si="10"/>
        <v>4</v>
      </c>
      <c r="V22" s="8">
        <f t="shared" si="11"/>
        <v>0</v>
      </c>
      <c r="W22" s="8">
        <f t="shared" si="12"/>
        <v>0</v>
      </c>
      <c r="X22" s="8">
        <f t="shared" si="13"/>
        <v>0</v>
      </c>
      <c r="Y22" s="8">
        <f t="shared" si="14"/>
        <v>0</v>
      </c>
      <c r="Z22" s="10">
        <f t="shared" si="15"/>
        <v>1</v>
      </c>
      <c r="AA22" s="10">
        <f t="shared" si="16"/>
        <v>0</v>
      </c>
      <c r="AB22" s="10">
        <f t="shared" si="17"/>
        <v>0</v>
      </c>
      <c r="AC22" s="10">
        <f t="shared" si="18"/>
        <v>0</v>
      </c>
      <c r="AD22" s="10">
        <f t="shared" si="19"/>
        <v>1</v>
      </c>
      <c r="AE22" s="10">
        <f t="shared" si="20"/>
        <v>1</v>
      </c>
      <c r="AF22" s="10">
        <f t="shared" si="21"/>
        <v>0</v>
      </c>
      <c r="AG22" s="10">
        <f t="shared" si="22"/>
        <v>0</v>
      </c>
    </row>
    <row r="23" spans="1:33" x14ac:dyDescent="0.25">
      <c r="A23" s="3">
        <f>Data!A22</f>
        <v>620</v>
      </c>
      <c r="B23" s="4" t="str">
        <f>Data!B22</f>
        <v>Goats</v>
      </c>
      <c r="C23" s="5" t="str">
        <f>Data!H22</f>
        <v>Steve</v>
      </c>
      <c r="D23" s="2" t="str">
        <f>Data!I22</f>
        <v>Evan</v>
      </c>
      <c r="E23" s="1">
        <f>IF(Data!J22=Data!$G22,1,0)</f>
        <v>1</v>
      </c>
      <c r="F23" s="1">
        <f>IF(Data!K22=Data!$G22,1,0)</f>
        <v>1</v>
      </c>
      <c r="G23" s="1">
        <f>IF(Data!L22=Data!$G22,1,0)</f>
        <v>1</v>
      </c>
      <c r="H23" s="1">
        <f>IF(Data!M22=Data!$G22,1,0)</f>
        <v>1</v>
      </c>
      <c r="I23" s="1" t="e">
        <f>IF(Data!N22=Data!$G22,1,0)</f>
        <v>#N/A</v>
      </c>
      <c r="J23" s="1" t="e">
        <f>IF(Data!O22=Data!$G22,1,0)</f>
        <v>#N/A</v>
      </c>
      <c r="K23" s="1" t="e">
        <f>IF(Data!P22=Data!$G22,1,0)</f>
        <v>#N/A</v>
      </c>
      <c r="L23" s="1" t="e">
        <f>IF(Data!Q22=Data!$G22,1,0)</f>
        <v>#N/A</v>
      </c>
      <c r="M23" s="1">
        <f t="shared" si="3"/>
        <v>4</v>
      </c>
      <c r="N23" s="1">
        <f t="shared" si="4"/>
        <v>4</v>
      </c>
      <c r="O23" s="1">
        <f t="shared" si="5"/>
        <v>0</v>
      </c>
      <c r="P23" s="1">
        <f t="shared" si="23"/>
        <v>1</v>
      </c>
      <c r="Q23" s="1" t="e">
        <f t="shared" si="2"/>
        <v>#N/A</v>
      </c>
      <c r="R23" s="8">
        <f t="shared" si="7"/>
        <v>1</v>
      </c>
      <c r="S23" s="8">
        <f t="shared" si="8"/>
        <v>3</v>
      </c>
      <c r="T23" s="8">
        <f t="shared" si="9"/>
        <v>2</v>
      </c>
      <c r="U23" s="8">
        <f t="shared" si="10"/>
        <v>5</v>
      </c>
      <c r="V23" s="8">
        <f t="shared" si="11"/>
        <v>0</v>
      </c>
      <c r="W23" s="8">
        <f t="shared" si="12"/>
        <v>0</v>
      </c>
      <c r="X23" s="8">
        <f t="shared" si="13"/>
        <v>0</v>
      </c>
      <c r="Y23" s="8">
        <f t="shared" si="14"/>
        <v>0</v>
      </c>
      <c r="Z23" s="10">
        <f t="shared" si="15"/>
        <v>0</v>
      </c>
      <c r="AA23" s="10">
        <f t="shared" si="16"/>
        <v>0</v>
      </c>
      <c r="AB23" s="10">
        <f t="shared" si="17"/>
        <v>0</v>
      </c>
      <c r="AC23" s="10">
        <f t="shared" si="18"/>
        <v>0</v>
      </c>
      <c r="AD23" s="10">
        <f t="shared" si="19"/>
        <v>1</v>
      </c>
      <c r="AE23" s="10">
        <f t="shared" si="20"/>
        <v>1</v>
      </c>
      <c r="AF23" s="10">
        <f t="shared" si="21"/>
        <v>0</v>
      </c>
      <c r="AG23" s="10">
        <f t="shared" si="22"/>
        <v>0</v>
      </c>
    </row>
    <row r="24" spans="1:33" x14ac:dyDescent="0.25">
      <c r="A24" s="3">
        <f>Data!A23</f>
        <v>621</v>
      </c>
      <c r="B24" s="4" t="e">
        <f>Data!B23</f>
        <v>#N/A</v>
      </c>
      <c r="C24" s="5" t="str">
        <f>Data!H23</f>
        <v>Steve</v>
      </c>
      <c r="D24" s="2" t="str">
        <f>Data!I23</f>
        <v>Cara</v>
      </c>
      <c r="E24" s="1">
        <f>IF(Data!J23=Data!$G23,1,0)</f>
        <v>1</v>
      </c>
      <c r="F24" s="1">
        <f>IF(Data!K23=Data!$G23,1,0)</f>
        <v>1</v>
      </c>
      <c r="G24" s="1">
        <f>IF(Data!L23=Data!$G23,1,0)</f>
        <v>0</v>
      </c>
      <c r="H24" s="1">
        <f>IF(Data!M23=Data!$G23,1,0)</f>
        <v>0</v>
      </c>
      <c r="I24" s="1" t="e">
        <f>IF(Data!N23=Data!$G23,1,0)</f>
        <v>#N/A</v>
      </c>
      <c r="J24" s="1" t="e">
        <f>IF(Data!O23=Data!$G23,1,0)</f>
        <v>#N/A</v>
      </c>
      <c r="K24" s="1" t="e">
        <f>IF(Data!P23=Data!$G23,1,0)</f>
        <v>#N/A</v>
      </c>
      <c r="L24" s="1" t="e">
        <f>IF(Data!Q23=Data!$G23,1,0)</f>
        <v>#N/A</v>
      </c>
      <c r="M24" s="1">
        <f t="shared" si="3"/>
        <v>4</v>
      </c>
      <c r="N24" s="1">
        <f t="shared" si="4"/>
        <v>2</v>
      </c>
      <c r="O24" s="1">
        <f t="shared" si="5"/>
        <v>0</v>
      </c>
      <c r="P24" s="1">
        <f t="shared" si="23"/>
        <v>0</v>
      </c>
      <c r="Q24" s="1" t="e">
        <f t="shared" si="2"/>
        <v>#N/A</v>
      </c>
      <c r="R24" s="8">
        <f t="shared" si="7"/>
        <v>2</v>
      </c>
      <c r="S24" s="8">
        <f t="shared" si="8"/>
        <v>4</v>
      </c>
      <c r="T24" s="8">
        <f t="shared" si="9"/>
        <v>0</v>
      </c>
      <c r="U24" s="8">
        <f t="shared" si="10"/>
        <v>0</v>
      </c>
      <c r="V24" s="8">
        <f t="shared" si="11"/>
        <v>0</v>
      </c>
      <c r="W24" s="8">
        <f t="shared" si="12"/>
        <v>0</v>
      </c>
      <c r="X24" s="8">
        <f t="shared" si="13"/>
        <v>0</v>
      </c>
      <c r="Y24" s="8">
        <f t="shared" si="14"/>
        <v>0</v>
      </c>
      <c r="Z24" s="10">
        <f t="shared" si="15"/>
        <v>0</v>
      </c>
      <c r="AA24" s="10">
        <f t="shared" si="16"/>
        <v>0</v>
      </c>
      <c r="AB24" s="10">
        <f t="shared" si="17"/>
        <v>1</v>
      </c>
      <c r="AC24" s="10">
        <f t="shared" si="18"/>
        <v>1</v>
      </c>
      <c r="AD24" s="10">
        <f t="shared" si="19"/>
        <v>1</v>
      </c>
      <c r="AE24" s="10">
        <f t="shared" si="20"/>
        <v>1</v>
      </c>
      <c r="AF24" s="10">
        <f t="shared" si="21"/>
        <v>0</v>
      </c>
      <c r="AG24" s="10">
        <f t="shared" si="22"/>
        <v>0</v>
      </c>
    </row>
    <row r="25" spans="1:33" x14ac:dyDescent="0.25">
      <c r="A25" s="3">
        <f>Data!A24</f>
        <v>622</v>
      </c>
      <c r="B25" s="4" t="str">
        <f>Data!B24</f>
        <v>Trees</v>
      </c>
      <c r="C25" s="5" t="str">
        <f>Data!H24</f>
        <v>Steve</v>
      </c>
      <c r="D25" s="2" t="str">
        <f>Data!I24</f>
        <v>Evan</v>
      </c>
      <c r="E25" s="1">
        <f>IF(Data!J24=Data!$G24,1,0)</f>
        <v>0</v>
      </c>
      <c r="F25" s="1">
        <f>IF(Data!K24=Data!$G24,1,0)</f>
        <v>1</v>
      </c>
      <c r="G25" s="1">
        <f>IF(Data!L24=Data!$G24,1,0)</f>
        <v>1</v>
      </c>
      <c r="H25" s="1">
        <f>IF(Data!M24=Data!$G24,1,0)</f>
        <v>0</v>
      </c>
      <c r="I25" s="1" t="e">
        <f>IF(Data!N24=Data!$G24,1,0)</f>
        <v>#N/A</v>
      </c>
      <c r="J25" s="1" t="e">
        <f>IF(Data!O24=Data!$G24,1,0)</f>
        <v>#N/A</v>
      </c>
      <c r="K25" s="1" t="e">
        <f>IF(Data!P24=Data!$G24,1,0)</f>
        <v>#N/A</v>
      </c>
      <c r="L25" s="1" t="e">
        <f>IF(Data!Q24=Data!$G24,1,0)</f>
        <v>#N/A</v>
      </c>
      <c r="M25" s="1">
        <f t="shared" si="3"/>
        <v>4</v>
      </c>
      <c r="N25" s="1">
        <f t="shared" si="4"/>
        <v>2</v>
      </c>
      <c r="O25" s="1">
        <f t="shared" si="5"/>
        <v>0</v>
      </c>
      <c r="P25" s="1">
        <f t="shared" si="23"/>
        <v>0</v>
      </c>
      <c r="Q25" s="1" t="e">
        <f t="shared" si="2"/>
        <v>#N/A</v>
      </c>
      <c r="R25" s="8">
        <f t="shared" si="7"/>
        <v>0</v>
      </c>
      <c r="S25" s="8">
        <f t="shared" si="8"/>
        <v>5</v>
      </c>
      <c r="T25" s="8">
        <f t="shared" si="9"/>
        <v>1</v>
      </c>
      <c r="U25" s="8">
        <f t="shared" si="10"/>
        <v>0</v>
      </c>
      <c r="V25" s="8">
        <f t="shared" si="11"/>
        <v>0</v>
      </c>
      <c r="W25" s="8">
        <f t="shared" si="12"/>
        <v>0</v>
      </c>
      <c r="X25" s="8">
        <f t="shared" si="13"/>
        <v>0</v>
      </c>
      <c r="Y25" s="8">
        <f t="shared" si="14"/>
        <v>0</v>
      </c>
      <c r="Z25" s="10">
        <f t="shared" si="15"/>
        <v>1</v>
      </c>
      <c r="AA25" s="10">
        <f t="shared" si="16"/>
        <v>0</v>
      </c>
      <c r="AB25" s="10">
        <f t="shared" si="17"/>
        <v>0</v>
      </c>
      <c r="AC25" s="10">
        <f t="shared" si="18"/>
        <v>2</v>
      </c>
      <c r="AD25" s="10">
        <f t="shared" si="19"/>
        <v>1</v>
      </c>
      <c r="AE25" s="10">
        <f t="shared" si="20"/>
        <v>1</v>
      </c>
      <c r="AF25" s="10">
        <f t="shared" si="21"/>
        <v>0</v>
      </c>
      <c r="AG25" s="10">
        <f t="shared" si="22"/>
        <v>0</v>
      </c>
    </row>
    <row r="26" spans="1:33" x14ac:dyDescent="0.25">
      <c r="A26" s="3">
        <f>Data!A25</f>
        <v>623</v>
      </c>
      <c r="B26" s="4" t="str">
        <f>Data!B25</f>
        <v>Vienna</v>
      </c>
      <c r="C26" s="5" t="str">
        <f>Data!H25</f>
        <v>Steve</v>
      </c>
      <c r="D26" s="2" t="str">
        <f>Data!I25</f>
        <v>Cara</v>
      </c>
      <c r="E26" s="1">
        <f>IF(Data!J25=Data!$G25,1,0)</f>
        <v>1</v>
      </c>
      <c r="F26" s="1">
        <f>IF(Data!K25=Data!$G25,1,0)</f>
        <v>1</v>
      </c>
      <c r="G26" s="1">
        <f>IF(Data!L25=Data!$G25,1,0)</f>
        <v>1</v>
      </c>
      <c r="H26" s="1">
        <f>IF(Data!M25=Data!$G25,1,0)</f>
        <v>1</v>
      </c>
      <c r="I26" s="1" t="e">
        <f>IF(Data!N25=Data!$G25,1,0)</f>
        <v>#N/A</v>
      </c>
      <c r="J26" s="1" t="e">
        <f>IF(Data!O25=Data!$G25,1,0)</f>
        <v>#N/A</v>
      </c>
      <c r="K26" s="1" t="e">
        <f>IF(Data!P25=Data!$G25,1,0)</f>
        <v>#N/A</v>
      </c>
      <c r="L26" s="1" t="e">
        <f>IF(Data!Q25=Data!$G25,1,0)</f>
        <v>#N/A</v>
      </c>
      <c r="M26" s="1">
        <f t="shared" ref="M26:M31" si="24">COUNTIF(E26:K26,"&lt;&gt;#N/A")</f>
        <v>4</v>
      </c>
      <c r="N26" s="1">
        <f t="shared" ref="N26:N31" si="25">SUMIF(E26:K26,"&lt;&gt;#N/A")</f>
        <v>4</v>
      </c>
      <c r="O26" s="1">
        <f t="shared" ref="O26:O31" si="26">IF(SUMIF(E26:K26,"&lt;&gt;#N/A")=0, 1, 0)</f>
        <v>0</v>
      </c>
      <c r="P26" s="1">
        <f t="shared" si="23"/>
        <v>1</v>
      </c>
      <c r="Q26" s="1" t="e">
        <f t="shared" ref="Q26:Q31" si="27">IF(N26=1,INDEX($E$2:$J$2,1,MATCH(1,E26:J26,0)),NA())</f>
        <v>#N/A</v>
      </c>
      <c r="R26" s="8">
        <f t="shared" ref="R26:W31" si="28">IF(ISNA(E26),R25,IF(E26=1,R25+1,0))</f>
        <v>1</v>
      </c>
      <c r="S26" s="8">
        <f t="shared" si="28"/>
        <v>6</v>
      </c>
      <c r="T26" s="8">
        <f t="shared" si="28"/>
        <v>2</v>
      </c>
      <c r="U26" s="8">
        <f t="shared" si="28"/>
        <v>1</v>
      </c>
      <c r="V26" s="8">
        <f t="shared" si="28"/>
        <v>0</v>
      </c>
      <c r="W26" s="8">
        <f t="shared" si="28"/>
        <v>0</v>
      </c>
      <c r="X26" s="8">
        <f t="shared" ref="X26:Y28" si="29">IF(ISNA(K26),X25,IF(K26=1,X25+1,0))</f>
        <v>0</v>
      </c>
      <c r="Y26" s="8">
        <f t="shared" si="29"/>
        <v>0</v>
      </c>
      <c r="Z26" s="10">
        <f t="shared" ref="Z26:AE31" si="30">IF(ISNA(E26),Z25,IF(E26=0,Z25+1,0))</f>
        <v>0</v>
      </c>
      <c r="AA26" s="10">
        <f t="shared" si="30"/>
        <v>0</v>
      </c>
      <c r="AB26" s="10">
        <f t="shared" si="30"/>
        <v>0</v>
      </c>
      <c r="AC26" s="10">
        <f t="shared" si="30"/>
        <v>0</v>
      </c>
      <c r="AD26" s="10">
        <f t="shared" si="30"/>
        <v>1</v>
      </c>
      <c r="AE26" s="10">
        <f t="shared" si="30"/>
        <v>1</v>
      </c>
      <c r="AF26" s="10">
        <f t="shared" ref="AF26:AG28" si="31">IF(ISNA(K26),AF25,IF(K26=0,AF25+1,0))</f>
        <v>0</v>
      </c>
      <c r="AG26" s="10">
        <f t="shared" si="31"/>
        <v>0</v>
      </c>
    </row>
    <row r="27" spans="1:33" x14ac:dyDescent="0.25">
      <c r="A27" s="3">
        <f>Data!A26</f>
        <v>624</v>
      </c>
      <c r="B27" s="4" t="e">
        <f>Data!B26</f>
        <v>#N/A</v>
      </c>
      <c r="C27" s="5" t="str">
        <f>Data!H26</f>
        <v>Steve</v>
      </c>
      <c r="D27" s="2" t="str">
        <f>Data!I26</f>
        <v>Bob</v>
      </c>
      <c r="E27" s="1">
        <f>IF(Data!J26=Data!$G26,1,0)</f>
        <v>0</v>
      </c>
      <c r="F27" s="1">
        <f>IF(Data!K26=Data!$G26,1,0)</f>
        <v>0</v>
      </c>
      <c r="G27" s="1">
        <f>IF(Data!L26=Data!$G26,1,0)</f>
        <v>0</v>
      </c>
      <c r="H27" s="1">
        <f>IF(Data!M26=Data!$G26,1,0)</f>
        <v>1</v>
      </c>
      <c r="I27" s="1" t="e">
        <f>IF(Data!N26=Data!$G26,1,0)</f>
        <v>#N/A</v>
      </c>
      <c r="J27" s="1" t="e">
        <f>IF(Data!O26=Data!$G26,1,0)</f>
        <v>#N/A</v>
      </c>
      <c r="K27" s="1" t="e">
        <f>IF(Data!P26=Data!$G26,1,0)</f>
        <v>#N/A</v>
      </c>
      <c r="L27" s="1" t="e">
        <f>IF(Data!Q26=Data!$G26,1,0)</f>
        <v>#N/A</v>
      </c>
      <c r="M27" s="1">
        <f t="shared" si="24"/>
        <v>4</v>
      </c>
      <c r="N27" s="1">
        <f t="shared" si="25"/>
        <v>1</v>
      </c>
      <c r="O27" s="1">
        <f t="shared" si="26"/>
        <v>0</v>
      </c>
      <c r="P27" s="1">
        <f t="shared" si="23"/>
        <v>0</v>
      </c>
      <c r="Q27" s="1" t="str">
        <f t="shared" si="27"/>
        <v>Evan</v>
      </c>
      <c r="R27" s="8">
        <f t="shared" si="28"/>
        <v>0</v>
      </c>
      <c r="S27" s="8">
        <f t="shared" si="28"/>
        <v>0</v>
      </c>
      <c r="T27" s="8">
        <f t="shared" si="28"/>
        <v>0</v>
      </c>
      <c r="U27" s="8">
        <f t="shared" si="28"/>
        <v>2</v>
      </c>
      <c r="V27" s="8">
        <f t="shared" si="28"/>
        <v>0</v>
      </c>
      <c r="W27" s="8">
        <f t="shared" si="28"/>
        <v>0</v>
      </c>
      <c r="X27" s="8">
        <f t="shared" si="29"/>
        <v>0</v>
      </c>
      <c r="Y27" s="8">
        <f t="shared" si="29"/>
        <v>0</v>
      </c>
      <c r="Z27" s="10">
        <f t="shared" si="30"/>
        <v>1</v>
      </c>
      <c r="AA27" s="10">
        <f t="shared" si="30"/>
        <v>1</v>
      </c>
      <c r="AB27" s="10">
        <f t="shared" si="30"/>
        <v>1</v>
      </c>
      <c r="AC27" s="10">
        <f t="shared" si="30"/>
        <v>0</v>
      </c>
      <c r="AD27" s="10">
        <f t="shared" si="30"/>
        <v>1</v>
      </c>
      <c r="AE27" s="10">
        <f t="shared" si="30"/>
        <v>1</v>
      </c>
      <c r="AF27" s="10">
        <f t="shared" si="31"/>
        <v>0</v>
      </c>
      <c r="AG27" s="10">
        <f t="shared" si="31"/>
        <v>0</v>
      </c>
    </row>
    <row r="28" spans="1:33" x14ac:dyDescent="0.25">
      <c r="A28" s="3">
        <f>Data!A27</f>
        <v>625</v>
      </c>
      <c r="B28" s="4" t="e">
        <f>Data!B27</f>
        <v>#N/A</v>
      </c>
      <c r="C28" s="5" t="str">
        <f>Data!H27</f>
        <v>Steve</v>
      </c>
      <c r="D28" s="2" t="str">
        <f>Data!I27</f>
        <v>Kavin</v>
      </c>
      <c r="E28" s="1">
        <f>IF(Data!J27=Data!$G27,1,0)</f>
        <v>0</v>
      </c>
      <c r="F28" s="1" t="e">
        <f>IF(Data!K27=Data!$G27,1,0)</f>
        <v>#N/A</v>
      </c>
      <c r="G28" s="1">
        <f>IF(Data!L27=Data!$G27,1,0)</f>
        <v>1</v>
      </c>
      <c r="H28" s="1">
        <f>IF(Data!M27=Data!$G27,1,0)</f>
        <v>0</v>
      </c>
      <c r="I28" s="1" t="e">
        <f>IF(Data!N27=Data!$G27,1,0)</f>
        <v>#N/A</v>
      </c>
      <c r="J28" s="1" t="e">
        <f>IF(Data!O27=Data!$G27,1,0)</f>
        <v>#N/A</v>
      </c>
      <c r="K28" s="1">
        <f>IF(Data!P27=Data!$G27,1,0)</f>
        <v>0</v>
      </c>
      <c r="L28" s="1" t="e">
        <f>IF(Data!Q27=Data!$G27,1,0)</f>
        <v>#N/A</v>
      </c>
      <c r="M28" s="1">
        <f t="shared" si="24"/>
        <v>4</v>
      </c>
      <c r="N28" s="1">
        <f t="shared" si="25"/>
        <v>1</v>
      </c>
      <c r="O28" s="1">
        <f t="shared" si="26"/>
        <v>0</v>
      </c>
      <c r="P28" s="1">
        <f t="shared" si="23"/>
        <v>0</v>
      </c>
      <c r="Q28" s="1" t="str">
        <f t="shared" si="27"/>
        <v>Jay</v>
      </c>
      <c r="R28" s="8">
        <f t="shared" si="28"/>
        <v>0</v>
      </c>
      <c r="S28" s="8">
        <f t="shared" si="28"/>
        <v>0</v>
      </c>
      <c r="T28" s="8">
        <f t="shared" si="28"/>
        <v>1</v>
      </c>
      <c r="U28" s="8">
        <f t="shared" si="28"/>
        <v>0</v>
      </c>
      <c r="V28" s="8">
        <f t="shared" si="28"/>
        <v>0</v>
      </c>
      <c r="W28" s="8">
        <f t="shared" si="28"/>
        <v>0</v>
      </c>
      <c r="X28" s="8">
        <f t="shared" si="29"/>
        <v>0</v>
      </c>
      <c r="Y28" s="8">
        <f t="shared" si="29"/>
        <v>0</v>
      </c>
      <c r="Z28" s="10">
        <f t="shared" si="30"/>
        <v>2</v>
      </c>
      <c r="AA28" s="10">
        <f t="shared" si="30"/>
        <v>1</v>
      </c>
      <c r="AB28" s="10">
        <f t="shared" si="30"/>
        <v>0</v>
      </c>
      <c r="AC28" s="10">
        <f t="shared" si="30"/>
        <v>1</v>
      </c>
      <c r="AD28" s="10">
        <f t="shared" si="30"/>
        <v>1</v>
      </c>
      <c r="AE28" s="10">
        <f t="shared" si="30"/>
        <v>1</v>
      </c>
      <c r="AF28" s="10">
        <f t="shared" si="31"/>
        <v>1</v>
      </c>
      <c r="AG28" s="10">
        <f t="shared" si="31"/>
        <v>0</v>
      </c>
    </row>
    <row r="29" spans="1:33" x14ac:dyDescent="0.25">
      <c r="A29" s="3">
        <f>Data!A28</f>
        <v>626</v>
      </c>
      <c r="B29" s="4" t="str">
        <f>Data!B28</f>
        <v>Mark Twain</v>
      </c>
      <c r="C29" s="5" t="str">
        <f>Data!H28</f>
        <v>Evan</v>
      </c>
      <c r="D29" s="2" t="str">
        <f>Data!I28</f>
        <v>Jay</v>
      </c>
      <c r="E29" s="1">
        <f>IF(Data!J28=Data!$G28,1,0)</f>
        <v>0</v>
      </c>
      <c r="F29" s="1">
        <f>IF(Data!K28=Data!$G28,1,0)</f>
        <v>0</v>
      </c>
      <c r="G29" s="1">
        <f>IF(Data!L28=Data!$G28,1,0)</f>
        <v>0</v>
      </c>
      <c r="H29" s="1" t="e">
        <f>IF(Data!M28=Data!$G28,1,0)</f>
        <v>#N/A</v>
      </c>
      <c r="I29" s="1">
        <f>IF(Data!N28=Data!$G28,1,0)</f>
        <v>0</v>
      </c>
      <c r="J29" s="1">
        <f>IF(Data!O28=Data!$G28,1,0)</f>
        <v>0</v>
      </c>
      <c r="K29" s="1" t="e">
        <f>IF(Data!P28=Data!$G28,1,0)</f>
        <v>#N/A</v>
      </c>
      <c r="L29" s="1" t="e">
        <f>IF(Data!Q28=Data!$G28,1,0)</f>
        <v>#N/A</v>
      </c>
      <c r="M29" s="1">
        <f t="shared" si="24"/>
        <v>5</v>
      </c>
      <c r="N29" s="1">
        <f t="shared" si="25"/>
        <v>0</v>
      </c>
      <c r="O29" s="1">
        <f t="shared" si="26"/>
        <v>1</v>
      </c>
      <c r="P29" s="1">
        <f t="shared" si="23"/>
        <v>0</v>
      </c>
      <c r="Q29" s="1" t="e">
        <f t="shared" si="27"/>
        <v>#N/A</v>
      </c>
      <c r="R29" s="8">
        <f t="shared" si="28"/>
        <v>0</v>
      </c>
      <c r="S29" s="8">
        <f t="shared" si="28"/>
        <v>0</v>
      </c>
      <c r="T29" s="8">
        <f t="shared" si="28"/>
        <v>0</v>
      </c>
      <c r="U29" s="8">
        <f t="shared" si="28"/>
        <v>0</v>
      </c>
      <c r="V29" s="8">
        <f t="shared" si="28"/>
        <v>0</v>
      </c>
      <c r="W29" s="8">
        <f t="shared" si="28"/>
        <v>0</v>
      </c>
      <c r="X29" s="8">
        <f t="shared" ref="X29:Y31" si="32">IF(ISNA(K29),X28,IF(K29=1,X28+1,0))</f>
        <v>0</v>
      </c>
      <c r="Y29" s="8">
        <f t="shared" si="32"/>
        <v>0</v>
      </c>
      <c r="Z29" s="10">
        <f t="shared" si="30"/>
        <v>3</v>
      </c>
      <c r="AA29" s="10">
        <f t="shared" si="30"/>
        <v>2</v>
      </c>
      <c r="AB29" s="10">
        <f t="shared" si="30"/>
        <v>1</v>
      </c>
      <c r="AC29" s="10">
        <f t="shared" si="30"/>
        <v>1</v>
      </c>
      <c r="AD29" s="10">
        <f t="shared" si="30"/>
        <v>2</v>
      </c>
      <c r="AE29" s="10">
        <f t="shared" si="30"/>
        <v>2</v>
      </c>
      <c r="AF29" s="10">
        <f t="shared" ref="AF29:AG31" si="33">IF(ISNA(K29),AF28,IF(K29=0,AF28+1,0))</f>
        <v>1</v>
      </c>
      <c r="AG29" s="10">
        <f t="shared" si="33"/>
        <v>0</v>
      </c>
    </row>
    <row r="30" spans="1:33" x14ac:dyDescent="0.25">
      <c r="A30" s="3">
        <f>Data!A29</f>
        <v>627</v>
      </c>
      <c r="B30" s="4" t="e">
        <f>Data!B29</f>
        <v>#N/A</v>
      </c>
      <c r="C30" s="5" t="str">
        <f>Data!H29</f>
        <v>Steve</v>
      </c>
      <c r="D30" s="2" t="str">
        <f>Data!I29</f>
        <v>Richard</v>
      </c>
      <c r="E30" s="1">
        <f>IF(Data!J29=Data!$G29,1,0)</f>
        <v>0</v>
      </c>
      <c r="F30" s="1">
        <f>IF(Data!K29=Data!$G29,1,0)</f>
        <v>0</v>
      </c>
      <c r="G30" s="1">
        <f>IF(Data!L29=Data!$G29,1,0)</f>
        <v>0</v>
      </c>
      <c r="H30" s="1">
        <f>IF(Data!M29=Data!$G29,1,0)</f>
        <v>1</v>
      </c>
      <c r="I30" s="1" t="e">
        <f>IF(Data!N29=Data!$G29,1,0)</f>
        <v>#N/A</v>
      </c>
      <c r="J30" s="1" t="e">
        <f>IF(Data!O29=Data!$G29,1,0)</f>
        <v>#N/A</v>
      </c>
      <c r="K30" s="1" t="e">
        <f>IF(Data!P29=Data!$G29,1,0)</f>
        <v>#N/A</v>
      </c>
      <c r="L30" s="1">
        <f>IF(Data!Q29=Data!$G29,1,0)</f>
        <v>1</v>
      </c>
      <c r="M30" s="1">
        <f t="shared" si="24"/>
        <v>4</v>
      </c>
      <c r="N30" s="1">
        <f t="shared" si="25"/>
        <v>1</v>
      </c>
      <c r="O30" s="1">
        <f t="shared" si="26"/>
        <v>0</v>
      </c>
      <c r="P30" s="1">
        <f t="shared" si="23"/>
        <v>0</v>
      </c>
      <c r="Q30" s="1" t="str">
        <f t="shared" si="27"/>
        <v>Evan</v>
      </c>
      <c r="R30" s="8">
        <f t="shared" si="28"/>
        <v>0</v>
      </c>
      <c r="S30" s="8">
        <f t="shared" si="28"/>
        <v>0</v>
      </c>
      <c r="T30" s="8">
        <f t="shared" si="28"/>
        <v>0</v>
      </c>
      <c r="U30" s="8">
        <f t="shared" si="28"/>
        <v>1</v>
      </c>
      <c r="V30" s="8">
        <f t="shared" si="28"/>
        <v>0</v>
      </c>
      <c r="W30" s="8">
        <f t="shared" si="28"/>
        <v>0</v>
      </c>
      <c r="X30" s="8">
        <f t="shared" si="32"/>
        <v>0</v>
      </c>
      <c r="Y30" s="8">
        <f t="shared" si="32"/>
        <v>1</v>
      </c>
      <c r="Z30" s="10">
        <f t="shared" si="30"/>
        <v>4</v>
      </c>
      <c r="AA30" s="10">
        <f t="shared" si="30"/>
        <v>3</v>
      </c>
      <c r="AB30" s="10">
        <f t="shared" si="30"/>
        <v>2</v>
      </c>
      <c r="AC30" s="10">
        <f t="shared" si="30"/>
        <v>0</v>
      </c>
      <c r="AD30" s="10">
        <f t="shared" si="30"/>
        <v>2</v>
      </c>
      <c r="AE30" s="10">
        <f t="shared" si="30"/>
        <v>2</v>
      </c>
      <c r="AF30" s="10">
        <f t="shared" si="33"/>
        <v>1</v>
      </c>
      <c r="AG30" s="10">
        <f t="shared" si="33"/>
        <v>0</v>
      </c>
    </row>
    <row r="31" spans="1:33" x14ac:dyDescent="0.25">
      <c r="A31" s="3">
        <f>Data!A30</f>
        <v>629</v>
      </c>
      <c r="B31" s="4" t="e">
        <f>Data!B30</f>
        <v>#N/A</v>
      </c>
      <c r="C31" s="5" t="str">
        <f>Data!H30</f>
        <v>Steve</v>
      </c>
      <c r="D31" s="2" t="str">
        <f>Data!I30</f>
        <v>Jay</v>
      </c>
      <c r="E31" s="1">
        <f>IF(Data!J30=Data!$G30,1,0)</f>
        <v>1</v>
      </c>
      <c r="F31" s="1">
        <f>IF(Data!K30=Data!$G30,1,0)</f>
        <v>1</v>
      </c>
      <c r="G31" s="1">
        <f>IF(Data!L30=Data!$G30,1,0)</f>
        <v>0</v>
      </c>
      <c r="H31" s="1">
        <f>IF(Data!M30=Data!$G30,1,0)</f>
        <v>1</v>
      </c>
      <c r="I31" s="1" t="e">
        <f>IF(Data!N30=Data!$G30,1,0)</f>
        <v>#N/A</v>
      </c>
      <c r="J31" s="1" t="e">
        <f>IF(Data!O30=Data!$G30,1,0)</f>
        <v>#N/A</v>
      </c>
      <c r="K31" s="1" t="e">
        <f>IF(Data!P30=Data!$G30,1,0)</f>
        <v>#N/A</v>
      </c>
      <c r="L31" s="1" t="e">
        <f>IF(Data!Q30=Data!$G30,1,0)</f>
        <v>#N/A</v>
      </c>
      <c r="M31" s="1">
        <f t="shared" si="24"/>
        <v>4</v>
      </c>
      <c r="N31" s="1">
        <f t="shared" si="25"/>
        <v>3</v>
      </c>
      <c r="O31" s="1">
        <f t="shared" si="26"/>
        <v>0</v>
      </c>
      <c r="P31" s="1">
        <f t="shared" si="23"/>
        <v>0</v>
      </c>
      <c r="Q31" s="1" t="e">
        <f t="shared" si="27"/>
        <v>#N/A</v>
      </c>
      <c r="R31" s="8">
        <f t="shared" si="28"/>
        <v>1</v>
      </c>
      <c r="S31" s="8">
        <f t="shared" si="28"/>
        <v>1</v>
      </c>
      <c r="T31" s="8">
        <f t="shared" si="28"/>
        <v>0</v>
      </c>
      <c r="U31" s="8">
        <f t="shared" si="28"/>
        <v>2</v>
      </c>
      <c r="V31" s="8">
        <f t="shared" si="28"/>
        <v>0</v>
      </c>
      <c r="W31" s="8">
        <f t="shared" si="28"/>
        <v>0</v>
      </c>
      <c r="X31" s="8">
        <f t="shared" si="32"/>
        <v>0</v>
      </c>
      <c r="Y31" s="8">
        <f t="shared" si="32"/>
        <v>1</v>
      </c>
      <c r="Z31" s="10">
        <f t="shared" si="30"/>
        <v>0</v>
      </c>
      <c r="AA31" s="10">
        <f t="shared" si="30"/>
        <v>0</v>
      </c>
      <c r="AB31" s="10">
        <f t="shared" si="30"/>
        <v>3</v>
      </c>
      <c r="AC31" s="10">
        <f t="shared" si="30"/>
        <v>0</v>
      </c>
      <c r="AD31" s="10">
        <f t="shared" si="30"/>
        <v>2</v>
      </c>
      <c r="AE31" s="10">
        <f t="shared" si="30"/>
        <v>2</v>
      </c>
      <c r="AF31" s="10">
        <f t="shared" si="33"/>
        <v>1</v>
      </c>
      <c r="AG31" s="10">
        <f t="shared" si="33"/>
        <v>0</v>
      </c>
    </row>
    <row r="32" spans="1:33" x14ac:dyDescent="0.25">
      <c r="A32" s="3">
        <f>Data!A31</f>
        <v>630</v>
      </c>
      <c r="B32" s="4" t="e">
        <f>Data!B31</f>
        <v>#N/A</v>
      </c>
      <c r="C32" s="5" t="str">
        <f>Data!H31</f>
        <v>Steve</v>
      </c>
      <c r="D32" s="2" t="str">
        <f>Data!I31</f>
        <v>Cara</v>
      </c>
      <c r="E32" s="1">
        <f>IF(Data!J31=Data!$G31,1,0)</f>
        <v>1</v>
      </c>
      <c r="F32" s="1">
        <f>IF(Data!K31=Data!$G31,1,0)</f>
        <v>0</v>
      </c>
      <c r="G32" s="1">
        <f>IF(Data!L31=Data!$G31,1,0)</f>
        <v>0</v>
      </c>
      <c r="H32" s="1">
        <f>IF(Data!M31=Data!$G31,1,0)</f>
        <v>1</v>
      </c>
      <c r="I32" s="1" t="e">
        <f>IF(Data!N31=Data!$G31,1,0)</f>
        <v>#N/A</v>
      </c>
      <c r="J32" s="1" t="e">
        <f>IF(Data!O31=Data!$G31,1,0)</f>
        <v>#N/A</v>
      </c>
      <c r="K32" s="1" t="e">
        <f>IF(Data!P31=Data!$G31,1,0)</f>
        <v>#N/A</v>
      </c>
      <c r="L32" s="1" t="e">
        <f>IF(Data!Q31=Data!$G31,1,0)</f>
        <v>#N/A</v>
      </c>
      <c r="M32" s="1">
        <f t="shared" ref="M32" si="34">COUNTIF(E32:K32,"&lt;&gt;#N/A")</f>
        <v>4</v>
      </c>
      <c r="N32" s="1">
        <f t="shared" ref="N32" si="35">SUMIF(E32:K32,"&lt;&gt;#N/A")</f>
        <v>2</v>
      </c>
      <c r="O32" s="1">
        <f t="shared" ref="O32" si="36">IF(SUMIF(E32:K32,"&lt;&gt;#N/A")=0, 1, 0)</f>
        <v>0</v>
      </c>
      <c r="P32" s="1">
        <f t="shared" ref="P32" si="37">IF(M32=N32,1,0)</f>
        <v>0</v>
      </c>
      <c r="Q32" s="1" t="e">
        <f t="shared" ref="Q32" si="38">IF(N32=1,INDEX($E$2:$J$2,1,MATCH(1,E32:J32,0)),NA())</f>
        <v>#N/A</v>
      </c>
      <c r="R32" s="8">
        <f t="shared" ref="R32" si="39">IF(ISNA(E32),R31,IF(E32=1,R31+1,0))</f>
        <v>2</v>
      </c>
      <c r="S32" s="8">
        <f t="shared" ref="S32" si="40">IF(ISNA(F32),S31,IF(F32=1,S31+1,0))</f>
        <v>0</v>
      </c>
      <c r="T32" s="8">
        <f t="shared" ref="T32" si="41">IF(ISNA(G32),T31,IF(G32=1,T31+1,0))</f>
        <v>0</v>
      </c>
      <c r="U32" s="8">
        <f t="shared" ref="U32" si="42">IF(ISNA(H32),U31,IF(H32=1,U31+1,0))</f>
        <v>3</v>
      </c>
      <c r="V32" s="8">
        <f t="shared" ref="V32" si="43">IF(ISNA(I32),V31,IF(I32=1,V31+1,0))</f>
        <v>0</v>
      </c>
      <c r="W32" s="8">
        <f t="shared" ref="W32" si="44">IF(ISNA(J32),W31,IF(J32=1,W31+1,0))</f>
        <v>0</v>
      </c>
      <c r="X32" s="8">
        <f t="shared" ref="X32" si="45">IF(ISNA(K32),X31,IF(K32=1,X31+1,0))</f>
        <v>0</v>
      </c>
      <c r="Y32" s="8">
        <f t="shared" ref="Y32" si="46">IF(ISNA(L32),Y31,IF(L32=1,Y31+1,0))</f>
        <v>1</v>
      </c>
      <c r="Z32" s="10">
        <f t="shared" ref="Z32" si="47">IF(ISNA(E32),Z31,IF(E32=0,Z31+1,0))</f>
        <v>0</v>
      </c>
      <c r="AA32" s="10">
        <f t="shared" ref="AA32" si="48">IF(ISNA(F32),AA31,IF(F32=0,AA31+1,0))</f>
        <v>1</v>
      </c>
      <c r="AB32" s="10">
        <f t="shared" ref="AB32" si="49">IF(ISNA(G32),AB31,IF(G32=0,AB31+1,0))</f>
        <v>4</v>
      </c>
      <c r="AC32" s="10">
        <f t="shared" ref="AC32" si="50">IF(ISNA(H32),AC31,IF(H32=0,AC31+1,0))</f>
        <v>0</v>
      </c>
      <c r="AD32" s="10">
        <f t="shared" ref="AD32" si="51">IF(ISNA(I32),AD31,IF(I32=0,AD31+1,0))</f>
        <v>2</v>
      </c>
      <c r="AE32" s="10">
        <f t="shared" ref="AE32" si="52">IF(ISNA(J32),AE31,IF(J32=0,AE31+1,0))</f>
        <v>2</v>
      </c>
      <c r="AF32" s="10">
        <f t="shared" ref="AF32" si="53">IF(ISNA(K32),AF31,IF(K32=0,AF31+1,0))</f>
        <v>1</v>
      </c>
      <c r="AG32" s="10">
        <f t="shared" ref="AG32" si="54">IF(ISNA(L32),AG31,IF(L32=0,AG31+1,0))</f>
        <v>0</v>
      </c>
    </row>
  </sheetData>
  <mergeCells count="2">
    <mergeCell ref="R1:W1"/>
    <mergeCell ref="Z1:AG1"/>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115" zoomScaleNormal="115" workbookViewId="0">
      <selection activeCell="D19" sqref="D19"/>
    </sheetView>
  </sheetViews>
  <sheetFormatPr defaultRowHeight="15" x14ac:dyDescent="0.25"/>
  <cols>
    <col min="1" max="1" width="38.7109375" bestFit="1" customWidth="1"/>
  </cols>
  <sheetData>
    <row r="1" spans="1:10" x14ac:dyDescent="0.25">
      <c r="B1" s="2" t="str">
        <f>Results!E2</f>
        <v>Bob</v>
      </c>
      <c r="C1" s="2" t="str">
        <f>Results!F2</f>
        <v>Cara</v>
      </c>
      <c r="D1" s="2" t="str">
        <f>Results!G2</f>
        <v>Jay</v>
      </c>
      <c r="E1" s="2" t="str">
        <f>Results!H2</f>
        <v>Evan</v>
      </c>
      <c r="F1" s="2" t="str">
        <f>Results!I2</f>
        <v>George</v>
      </c>
      <c r="G1" s="2" t="str">
        <f>Results!J2</f>
        <v>Steve</v>
      </c>
      <c r="H1" s="2" t="str">
        <f>Results!K2</f>
        <v>Kavin</v>
      </c>
      <c r="I1" s="2" t="str">
        <f>Results!L2</f>
        <v>Richard</v>
      </c>
      <c r="J1" s="2" t="s">
        <v>54</v>
      </c>
    </row>
    <row r="2" spans="1:10" x14ac:dyDescent="0.25">
      <c r="A2" t="s">
        <v>24</v>
      </c>
      <c r="B2" s="6">
        <f>SUMIF(Results!E3:E53,"&lt;&gt;#N/A")/COUNTIFS(Results!E3:E53,"&lt;&gt;#N/A",Results!E3:E53,"&lt;&gt;")</f>
        <v>0.53333333333333333</v>
      </c>
      <c r="C2" s="6">
        <f>SUMIF(Results!F3:F53,"&lt;&gt;#N/A")/COUNTIFS(Results!F3:F53,"&lt;&gt;#N/A",Results!F3:F53,"&lt;&gt;")</f>
        <v>0.6071428571428571</v>
      </c>
      <c r="D2" s="6">
        <f>SUMIF(Results!G3:G53,"&lt;&gt;#N/A")/COUNTIFS(Results!G3:G53,"&lt;&gt;#N/A",Results!G3:G53,"&lt;&gt;")</f>
        <v>0.56666666666666665</v>
      </c>
      <c r="E2" s="6">
        <f>SUMIF(Results!H3:H53,"&lt;&gt;#N/A")/COUNTIFS(Results!H3:H53,"&lt;&gt;#N/A",Results!H3:H53,"&lt;&gt;")</f>
        <v>0.6785714285714286</v>
      </c>
      <c r="F2" s="6">
        <f>SUMIF(Results!I3:I53,"&lt;&gt;#N/A")/COUNTIFS(Results!I3:I53,"&lt;&gt;#N/A",Results!I3:I53,"&lt;&gt;")</f>
        <v>0</v>
      </c>
      <c r="G2" s="6">
        <f>SUMIF(Results!J3:J53,"&lt;&gt;#N/A")/COUNTIFS(Results!J3:J53,"&lt;&gt;#N/A",Results!J3:J53,"&lt;&gt;")</f>
        <v>0</v>
      </c>
      <c r="H2" s="6">
        <f>SUMIF(Results!K3:K53,"&lt;&gt;#N/A")/COUNTIFS(Results!K3:K53,"&lt;&gt;#N/A",Results!K3:K53,"&lt;&gt;")</f>
        <v>0</v>
      </c>
      <c r="I2" s="6">
        <f>SUMIF(Results!L3:L53,"&lt;&gt;#N/A")/COUNTIFS(Results!L3:L53,"&lt;&gt;#N/A",Results!L3:L53,"&lt;&gt;")</f>
        <v>1</v>
      </c>
      <c r="J2" s="6">
        <f>SUM(Results!N3:N53)/SUM(Results!M3:M53)</f>
        <v>0.57024793388429751</v>
      </c>
    </row>
    <row r="3" spans="1:10" x14ac:dyDescent="0.25">
      <c r="A3" t="s">
        <v>25</v>
      </c>
      <c r="B3" s="6">
        <f>SUMIFS(Results!E3:E53,Results!$B$3:$B$53,"&lt;&gt;#N/A",Results!E3:E53, "&lt;&gt;#N/A")/COUNTIFS(Results!$B$3:$B$53,"&lt;&gt;#N/A",Results!E3:E53, "&lt;&gt;#N/A", Results!E3:E53, "&lt;&gt;")</f>
        <v>0.42857142857142855</v>
      </c>
      <c r="C3" s="6">
        <f>SUMIFS(Results!F3:F53,Results!$B$3:$B$53,"&lt;&gt;#N/A",Results!F3:F53, "&lt;&gt;#N/A")/COUNTIFS(Results!$B$3:$B$53,"&lt;&gt;#N/A",Results!F3:F53, "&lt;&gt;#N/A", Results!F3:F53, "&lt;&gt;")</f>
        <v>0.69230769230769229</v>
      </c>
      <c r="D3" s="6">
        <f>SUMIFS(Results!G3:G53,Results!$B$3:$B$53,"&lt;&gt;#N/A",Results!G3:G53, "&lt;&gt;#N/A")/COUNTIFS(Results!$B$3:$B$53,"&lt;&gt;#N/A",Results!G3:G53, "&lt;&gt;#N/A", Results!G3:G53, "&lt;&gt;")</f>
        <v>0.5714285714285714</v>
      </c>
      <c r="E3" s="6">
        <f>SUMIFS(Results!H3:H53,Results!$B$3:$B$53,"&lt;&gt;#N/A",Results!H3:H53, "&lt;&gt;#N/A")/COUNTIFS(Results!$B$3:$B$53,"&lt;&gt;#N/A",Results!H3:H53, "&lt;&gt;#N/A", Results!H3:H53, "&lt;&gt;")</f>
        <v>0.66666666666666663</v>
      </c>
      <c r="F3" s="6">
        <f>SUMIFS(Results!I3:I53,Results!$B$3:$B$53,"&lt;&gt;#N/A",Results!I3:I53, "&lt;&gt;#N/A")/COUNTIFS(Results!$B$3:$B$53,"&lt;&gt;#N/A",Results!I3:I53, "&lt;&gt;#N/A", Results!I3:I53, "&lt;&gt;")</f>
        <v>0</v>
      </c>
      <c r="G3" s="6">
        <f>SUMIFS(Results!J3:J53,Results!$B$3:$B$53,"&lt;&gt;#N/A",Results!J3:J53, "&lt;&gt;#N/A")/COUNTIFS(Results!$B$3:$B$53,"&lt;&gt;#N/A",Results!J3:J53, "&lt;&gt;#N/A", Results!J3:J53, "&lt;&gt;")</f>
        <v>0</v>
      </c>
      <c r="H3" s="6" t="e">
        <f>SUMIFS(Results!K3:K53,Results!$B$3:$B$53,"&lt;&gt;#N/A",Results!K3:K53, "&lt;&gt;#N/A")/COUNTIFS(Results!$B$3:$B$53,"&lt;&gt;#N/A",Results!K3:K53, "&lt;&gt;#N/A", Results!K3:K53, "&lt;&gt;")</f>
        <v>#DIV/0!</v>
      </c>
      <c r="I3" s="6" t="e">
        <f>SUMIFS(Results!L3:L53,Results!$B$3:$B$53,"&lt;&gt;#N/A",Results!L3:L53, "&lt;&gt;#N/A")/COUNTIFS(Results!$B$3:$B$53,"&lt;&gt;#N/A",Results!L3:L53, "&lt;&gt;#N/A", Results!L3:L53, "&lt;&gt;")</f>
        <v>#DIV/0!</v>
      </c>
      <c r="J3" s="6">
        <f>SUMIF(Results!B3:B53,"&lt;&gt;#N/A",Results!N3:N53)/SUMIF(Results!B3:B53,"&lt;&gt;#N/A",Results!M3:M53)</f>
        <v>0.54385964912280704</v>
      </c>
    </row>
    <row r="4" spans="1:10" x14ac:dyDescent="0.25">
      <c r="A4" t="s">
        <v>26</v>
      </c>
      <c r="B4" s="6">
        <f>SUMIFS(Results!E3:E53,Results!$B$3:$B$53,"=#N/A",Results!E3:E53, "&lt;&gt;#N/A")/COUNTIFS(Results!$B$3:$B$53,"=#N/A",Results!E3:E53, "&lt;&gt;#N/A", Results!E3:E53, "&lt;&gt;")</f>
        <v>0.625</v>
      </c>
      <c r="C4" s="6">
        <f>SUMIFS(Results!F3:F53,Results!$B$3:$B$53,"=#N/A",Results!F3:F53, "&lt;&gt;#N/A")/COUNTIFS(Results!$B$3:$B$53,"=#N/A",Results!F3:F53, "&lt;&gt;#N/A", Results!F3:F53, "&lt;&gt;")</f>
        <v>0.53333333333333333</v>
      </c>
      <c r="D4" s="6">
        <f>SUMIFS(Results!G3:G53,Results!$B$3:$B$53,"=#N/A",Results!G3:G53, "&lt;&gt;#N/A")/COUNTIFS(Results!$B$3:$B$53,"=#N/A",Results!G3:G53, "&lt;&gt;#N/A", Results!G3:G53, "&lt;&gt;")</f>
        <v>0.5625</v>
      </c>
      <c r="E4" s="6">
        <f>SUMIFS(Results!H3:H53,Results!$B$3:$B$53,"=#N/A",Results!H3:H53, "&lt;&gt;#N/A")/COUNTIFS(Results!$B$3:$B$53,"=#N/A",Results!H3:H53, "&lt;&gt;#N/A", Results!H3:H53, "&lt;&gt;")</f>
        <v>0.6875</v>
      </c>
      <c r="F4" s="6" t="e">
        <f>SUMIFS(Results!I3:I53,Results!$B$3:$B$53,"=#N/A",Results!I3:I53, "&lt;&gt;#N/A")/COUNTIFS(Results!$B$3:$B$53,"=#N/A",Results!I3:I53, "&lt;&gt;#N/A", Results!I3:I53, "&lt;&gt;")</f>
        <v>#DIV/0!</v>
      </c>
      <c r="G4" s="6" t="e">
        <f>SUMIFS(Results!J3:J53,Results!$B$3:$B$53,"=#N/A",Results!J3:J53, "&lt;&gt;#N/A")/COUNTIFS(Results!$B$3:$B$53,"=#N/A",Results!J3:J53, "&lt;&gt;#N/A", Results!J3:J53, "&lt;&gt;")</f>
        <v>#DIV/0!</v>
      </c>
      <c r="H4" s="6">
        <f>SUMIFS(Results!K3:K53,Results!$B$3:$B$53,"=#N/A",Results!K3:K53, "&lt;&gt;#N/A")/COUNTIFS(Results!$B$3:$B$53,"=#N/A",Results!K3:K53, "&lt;&gt;#N/A", Results!K3:K53, "&lt;&gt;")</f>
        <v>0</v>
      </c>
      <c r="I4" s="6">
        <f>SUMIFS(Results!L3:L53,Results!$B$3:$B$53,"=#N/A",Results!L3:L53, "&lt;&gt;#N/A")/COUNTIFS(Results!$B$3:$B$53,"=#N/A",Results!L3:L53, "&lt;&gt;#N/A", Results!L3:L53, "&lt;&gt;")</f>
        <v>1</v>
      </c>
      <c r="J4" s="6">
        <f>SUMIF(Results!B3:B53,"=#N/A",Results!N3:N53)/SUMIF(Results!B3:B53,"=#N/A",Results!M3:M53)</f>
        <v>0.59375</v>
      </c>
    </row>
    <row r="5" spans="1:10" x14ac:dyDescent="0.25">
      <c r="A5" t="s">
        <v>27</v>
      </c>
      <c r="B5" s="1">
        <f>MAX(Results!R3:R53)</f>
        <v>4</v>
      </c>
      <c r="C5" s="1">
        <f>MAX(Results!S3:S53)</f>
        <v>6</v>
      </c>
      <c r="D5" s="1">
        <f>MAX(Results!T3:T53)</f>
        <v>4</v>
      </c>
      <c r="E5" s="1">
        <f>MAX(Results!U3:U53)</f>
        <v>5</v>
      </c>
      <c r="F5" s="1">
        <f>MAX(Results!V3:V53)</f>
        <v>0</v>
      </c>
      <c r="G5" s="1">
        <f>MAX(Results!W3:W53)</f>
        <v>0</v>
      </c>
      <c r="H5" s="1">
        <f>MAX(Results!X3:X53)</f>
        <v>0</v>
      </c>
      <c r="I5" s="1">
        <f>MAX(Results!Y3:Y53)</f>
        <v>1</v>
      </c>
      <c r="J5" s="1">
        <f>MAX(B5:G5)</f>
        <v>6</v>
      </c>
    </row>
    <row r="6" spans="1:10" x14ac:dyDescent="0.25">
      <c r="A6" t="s">
        <v>28</v>
      </c>
      <c r="B6" s="1">
        <f>MAX(Results!Z3:Z53)</f>
        <v>4</v>
      </c>
      <c r="C6" s="1">
        <f>MAX(Results!AA3:AA53)</f>
        <v>3</v>
      </c>
      <c r="D6" s="1">
        <f>MAX(Results!AB3:AB53)</f>
        <v>4</v>
      </c>
      <c r="E6" s="1">
        <f>MAX(Results!AC3:AC53)</f>
        <v>2</v>
      </c>
      <c r="F6" s="1">
        <f>MAX(Results!AD3:AD53)</f>
        <v>2</v>
      </c>
      <c r="G6" s="1">
        <f>MAX(Results!AE3:AE53)</f>
        <v>2</v>
      </c>
      <c r="H6" s="1">
        <f>MAX(Results!AF3:AF53)</f>
        <v>1</v>
      </c>
      <c r="I6" s="1">
        <f>MAX(Results!AG3:AG53)</f>
        <v>0</v>
      </c>
      <c r="J6" s="1">
        <f>MAX(B6:G6)</f>
        <v>4</v>
      </c>
    </row>
    <row r="7" spans="1:10" x14ac:dyDescent="0.25">
      <c r="A7" t="s">
        <v>53</v>
      </c>
      <c r="B7" s="1">
        <f>COUNTIF(Results!$Q$3:$Q$53,Summary!B1)</f>
        <v>2</v>
      </c>
      <c r="C7" s="1">
        <f>COUNTIF(Results!$Q$3:$Q$53,Summary!C1)</f>
        <v>0</v>
      </c>
      <c r="D7" s="1">
        <f>COUNTIF(Results!$Q$3:$Q$53,Summary!D1)</f>
        <v>1</v>
      </c>
      <c r="E7" s="1">
        <f>COUNTIF(Results!$Q$3:$Q$53,Summary!E1)</f>
        <v>3</v>
      </c>
      <c r="F7" s="1">
        <f>COUNTIF(Results!$Q$3:$Q$53,Summary!F1)</f>
        <v>0</v>
      </c>
      <c r="G7" s="1">
        <f>COUNTIF(Results!$Q$3:$Q$53,Summary!G1)</f>
        <v>0</v>
      </c>
      <c r="H7" s="1">
        <f>COUNTIF(Results!$Q$3:$Q$53,Summary!H1)</f>
        <v>0</v>
      </c>
      <c r="I7" s="1">
        <f>COUNTIF(Results!$Q$3:$Q$53,Summary!I1)</f>
        <v>0</v>
      </c>
      <c r="J7" s="1">
        <f>MAX(B7:G7)</f>
        <v>3</v>
      </c>
    </row>
    <row r="8" spans="1:10" x14ac:dyDescent="0.25">
      <c r="A8" t="s">
        <v>45</v>
      </c>
      <c r="B8" s="7">
        <f>SUMIF(Results!$D$3:$D$53,B1,Results!$N$3:$N$53)/SUMIF(Results!$D$3:$D$53,B1,Results!$M$3:$M$53)</f>
        <v>0.625</v>
      </c>
      <c r="C8" s="7">
        <f>SUMIF(Results!$D$3:$D$53,C1,Results!$N$3:$N$53)/SUMIF(Results!$D$3:$D$53,C1,Results!$M$3:$M$53)</f>
        <v>0.61111111111111116</v>
      </c>
      <c r="D8" s="7">
        <f>SUMIF(Results!$D$3:$D$53,D1,Results!$N$3:$N$53)/SUMIF(Results!$D$3:$D$53,D1,Results!$M$3:$M$53)</f>
        <v>0.45454545454545453</v>
      </c>
      <c r="E8" s="7">
        <f>SUMIF(Results!$D$3:$D$53,E1,Results!$N$3:$N$53)/SUMIF(Results!$D$3:$D$53,E1,Results!$M$3:$M$53)</f>
        <v>0.75</v>
      </c>
      <c r="F8" s="7" t="e">
        <f>SUMIF(Results!$D$3:$D$53,F1,Results!$N$3:$N$53)/SUMIF(Results!$D$3:$D$53,F1,Results!$M$3:$M$53)</f>
        <v>#DIV/0!</v>
      </c>
      <c r="G8" s="7" t="e">
        <f>SUMIF(Results!$D$3:$D$53,G1,Results!$N$3:$N$53)/SUMIF(Results!$D$3:$D$53,G1,Results!$M$3:$M$53)</f>
        <v>#DIV/0!</v>
      </c>
      <c r="H8" s="7">
        <f>SUMIF(Results!$D$3:$D$53,H1,Results!$N$3:$N$53)/SUMIF(Results!$D$3:$D$53,H1,Results!$M$3:$M$53)</f>
        <v>0.25</v>
      </c>
      <c r="I8" s="7">
        <f>SUMIF(Results!$D$3:$D$53,I1,Results!$N$3:$N$53)/SUMIF(Results!$D$3:$D$53,I1,Results!$M$3:$M$53)</f>
        <v>0.25</v>
      </c>
      <c r="J8" s="1" t="e">
        <f>MAX(B8:G8)</f>
        <v>#DIV/0!</v>
      </c>
    </row>
    <row r="9" spans="1:10" x14ac:dyDescent="0.25">
      <c r="A9" t="s">
        <v>122</v>
      </c>
      <c r="B9" s="1">
        <f>COUNTIF(Data!$I$2:$I$53,Summary!B1)</f>
        <v>6</v>
      </c>
      <c r="C9" s="1">
        <f>COUNTIF(Data!$I$2:$I$53,Summary!C1)</f>
        <v>9</v>
      </c>
      <c r="D9" s="1">
        <f>COUNTIF(Data!$I$2:$I$53,Summary!D1)</f>
        <v>8</v>
      </c>
      <c r="E9" s="1">
        <f>COUNTIF(Data!$I$2:$I$53,Summary!E1)</f>
        <v>5</v>
      </c>
      <c r="F9" s="1">
        <f>COUNTIF(Data!$I$2:$I$53,Summary!F1)</f>
        <v>0</v>
      </c>
      <c r="G9" s="1">
        <f>COUNTIF(Data!$I$2:$I$53,Summary!G1)</f>
        <v>0</v>
      </c>
      <c r="H9" s="1">
        <f>COUNTIF(Data!$I$2:$I$53,Summary!H1)</f>
        <v>1</v>
      </c>
      <c r="I9" s="1">
        <f>COUNTIF(Data!$I$2:$I$53,Summary!I1)</f>
        <v>1</v>
      </c>
      <c r="J9" s="1">
        <f t="shared" ref="J9:J16" si="0">SUM(B9:G9)</f>
        <v>28</v>
      </c>
    </row>
    <row r="10" spans="1:10" x14ac:dyDescent="0.25">
      <c r="A10" t="s">
        <v>55</v>
      </c>
      <c r="B10" s="1">
        <f>SUMIF(Results!E3:E53,"&lt;&gt;#N/A")</f>
        <v>16</v>
      </c>
      <c r="C10" s="1">
        <f>SUMIF(Results!F3:F53,"&lt;&gt;#N/A")</f>
        <v>17</v>
      </c>
      <c r="D10" s="1">
        <f>SUMIF(Results!G3:G53,"&lt;&gt;#N/A")</f>
        <v>17</v>
      </c>
      <c r="E10" s="1">
        <f>SUMIF(Results!H3:H53,"&lt;&gt;#N/A")</f>
        <v>19</v>
      </c>
      <c r="F10" s="1">
        <f>SUMIF(Results!I3:I53,"&lt;&gt;#N/A")</f>
        <v>0</v>
      </c>
      <c r="G10" s="1">
        <f>SUMIF(Results!J3:J53,"&lt;&gt;#N/A")</f>
        <v>0</v>
      </c>
      <c r="H10" s="1">
        <f>SUMIF(Results!K3:K53,"&lt;&gt;#N/A")</f>
        <v>0</v>
      </c>
      <c r="I10" s="1">
        <f>SUMIF(Results!L3:L53,"&lt;&gt;#N/A")</f>
        <v>1</v>
      </c>
      <c r="J10" s="1">
        <f t="shared" si="0"/>
        <v>69</v>
      </c>
    </row>
    <row r="11" spans="1:10" x14ac:dyDescent="0.25">
      <c r="A11" s="4" t="s">
        <v>56</v>
      </c>
      <c r="B11" s="1">
        <f>COUNTIFS(Results!E3:E53,"&lt;&gt;#N/A",Results!E3:E53,"&lt;&gt;")</f>
        <v>30</v>
      </c>
      <c r="C11" s="1">
        <f>COUNTIFS(Results!F3:F53,"&lt;&gt;#N/A",Results!F3:F53,"&lt;&gt;")</f>
        <v>28</v>
      </c>
      <c r="D11" s="1">
        <f>COUNTIFS(Results!G3:G53,"&lt;&gt;#N/A",Results!G3:G53,"&lt;&gt;")</f>
        <v>30</v>
      </c>
      <c r="E11" s="1">
        <f>COUNTIFS(Results!H3:H53,"&lt;&gt;#N/A",Results!H3:H53,"&lt;&gt;")</f>
        <v>28</v>
      </c>
      <c r="F11" s="1">
        <f>COUNTIFS(Results!I3:I53,"&lt;&gt;#N/A",Results!I3:I53,"&lt;&gt;")</f>
        <v>2</v>
      </c>
      <c r="G11" s="1">
        <f>COUNTIFS(Results!J3:J53,"&lt;&gt;#N/A",Results!J3:J53,"&lt;&gt;")</f>
        <v>2</v>
      </c>
      <c r="H11" s="1">
        <f>COUNTIFS(Results!K3:K53,"&lt;&gt;#N/A",Results!K3:K53,"&lt;&gt;")</f>
        <v>1</v>
      </c>
      <c r="I11" s="1">
        <f>COUNTIFS(Results!L3:L53,"&lt;&gt;#N/A",Results!L3:L53,"&lt;&gt;")</f>
        <v>1</v>
      </c>
      <c r="J11" s="1">
        <f t="shared" si="0"/>
        <v>120</v>
      </c>
    </row>
    <row r="12" spans="1:10" x14ac:dyDescent="0.25">
      <c r="A12" s="4" t="s">
        <v>57</v>
      </c>
      <c r="B12" s="1">
        <f>SUMIFS(Results!E3:E53,Results!$B$3:$B$53,"&lt;&gt;#N/A",Results!E3:E53, "&lt;&gt;#N/A")</f>
        <v>6</v>
      </c>
      <c r="C12" s="1">
        <f>SUMIFS(Results!F3:F53,Results!$B$3:$B$53,"&lt;&gt;#N/A",Results!F3:F53, "&lt;&gt;#N/A")</f>
        <v>9</v>
      </c>
      <c r="D12" s="1">
        <f>SUMIFS(Results!G3:G53,Results!$B$3:$B$53,"&lt;&gt;#N/A",Results!G3:G53, "&lt;&gt;#N/A")</f>
        <v>8</v>
      </c>
      <c r="E12" s="1">
        <f>SUMIFS(Results!H3:H53,Results!$B$3:$B$53,"&lt;&gt;#N/A",Results!H3:H53, "&lt;&gt;#N/A")</f>
        <v>8</v>
      </c>
      <c r="F12" s="1">
        <f>SUMIFS(Results!I3:I53,Results!$B$3:$B$53,"&lt;&gt;#N/A",Results!I3:I53, "&lt;&gt;#N/A")</f>
        <v>0</v>
      </c>
      <c r="G12" s="1">
        <f>SUMIFS(Results!J3:J53,Results!$B$3:$B$53,"&lt;&gt;#N/A",Results!J3:J53, "&lt;&gt;#N/A")</f>
        <v>0</v>
      </c>
      <c r="H12" s="1">
        <f>SUMIFS(Results!K3:K53,Results!$B$3:$B$53,"&lt;&gt;#N/A",Results!K3:K53, "&lt;&gt;#N/A")</f>
        <v>0</v>
      </c>
      <c r="I12" s="1">
        <f>SUMIFS(Results!L3:L53,Results!$B$3:$B$53,"&lt;&gt;#N/A",Results!L3:L53, "&lt;&gt;#N/A")</f>
        <v>0</v>
      </c>
      <c r="J12" s="1">
        <f t="shared" si="0"/>
        <v>31</v>
      </c>
    </row>
    <row r="13" spans="1:10" x14ac:dyDescent="0.25">
      <c r="A13" s="4" t="s">
        <v>58</v>
      </c>
      <c r="B13" s="1">
        <f>COUNTIFS(Results!$B$3:$B$53,"&lt;&gt;#N/A",Results!E3:E53, "&lt;&gt;#N/A", Results!E3:E53, "&lt;&gt;")</f>
        <v>14</v>
      </c>
      <c r="C13" s="1">
        <f>COUNTIFS(Results!$B$3:$B$53,"&lt;&gt;#N/A",Results!F3:F53, "&lt;&gt;#N/A", Results!F3:F53, "&lt;&gt;")</f>
        <v>13</v>
      </c>
      <c r="D13" s="1">
        <f>COUNTIFS(Results!$B$3:$B$53,"&lt;&gt;#N/A",Results!G3:G53, "&lt;&gt;#N/A", Results!G3:G53, "&lt;&gt;")</f>
        <v>14</v>
      </c>
      <c r="E13" s="1">
        <f>COUNTIFS(Results!$B$3:$B$53,"&lt;&gt;#N/A",Results!H3:H53, "&lt;&gt;#N/A", Results!H3:H53, "&lt;&gt;")</f>
        <v>12</v>
      </c>
      <c r="F13" s="1">
        <f>COUNTIFS(Results!$B$3:$B$53,"&lt;&gt;#N/A",Results!I3:I53, "&lt;&gt;#N/A", Results!I3:I53, "&lt;&gt;")</f>
        <v>2</v>
      </c>
      <c r="G13" s="1">
        <f>COUNTIFS(Results!$B$3:$B$53,"&lt;&gt;#N/A",Results!J3:J53, "&lt;&gt;#N/A", Results!J3:J53, "&lt;&gt;")</f>
        <v>2</v>
      </c>
      <c r="H13" s="1">
        <f>COUNTIFS(Results!$B$3:$B$53,"&lt;&gt;#N/A",Results!K3:K53, "&lt;&gt;#N/A", Results!K3:K53, "&lt;&gt;")</f>
        <v>0</v>
      </c>
      <c r="I13" s="1">
        <f>COUNTIFS(Results!$B$3:$B$53,"&lt;&gt;#N/A",Results!L3:L53, "&lt;&gt;#N/A", Results!L3:L53, "&lt;&gt;")</f>
        <v>0</v>
      </c>
      <c r="J13" s="1">
        <f t="shared" si="0"/>
        <v>57</v>
      </c>
    </row>
    <row r="14" spans="1:10" x14ac:dyDescent="0.25">
      <c r="A14" s="4" t="s">
        <v>59</v>
      </c>
      <c r="B14" s="1">
        <f>SUMIFS(Results!E3:E53,Results!$B$3:$B$53,"=#N/A",Results!E3:E53, "&lt;&gt;#N/A")</f>
        <v>10</v>
      </c>
      <c r="C14" s="1">
        <f>SUMIFS(Results!F3:F53,Results!$B$3:$B$53,"=#N/A",Results!F3:F53, "&lt;&gt;#N/A")</f>
        <v>8</v>
      </c>
      <c r="D14" s="1">
        <f>SUMIFS(Results!G3:G53,Results!$B$3:$B$53,"=#N/A",Results!G3:G53, "&lt;&gt;#N/A")</f>
        <v>9</v>
      </c>
      <c r="E14" s="1">
        <f>SUMIFS(Results!H3:H53,Results!$B$3:$B$53,"=#N/A",Results!H3:H53, "&lt;&gt;#N/A")</f>
        <v>11</v>
      </c>
      <c r="F14" s="1">
        <f>SUMIFS(Results!I3:I53,Results!$B$3:$B$53,"=#N/A",Results!I3:I53, "&lt;&gt;#N/A")</f>
        <v>0</v>
      </c>
      <c r="G14" s="1">
        <f>SUMIFS(Results!J3:J53,Results!$B$3:$B$53,"=#N/A",Results!J3:J53, "&lt;&gt;#N/A")</f>
        <v>0</v>
      </c>
      <c r="H14" s="1">
        <f>SUMIFS(Results!K3:K53,Results!$B$3:$B$53,"=#N/A",Results!K3:K53, "&lt;&gt;#N/A")</f>
        <v>0</v>
      </c>
      <c r="I14" s="1">
        <f>SUMIFS(Results!L3:L53,Results!$B$3:$B$53,"=#N/A",Results!L3:L53, "&lt;&gt;#N/A")</f>
        <v>1</v>
      </c>
      <c r="J14" s="1">
        <f t="shared" si="0"/>
        <v>38</v>
      </c>
    </row>
    <row r="15" spans="1:10" x14ac:dyDescent="0.25">
      <c r="A15" s="4" t="s">
        <v>60</v>
      </c>
      <c r="B15" s="1">
        <f>COUNTIFS(Results!$B$3:$B$53,"=#N/A",Results!E3:E53, "&lt;&gt;#N/A", Results!E3:E53, "&lt;&gt;")</f>
        <v>16</v>
      </c>
      <c r="C15" s="1">
        <f>COUNTIFS(Results!$B$3:$B$53,"=#N/A",Results!F3:F53, "&lt;&gt;#N/A", Results!F3:F53, "&lt;&gt;")</f>
        <v>15</v>
      </c>
      <c r="D15" s="1">
        <f>COUNTIFS(Results!$B$3:$B$53,"=#N/A",Results!G3:G53, "&lt;&gt;#N/A", Results!G3:G53, "&lt;&gt;")</f>
        <v>16</v>
      </c>
      <c r="E15" s="1">
        <f>COUNTIFS(Results!$B$3:$B$53,"=#N/A",Results!H3:H53, "&lt;&gt;#N/A", Results!H3:H53, "&lt;&gt;")</f>
        <v>16</v>
      </c>
      <c r="F15" s="1">
        <f>COUNTIFS(Results!$B$3:$B$53,"=#N/A",Results!I3:I53, "&lt;&gt;#N/A", Results!I3:I53, "&lt;&gt;")</f>
        <v>0</v>
      </c>
      <c r="G15" s="1">
        <f>COUNTIFS(Results!$B$3:$B$53,"=#N/A",Results!J3:J53, "&lt;&gt;#N/A", Results!J3:J53, "&lt;&gt;")</f>
        <v>0</v>
      </c>
      <c r="H15" s="1">
        <f>COUNTIFS(Results!$B$3:$B$53,"=#N/A",Results!K3:K53, "&lt;&gt;#N/A", Results!K3:K53, "&lt;&gt;")</f>
        <v>1</v>
      </c>
      <c r="I15" s="1">
        <f>COUNTIFS(Results!$B$3:$B$53,"=#N/A",Results!L3:L53, "&lt;&gt;#N/A", Results!L3:L53, "&lt;&gt;")</f>
        <v>1</v>
      </c>
      <c r="J15" s="1">
        <f t="shared" si="0"/>
        <v>63</v>
      </c>
    </row>
    <row r="16" spans="1:10" x14ac:dyDescent="0.25">
      <c r="A16" s="4" t="s">
        <v>74</v>
      </c>
      <c r="B16" s="1">
        <f>SUMIF(Results!$C$3:$C$53,Summary!B1,Results!$O$3:$O$53)</f>
        <v>0</v>
      </c>
      <c r="C16" s="1">
        <f>SUMIF(Results!$C$3:$C$53,Summary!C1,Results!$O$3:$O$53)</f>
        <v>0</v>
      </c>
      <c r="D16" s="1">
        <f>SUMIF(Results!$C$3:$C$53,Summary!D1,Results!$O$3:$O$53)</f>
        <v>0</v>
      </c>
      <c r="E16" s="1">
        <f>SUMIF(Results!$C$3:$C$53,Summary!E1,Results!$O$3:$O$53)</f>
        <v>1</v>
      </c>
      <c r="F16" s="1">
        <f>SUMIF(Results!$C$3:$C$53,Summary!F1,Results!$O$3:$O$53)</f>
        <v>0</v>
      </c>
      <c r="G16" s="1">
        <f>SUMIF(Results!$C$3:$C$53,Summary!G1,Results!$O$3:$O$53)</f>
        <v>1</v>
      </c>
      <c r="H16" s="1">
        <f>SUMIF(Results!$C$3:$C$53,Summary!H1,Results!$O$3:$O$53)</f>
        <v>0</v>
      </c>
      <c r="I16" s="1">
        <f>SUMIF(Results!$C$3:$C$53,Summary!I1,Results!$O$3:$O$53)</f>
        <v>0</v>
      </c>
      <c r="J16" s="1">
        <f t="shared" si="0"/>
        <v>2</v>
      </c>
    </row>
    <row r="17" spans="1:10" x14ac:dyDescent="0.25">
      <c r="A17" s="4" t="s">
        <v>75</v>
      </c>
      <c r="B17" s="1">
        <f>SUMIF(Results!E3:E53,"&lt;&gt;#N/A",Results!$P$3:$P$53)</f>
        <v>5</v>
      </c>
      <c r="C17" s="1">
        <f>SUMIF(Results!F3:F53,"&lt;&gt;#N/A",Results!$P$3:$P$53)</f>
        <v>5</v>
      </c>
      <c r="D17" s="1">
        <f>SUMIF(Results!G3:G53,"&lt;&gt;#N/A",Results!$P$3:$P$53)</f>
        <v>5</v>
      </c>
      <c r="E17" s="1">
        <f>SUMIF(Results!H3:H53,"&lt;&gt;#N/A",Results!$P$3:$P$53)</f>
        <v>5</v>
      </c>
      <c r="F17" s="1">
        <f>SUMIF(Results!I3:I53,"&lt;&gt;#N/A",Results!$P$3:$P$53)</f>
        <v>0</v>
      </c>
      <c r="G17" s="1">
        <f>SUMIF(Results!J3:J53,"&lt;&gt;#N/A",Results!$P$3:$P$53)</f>
        <v>0</v>
      </c>
      <c r="H17" s="1">
        <f>SUMIF(Results!K3:K53,"&lt;&gt;#N/A",Results!$P$3:$P$53)</f>
        <v>0</v>
      </c>
      <c r="I17" s="1">
        <f>SUMIF(Results!L3:L53,"&lt;&gt;#N/A",Results!$P$3:$P$53)</f>
        <v>0</v>
      </c>
      <c r="J17" s="1">
        <f>SUM(Results!P3:P53)</f>
        <v>5</v>
      </c>
    </row>
  </sheetData>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election activeCell="V22" sqref="V22"/>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Results</vt:lpstr>
      <vt:lpstr>Summary</vt:lpstr>
      <vt:lpstr>Visuals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Heller, Wayne</dc:creator>
  <cp:lastModifiedBy>Heller, Wayne</cp:lastModifiedBy>
  <dcterms:created xsi:type="dcterms:W3CDTF">2017-01-09T04:50:42Z</dcterms:created>
  <dcterms:modified xsi:type="dcterms:W3CDTF">2017-08-06T19:40:04Z</dcterms:modified>
</cp:coreProperties>
</file>