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yne\Documents\"/>
    </mc:Choice>
  </mc:AlternateContent>
  <xr:revisionPtr revIDLastSave="0" documentId="8_{14EE8896-F7C8-4E40-A98C-105892C328E5}" xr6:coauthVersionLast="45" xr6:coauthVersionMax="45" xr10:uidLastSave="{00000000-0000-0000-0000-000000000000}"/>
  <bookViews>
    <workbookView xWindow="-25095" yWindow="1770" windowWidth="23940" windowHeight="13605" xr2:uid="{FE596793-96A8-4595-BF53-2F24121797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22" i="1" l="1"/>
  <c r="AR23" i="1"/>
  <c r="AR21" i="1" s="1"/>
  <c r="AR24" i="1"/>
  <c r="CH28" i="1"/>
  <c r="CH29" i="1"/>
  <c r="CH30" i="1"/>
  <c r="AQ21" i="1"/>
  <c r="AQ22" i="1"/>
  <c r="AQ23" i="1"/>
  <c r="AQ24" i="1"/>
  <c r="CG28" i="1"/>
  <c r="CG30" i="1"/>
  <c r="CG29" i="1" s="1"/>
  <c r="AP22" i="1"/>
  <c r="AP23" i="1"/>
  <c r="AP21" i="1" s="1"/>
  <c r="CF28" i="1"/>
  <c r="CF30" i="1"/>
  <c r="CF29" i="1" s="1"/>
  <c r="CE28" i="1"/>
  <c r="CE30" i="1"/>
  <c r="CE29" i="1" s="1"/>
  <c r="CD28" i="1"/>
  <c r="CD30" i="1"/>
  <c r="CD29" i="1" s="1"/>
  <c r="H35" i="1"/>
  <c r="H36" i="1"/>
  <c r="H37" i="1"/>
  <c r="AO21" i="1"/>
  <c r="AO22" i="1"/>
  <c r="AO23" i="1"/>
  <c r="AO24" i="1"/>
  <c r="CC28" i="1"/>
  <c r="CC30" i="1"/>
  <c r="CC29" i="1" s="1"/>
  <c r="CB28" i="1"/>
  <c r="CB29" i="1"/>
  <c r="CB30" i="1"/>
  <c r="CA28" i="1"/>
  <c r="CA29" i="1"/>
  <c r="CA30" i="1"/>
  <c r="AN22" i="1"/>
  <c r="AN23" i="1"/>
  <c r="AN21" i="1" s="1"/>
  <c r="AN24" i="1"/>
  <c r="BZ28" i="1"/>
  <c r="BZ30" i="1"/>
  <c r="BZ29" i="1" s="1"/>
  <c r="G35" i="1"/>
  <c r="G37" i="1"/>
  <c r="G36" i="1" s="1"/>
  <c r="BY28" i="1"/>
  <c r="BY30" i="1"/>
  <c r="BY29" i="1" s="1"/>
  <c r="AM21" i="1"/>
  <c r="AM22" i="1"/>
  <c r="AM23" i="1"/>
  <c r="AM24" i="1"/>
  <c r="AK15" i="1"/>
  <c r="AL16" i="1"/>
  <c r="AL15" i="1"/>
  <c r="BX28" i="1"/>
  <c r="BX30" i="1"/>
  <c r="BX29" i="1" s="1"/>
  <c r="F35" i="1"/>
  <c r="F37" i="1"/>
  <c r="F36" i="1" s="1"/>
  <c r="AL22" i="1"/>
  <c r="AL23" i="1"/>
  <c r="AL21" i="1" s="1"/>
  <c r="AL24" i="1"/>
  <c r="BW28" i="1"/>
  <c r="BW29" i="1"/>
  <c r="BW30" i="1"/>
  <c r="BV28" i="1"/>
  <c r="BV29" i="1"/>
  <c r="BV30" i="1"/>
  <c r="AK21" i="1"/>
  <c r="AK22" i="1"/>
  <c r="AK23" i="1"/>
  <c r="AK24" i="1"/>
  <c r="BU28" i="1"/>
  <c r="BU29" i="1"/>
  <c r="BU30" i="1"/>
  <c r="BT28" i="1"/>
  <c r="BT29" i="1"/>
  <c r="BT30" i="1"/>
  <c r="AJ22" i="1"/>
  <c r="AJ23" i="1"/>
  <c r="AJ24" i="1" s="1"/>
  <c r="BS28" i="1"/>
  <c r="BS30" i="1"/>
  <c r="BS29" i="1" s="1"/>
  <c r="AI22" i="1"/>
  <c r="AI23" i="1"/>
  <c r="AI21" i="1" s="1"/>
  <c r="E8" i="1"/>
  <c r="E9" i="1"/>
  <c r="C8" i="1"/>
  <c r="C9" i="1"/>
  <c r="C11" i="1"/>
  <c r="B11" i="1"/>
  <c r="E35" i="1"/>
  <c r="E36" i="1"/>
  <c r="E37" i="1"/>
  <c r="AH21" i="1"/>
  <c r="AH22" i="1"/>
  <c r="AH23" i="1"/>
  <c r="AH24" i="1"/>
  <c r="BR28" i="1"/>
  <c r="BR30" i="1"/>
  <c r="BR29" i="1" s="1"/>
  <c r="BQ28" i="1"/>
  <c r="BQ30" i="1"/>
  <c r="BQ29" i="1" s="1"/>
  <c r="AG22" i="1"/>
  <c r="AG23" i="1"/>
  <c r="AG21" i="1" s="1"/>
  <c r="AG24" i="1"/>
  <c r="BP28" i="1"/>
  <c r="BP30" i="1"/>
  <c r="BP29" i="1" s="1"/>
  <c r="BO34" i="1"/>
  <c r="BO33" i="1"/>
  <c r="BO32" i="1"/>
  <c r="BO28" i="1"/>
  <c r="BO30" i="1"/>
  <c r="BO29" i="1" s="1"/>
  <c r="BN28" i="1"/>
  <c r="BN29" i="1"/>
  <c r="BN30" i="1"/>
  <c r="BM28" i="1"/>
  <c r="BM30" i="1"/>
  <c r="BM29" i="1" s="1"/>
  <c r="BD37" i="1"/>
  <c r="BD36" i="1"/>
  <c r="F31" i="1"/>
  <c r="AF22" i="1"/>
  <c r="AF23" i="1"/>
  <c r="AF21" i="1" s="1"/>
  <c r="AE22" i="1"/>
  <c r="AE23" i="1"/>
  <c r="AE21" i="1" s="1"/>
  <c r="AE24" i="1"/>
  <c r="BL28" i="1"/>
  <c r="BL30" i="1"/>
  <c r="BL29" i="1" s="1"/>
  <c r="AD22" i="1"/>
  <c r="AD23" i="1"/>
  <c r="AD21" i="1" s="1"/>
  <c r="AD24" i="1"/>
  <c r="BH34" i="1"/>
  <c r="BH33" i="1"/>
  <c r="BH32" i="1"/>
  <c r="BK28" i="1"/>
  <c r="BK30" i="1"/>
  <c r="BK29" i="1" s="1"/>
  <c r="D35" i="1"/>
  <c r="D37" i="1"/>
  <c r="D36" i="1" s="1"/>
  <c r="AC22" i="1"/>
  <c r="AC23" i="1"/>
  <c r="AC21" i="1" s="1"/>
  <c r="AC24" i="1"/>
  <c r="BJ28" i="1"/>
  <c r="BJ30" i="1"/>
  <c r="BJ29" i="1" s="1"/>
  <c r="AB22" i="1"/>
  <c r="AB23" i="1"/>
  <c r="AB21" i="1" s="1"/>
  <c r="BI28" i="1"/>
  <c r="BI30" i="1"/>
  <c r="BI29" i="1" s="1"/>
  <c r="AA22" i="1"/>
  <c r="AA23" i="1"/>
  <c r="AA24" i="1" s="1"/>
  <c r="BH28" i="1"/>
  <c r="BH30" i="1"/>
  <c r="BH29" i="1" s="1"/>
  <c r="BG28" i="1"/>
  <c r="BG30" i="1"/>
  <c r="BG29" i="1" s="1"/>
  <c r="Z22" i="1"/>
  <c r="Z23" i="1"/>
  <c r="Z24" i="1" s="1"/>
  <c r="B16" i="1"/>
  <c r="C16" i="1"/>
  <c r="Y22" i="1"/>
  <c r="Y23" i="1"/>
  <c r="Y21" i="1" s="1"/>
  <c r="Y24" i="1"/>
  <c r="BF28" i="1"/>
  <c r="BF30" i="1"/>
  <c r="BF29" i="1" s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C29" i="1"/>
  <c r="D29" i="1"/>
  <c r="E29" i="1"/>
  <c r="F29" i="1"/>
  <c r="G29" i="1"/>
  <c r="H29" i="1"/>
  <c r="I29" i="1"/>
  <c r="J29" i="1"/>
  <c r="K29" i="1"/>
  <c r="L29" i="1"/>
  <c r="B29" i="1"/>
  <c r="BE28" i="1"/>
  <c r="BE30" i="1"/>
  <c r="S24" i="1"/>
  <c r="BD28" i="1"/>
  <c r="BD30" i="1"/>
  <c r="X22" i="1"/>
  <c r="X23" i="1"/>
  <c r="X24" i="1" s="1"/>
  <c r="C36" i="1"/>
  <c r="B36" i="1"/>
  <c r="C35" i="1"/>
  <c r="C37" i="1"/>
  <c r="B37" i="1"/>
  <c r="B35" i="1"/>
  <c r="V24" i="1"/>
  <c r="W24" i="1"/>
  <c r="U24" i="1"/>
  <c r="W22" i="1"/>
  <c r="W23" i="1"/>
  <c r="V22" i="1"/>
  <c r="V23" i="1"/>
  <c r="BC28" i="1"/>
  <c r="BC30" i="1"/>
  <c r="BB34" i="1"/>
  <c r="BB33" i="1"/>
  <c r="BB32" i="1"/>
  <c r="BB28" i="1"/>
  <c r="BB30" i="1"/>
  <c r="U22" i="1"/>
  <c r="U23" i="1"/>
  <c r="BA28" i="1"/>
  <c r="BA30" i="1"/>
  <c r="T24" i="1"/>
  <c r="T22" i="1"/>
  <c r="T23" i="1"/>
  <c r="T21" i="1" s="1"/>
  <c r="AZ28" i="1"/>
  <c r="AZ30" i="1"/>
  <c r="AY28" i="1"/>
  <c r="AY30" i="1"/>
  <c r="AX28" i="1"/>
  <c r="AX30" i="1"/>
  <c r="S22" i="1"/>
  <c r="S23" i="1"/>
  <c r="AW28" i="1"/>
  <c r="AW30" i="1"/>
  <c r="AV28" i="1"/>
  <c r="AV30" i="1"/>
  <c r="AU28" i="1"/>
  <c r="AU30" i="1"/>
  <c r="R22" i="1"/>
  <c r="R23" i="1"/>
  <c r="AT28" i="1"/>
  <c r="AT30" i="1"/>
  <c r="AS28" i="1"/>
  <c r="AS30" i="1"/>
  <c r="Q22" i="1"/>
  <c r="Q23" i="1"/>
  <c r="Q21" i="1" s="1"/>
  <c r="AR28" i="1"/>
  <c r="AR30" i="1"/>
  <c r="P22" i="1"/>
  <c r="P23" i="1"/>
  <c r="AQ28" i="1"/>
  <c r="AQ30" i="1"/>
  <c r="AP28" i="1"/>
  <c r="AP30" i="1"/>
  <c r="O22" i="1"/>
  <c r="O23" i="1"/>
  <c r="AO28" i="1"/>
  <c r="AO30" i="1"/>
  <c r="AN28" i="1"/>
  <c r="AN30" i="1"/>
  <c r="AM28" i="1"/>
  <c r="AM30" i="1"/>
  <c r="AL28" i="1"/>
  <c r="AL30" i="1"/>
  <c r="AK28" i="1"/>
  <c r="AK30" i="1"/>
  <c r="N22" i="1"/>
  <c r="N23" i="1"/>
  <c r="AJ28" i="1"/>
  <c r="AJ30" i="1"/>
  <c r="M22" i="1"/>
  <c r="M23" i="1"/>
  <c r="M21" i="1" s="1"/>
  <c r="AI28" i="1"/>
  <c r="AI30" i="1"/>
  <c r="AH28" i="1"/>
  <c r="AH30" i="1"/>
  <c r="AG28" i="1"/>
  <c r="AG30" i="1"/>
  <c r="L22" i="1"/>
  <c r="L23" i="1"/>
  <c r="AF28" i="1"/>
  <c r="AF30" i="1"/>
  <c r="AE28" i="1"/>
  <c r="AE30" i="1"/>
  <c r="K22" i="1"/>
  <c r="K23" i="1"/>
  <c r="J22" i="1"/>
  <c r="J23" i="1"/>
  <c r="J21" i="1" s="1"/>
  <c r="AD28" i="1"/>
  <c r="AD30" i="1"/>
  <c r="I22" i="1"/>
  <c r="I23" i="1"/>
  <c r="AC28" i="1"/>
  <c r="AC30" i="1"/>
  <c r="AB28" i="1"/>
  <c r="AB30" i="1"/>
  <c r="AA28" i="1"/>
  <c r="AA30" i="1"/>
  <c r="H22" i="1"/>
  <c r="H23" i="1"/>
  <c r="Z28" i="1"/>
  <c r="Z30" i="1"/>
  <c r="Y28" i="1"/>
  <c r="Y30" i="1"/>
  <c r="X28" i="1"/>
  <c r="X30" i="1"/>
  <c r="W28" i="1"/>
  <c r="W30" i="1"/>
  <c r="G22" i="1"/>
  <c r="G23" i="1"/>
  <c r="G21" i="1" s="1"/>
  <c r="V28" i="1"/>
  <c r="V30" i="1"/>
  <c r="U28" i="1"/>
  <c r="U30" i="1"/>
  <c r="T28" i="1"/>
  <c r="T30" i="1"/>
  <c r="S28" i="1"/>
  <c r="S30" i="1"/>
  <c r="C23" i="1"/>
  <c r="C21" i="1" s="1"/>
  <c r="D23" i="1"/>
  <c r="D21" i="1" s="1"/>
  <c r="E23" i="1"/>
  <c r="F23" i="1"/>
  <c r="B23" i="1"/>
  <c r="F22" i="1"/>
  <c r="R28" i="1"/>
  <c r="R30" i="1"/>
  <c r="Q30" i="1"/>
  <c r="Q28" i="1"/>
  <c r="C57" i="1"/>
  <c r="D56" i="1" s="1"/>
  <c r="C56" i="1"/>
  <c r="L31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B30" i="1"/>
  <c r="E22" i="1"/>
  <c r="S5" i="1"/>
  <c r="P28" i="1"/>
  <c r="O28" i="1"/>
  <c r="N28" i="1"/>
  <c r="D22" i="1"/>
  <c r="R5" i="1"/>
  <c r="M28" i="1"/>
  <c r="Q5" i="1"/>
  <c r="P5" i="1"/>
  <c r="C22" i="1"/>
  <c r="L28" i="1"/>
  <c r="K28" i="1"/>
  <c r="J28" i="1"/>
  <c r="AP24" i="1" l="1"/>
  <c r="AJ21" i="1"/>
  <c r="AI24" i="1"/>
  <c r="AF24" i="1"/>
  <c r="AB24" i="1"/>
  <c r="AA21" i="1"/>
  <c r="Z21" i="1"/>
  <c r="P21" i="1"/>
  <c r="B21" i="1"/>
  <c r="F21" i="1"/>
  <c r="H21" i="1"/>
  <c r="L21" i="1"/>
  <c r="N21" i="1"/>
  <c r="O21" i="1"/>
  <c r="E21" i="1"/>
  <c r="I21" i="1"/>
  <c r="K21" i="1"/>
  <c r="R21" i="1"/>
  <c r="U21" i="1"/>
  <c r="S21" i="1"/>
  <c r="V21" i="1"/>
  <c r="X21" i="1"/>
  <c r="W21" i="1"/>
  <c r="O5" i="1"/>
  <c r="I28" i="1"/>
  <c r="H28" i="1"/>
  <c r="G28" i="1"/>
  <c r="N5" i="1"/>
  <c r="M5" i="1"/>
  <c r="F28" i="1"/>
  <c r="L5" i="1"/>
  <c r="E28" i="1"/>
  <c r="K5" i="1"/>
  <c r="D28" i="1"/>
  <c r="J5" i="1"/>
  <c r="C28" i="1"/>
  <c r="I5" i="1"/>
  <c r="H5" i="1"/>
  <c r="G5" i="1"/>
  <c r="F5" i="1"/>
  <c r="E5" i="1"/>
  <c r="D5" i="1"/>
  <c r="C5" i="1"/>
  <c r="B28" i="1"/>
  <c r="B22" i="1"/>
  <c r="B5" i="1"/>
</calcChain>
</file>

<file path=xl/sharedStrings.xml><?xml version="1.0" encoding="utf-8"?>
<sst xmlns="http://schemas.openxmlformats.org/spreadsheetml/2006/main" count="18" uniqueCount="8">
  <si>
    <t>Trump</t>
  </si>
  <si>
    <t>Biden</t>
  </si>
  <si>
    <t>MI</t>
  </si>
  <si>
    <t>NV</t>
  </si>
  <si>
    <t>GA</t>
  </si>
  <si>
    <t>PA</t>
  </si>
  <si>
    <t>NC</t>
  </si>
  <si>
    <t>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</si>
</sst>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rgb="FF262626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62626"/>
      <name val="Arial"/>
      <family val="2"/>
    </font>
    <font>
      <sz val="9"/>
      <color theme="1"/>
      <name val="Calibri"/>
      <family val="2"/>
      <scheme val="minor"/>
    </font>
    <font>
      <sz val="9"/>
      <color rgb="FF26262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0">
    <xf numFmtId="0" fontId="0" fillId="0" borderId="0" xfId="0"/>
    <xf numFmtId="10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169" fontId="3" fillId="0" borderId="0" xfId="1" applyNumberFormat="1" applyFont="1"/>
    <xf numFmtId="9" fontId="1" fillId="0" borderId="0" xfId="2" applyFont="1"/>
    <xf numFmtId="0" fontId="3" fillId="0" borderId="0" xfId="0" applyFont="1"/>
    <xf numFmtId="3" fontId="4" fillId="0" borderId="0" xfId="0" applyNumberFormat="1" applyFont="1"/>
    <xf numFmtId="9" fontId="0" fillId="0" borderId="0" xfId="2" applyFont="1"/>
    <xf numFmtId="169" fontId="5" fillId="0" borderId="0" xfId="1" applyNumberFormat="1" applyFont="1"/>
    <xf numFmtId="169" fontId="0" fillId="0" borderId="0" xfId="0" applyNumberFormat="1"/>
    <xf numFmtId="43" fontId="0" fillId="0" borderId="0" xfId="0" applyNumberFormat="1"/>
    <xf numFmtId="11" fontId="0" fillId="0" borderId="0" xfId="0" applyNumberFormat="1"/>
    <xf numFmtId="43" fontId="0" fillId="0" borderId="0" xfId="1" applyFont="1"/>
    <xf numFmtId="169" fontId="0" fillId="0" borderId="0" xfId="1" applyNumberFormat="1" applyFont="1"/>
    <xf numFmtId="3" fontId="3" fillId="0" borderId="0" xfId="0" applyNumberFormat="1" applyFont="1"/>
    <xf numFmtId="169" fontId="3" fillId="0" borderId="0" xfId="0" applyNumberFormat="1" applyFont="1"/>
    <xf numFmtId="20" fontId="0" fillId="0" borderId="0" xfId="0" applyNumberFormat="1"/>
    <xf numFmtId="3" fontId="6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Georgia Trump Lead (Y-Axis) vs % of Vote Counted (X-axis)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Sheet1!$B$21:$AO$21</c:f>
              <c:numCache>
                <c:formatCode>0%</c:formatCode>
                <c:ptCount val="40"/>
                <c:pt idx="0">
                  <c:v>0.94239232323232325</c:v>
                </c:pt>
                <c:pt idx="1">
                  <c:v>0.94701696969696969</c:v>
                </c:pt>
                <c:pt idx="2">
                  <c:v>0.94801838383838388</c:v>
                </c:pt>
                <c:pt idx="3">
                  <c:v>0.94893777777777777</c:v>
                </c:pt>
                <c:pt idx="4">
                  <c:v>0.95035010101010098</c:v>
                </c:pt>
                <c:pt idx="5">
                  <c:v>0.95132121212121212</c:v>
                </c:pt>
                <c:pt idx="6">
                  <c:v>0.95332505050505045</c:v>
                </c:pt>
                <c:pt idx="7">
                  <c:v>0.95365050505050508</c:v>
                </c:pt>
                <c:pt idx="8">
                  <c:v>0.95703232323232323</c:v>
                </c:pt>
                <c:pt idx="9">
                  <c:v>0.95735818181818177</c:v>
                </c:pt>
                <c:pt idx="10">
                  <c:v>0.95763131313131311</c:v>
                </c:pt>
                <c:pt idx="11">
                  <c:v>0.96317414141414137</c:v>
                </c:pt>
                <c:pt idx="12">
                  <c:v>0.96420484848484844</c:v>
                </c:pt>
                <c:pt idx="13">
                  <c:v>0.96452303030303033</c:v>
                </c:pt>
                <c:pt idx="14">
                  <c:v>0.96785111111111111</c:v>
                </c:pt>
                <c:pt idx="15">
                  <c:v>0.96915777777777778</c:v>
                </c:pt>
                <c:pt idx="16">
                  <c:v>0.97351676767676765</c:v>
                </c:pt>
                <c:pt idx="17">
                  <c:v>0.97414262626262627</c:v>
                </c:pt>
                <c:pt idx="18">
                  <c:v>0.97876929292929293</c:v>
                </c:pt>
                <c:pt idx="19">
                  <c:v>0.97904282828282829</c:v>
                </c:pt>
                <c:pt idx="20">
                  <c:v>0.97909414141414142</c:v>
                </c:pt>
                <c:pt idx="21">
                  <c:v>0.9793353535353535</c:v>
                </c:pt>
                <c:pt idx="22">
                  <c:v>0.98055090909090914</c:v>
                </c:pt>
                <c:pt idx="23">
                  <c:v>0.98135030303030302</c:v>
                </c:pt>
                <c:pt idx="24">
                  <c:v>0.98150969696969692</c:v>
                </c:pt>
                <c:pt idx="25">
                  <c:v>0.9815191919191919</c:v>
                </c:pt>
                <c:pt idx="26">
                  <c:v>0.98170383838383835</c:v>
                </c:pt>
                <c:pt idx="27">
                  <c:v>0.98182464646464651</c:v>
                </c:pt>
                <c:pt idx="28">
                  <c:v>0.98182848484848484</c:v>
                </c:pt>
                <c:pt idx="29">
                  <c:v>0.98254505050505048</c:v>
                </c:pt>
                <c:pt idx="30">
                  <c:v>0.98255434343434345</c:v>
                </c:pt>
                <c:pt idx="31">
                  <c:v>0.98255939393939395</c:v>
                </c:pt>
                <c:pt idx="32">
                  <c:v>0.98380424242424247</c:v>
                </c:pt>
                <c:pt idx="33">
                  <c:v>0.98385151515151514</c:v>
                </c:pt>
                <c:pt idx="34">
                  <c:v>0.98392404040404036</c:v>
                </c:pt>
                <c:pt idx="35">
                  <c:v>0.98736222222222225</c:v>
                </c:pt>
                <c:pt idx="36">
                  <c:v>0.98818848484848487</c:v>
                </c:pt>
                <c:pt idx="37">
                  <c:v>0.98839272727272731</c:v>
                </c:pt>
                <c:pt idx="38">
                  <c:v>0.98873272727272732</c:v>
                </c:pt>
                <c:pt idx="39">
                  <c:v>0.98950787878787883</c:v>
                </c:pt>
              </c:numCache>
            </c:numRef>
          </c:xVal>
          <c:yVal>
            <c:numRef>
              <c:f>Sheet1!$B$22:$AO$22</c:f>
              <c:numCache>
                <c:formatCode>#,##0</c:formatCode>
                <c:ptCount val="40"/>
                <c:pt idx="0">
                  <c:v>103760</c:v>
                </c:pt>
                <c:pt idx="1">
                  <c:v>87608</c:v>
                </c:pt>
                <c:pt idx="2">
                  <c:v>85835</c:v>
                </c:pt>
                <c:pt idx="3">
                  <c:v>83102</c:v>
                </c:pt>
                <c:pt idx="4">
                  <c:v>79509</c:v>
                </c:pt>
                <c:pt idx="5">
                  <c:v>78424</c:v>
                </c:pt>
                <c:pt idx="6">
                  <c:v>77967</c:v>
                </c:pt>
                <c:pt idx="7">
                  <c:v>77636</c:v>
                </c:pt>
                <c:pt idx="8">
                  <c:v>67948</c:v>
                </c:pt>
                <c:pt idx="9">
                  <c:v>68315</c:v>
                </c:pt>
                <c:pt idx="10">
                  <c:v>68363</c:v>
                </c:pt>
                <c:pt idx="11">
                  <c:v>60100</c:v>
                </c:pt>
                <c:pt idx="12">
                  <c:v>57266</c:v>
                </c:pt>
                <c:pt idx="13">
                  <c:v>56739</c:v>
                </c:pt>
                <c:pt idx="14">
                  <c:v>47111</c:v>
                </c:pt>
                <c:pt idx="15">
                  <c:v>47827</c:v>
                </c:pt>
                <c:pt idx="16">
                  <c:v>33300</c:v>
                </c:pt>
                <c:pt idx="17">
                  <c:v>31748</c:v>
                </c:pt>
                <c:pt idx="18">
                  <c:v>18540</c:v>
                </c:pt>
                <c:pt idx="19">
                  <c:v>18590</c:v>
                </c:pt>
                <c:pt idx="20">
                  <c:v>18586</c:v>
                </c:pt>
                <c:pt idx="21">
                  <c:v>18146</c:v>
                </c:pt>
                <c:pt idx="22">
                  <c:v>14857</c:v>
                </c:pt>
                <c:pt idx="23">
                  <c:v>14100</c:v>
                </c:pt>
                <c:pt idx="24">
                  <c:v>13539</c:v>
                </c:pt>
                <c:pt idx="25">
                  <c:v>13534</c:v>
                </c:pt>
                <c:pt idx="26">
                  <c:v>13220</c:v>
                </c:pt>
                <c:pt idx="27">
                  <c:v>12828</c:v>
                </c:pt>
                <c:pt idx="28">
                  <c:v>12835</c:v>
                </c:pt>
                <c:pt idx="29">
                  <c:v>12764</c:v>
                </c:pt>
                <c:pt idx="30">
                  <c:v>12768</c:v>
                </c:pt>
                <c:pt idx="31">
                  <c:v>12773</c:v>
                </c:pt>
                <c:pt idx="32">
                  <c:v>9525</c:v>
                </c:pt>
                <c:pt idx="33">
                  <c:v>9535</c:v>
                </c:pt>
                <c:pt idx="34">
                  <c:v>9426</c:v>
                </c:pt>
                <c:pt idx="35">
                  <c:v>3635</c:v>
                </c:pt>
                <c:pt idx="36">
                  <c:v>2497</c:v>
                </c:pt>
                <c:pt idx="37">
                  <c:v>1902</c:v>
                </c:pt>
                <c:pt idx="38">
                  <c:v>1805</c:v>
                </c:pt>
                <c:pt idx="39">
                  <c:v>-1096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5-484F-9CE8-3CEFC0692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831184"/>
        <c:axId val="1891495952"/>
      </c:scatterChart>
      <c:valAx>
        <c:axId val="1986831184"/>
        <c:scaling>
          <c:orientation val="minMax"/>
          <c:max val="1"/>
          <c:min val="0.9400000000000000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of Vote Counted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495952"/>
        <c:crosses val="autoZero"/>
        <c:crossBetween val="midCat"/>
      </c:valAx>
      <c:valAx>
        <c:axId val="1891495952"/>
        <c:scaling>
          <c:orientation val="minMax"/>
          <c:min val="-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Trump</a:t>
                </a:r>
                <a:r>
                  <a:rPr lang="en-US" sz="1400" baseline="0"/>
                  <a:t> Lead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83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Pennsylvania Trump Lead (Y-Axis) vs % of Vote Counted (X-axis)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Sheet1!$B$29:$CE$29</c:f>
              <c:numCache>
                <c:formatCode>0%</c:formatCode>
                <c:ptCount val="82"/>
                <c:pt idx="0">
                  <c:v>0.77103884057971017</c:v>
                </c:pt>
                <c:pt idx="1">
                  <c:v>0.77738869565217394</c:v>
                </c:pt>
                <c:pt idx="2">
                  <c:v>0.77801710144927538</c:v>
                </c:pt>
                <c:pt idx="3">
                  <c:v>0.78443927536231883</c:v>
                </c:pt>
                <c:pt idx="4">
                  <c:v>0.79668115942028983</c:v>
                </c:pt>
                <c:pt idx="5">
                  <c:v>0.79955942028985505</c:v>
                </c:pt>
                <c:pt idx="6">
                  <c:v>0.80441550724637678</c:v>
                </c:pt>
                <c:pt idx="7">
                  <c:v>0.80533449275362323</c:v>
                </c:pt>
                <c:pt idx="8">
                  <c:v>0.81018014492753621</c:v>
                </c:pt>
                <c:pt idx="9">
                  <c:v>0.81171898550724642</c:v>
                </c:pt>
                <c:pt idx="10">
                  <c:v>0.81757782608695651</c:v>
                </c:pt>
                <c:pt idx="11">
                  <c:v>0.8191740579710145</c:v>
                </c:pt>
                <c:pt idx="12">
                  <c:v>0.81985637681159418</c:v>
                </c:pt>
                <c:pt idx="13">
                  <c:v>0.8208055072463768</c:v>
                </c:pt>
                <c:pt idx="14">
                  <c:v>0.8215079710144928</c:v>
                </c:pt>
                <c:pt idx="15">
                  <c:v>0.82304840579710148</c:v>
                </c:pt>
                <c:pt idx="16">
                  <c:v>0.82602811594202896</c:v>
                </c:pt>
                <c:pt idx="17">
                  <c:v>0.82956449275362321</c:v>
                </c:pt>
                <c:pt idx="18">
                  <c:v>0.83126463768115944</c:v>
                </c:pt>
                <c:pt idx="19">
                  <c:v>0.83367086956521741</c:v>
                </c:pt>
                <c:pt idx="20">
                  <c:v>0.83838405797101445</c:v>
                </c:pt>
                <c:pt idx="21">
                  <c:v>0.84070362318840575</c:v>
                </c:pt>
                <c:pt idx="22">
                  <c:v>0.84292521739130433</c:v>
                </c:pt>
                <c:pt idx="23">
                  <c:v>0.84707463768115943</c:v>
                </c:pt>
                <c:pt idx="24">
                  <c:v>0.84834855072463766</c:v>
                </c:pt>
                <c:pt idx="25">
                  <c:v>0.85012376811594204</c:v>
                </c:pt>
                <c:pt idx="26">
                  <c:v>0.85684782608695653</c:v>
                </c:pt>
                <c:pt idx="27">
                  <c:v>0.85744855072463766</c:v>
                </c:pt>
                <c:pt idx="28">
                  <c:v>0.8580624637681159</c:v>
                </c:pt>
                <c:pt idx="29">
                  <c:v>0.85955826086956522</c:v>
                </c:pt>
                <c:pt idx="30">
                  <c:v>0.86120072463768116</c:v>
                </c:pt>
                <c:pt idx="31">
                  <c:v>0.86268942028985507</c:v>
                </c:pt>
                <c:pt idx="32">
                  <c:v>0.86419275362318837</c:v>
                </c:pt>
                <c:pt idx="33">
                  <c:v>0.86653362318840577</c:v>
                </c:pt>
                <c:pt idx="34">
                  <c:v>0.87199739130434784</c:v>
                </c:pt>
                <c:pt idx="35">
                  <c:v>0.87405884057971017</c:v>
                </c:pt>
                <c:pt idx="36">
                  <c:v>0.87437217391304345</c:v>
                </c:pt>
                <c:pt idx="37">
                  <c:v>0.87483246376811596</c:v>
                </c:pt>
                <c:pt idx="38">
                  <c:v>0.87530898550724634</c:v>
                </c:pt>
                <c:pt idx="39">
                  <c:v>0.87837130434782607</c:v>
                </c:pt>
                <c:pt idx="40">
                  <c:v>0.8811491304347826</c:v>
                </c:pt>
                <c:pt idx="41">
                  <c:v>0.88602971014492748</c:v>
                </c:pt>
                <c:pt idx="42">
                  <c:v>0.8933204347826087</c:v>
                </c:pt>
                <c:pt idx="43">
                  <c:v>0.89422884057971019</c:v>
                </c:pt>
                <c:pt idx="44">
                  <c:v>0.89811260869565213</c:v>
                </c:pt>
                <c:pt idx="45">
                  <c:v>0.89942</c:v>
                </c:pt>
                <c:pt idx="46">
                  <c:v>0.90118536231884061</c:v>
                </c:pt>
                <c:pt idx="47">
                  <c:v>0.90183521739130434</c:v>
                </c:pt>
                <c:pt idx="48">
                  <c:v>0.90272101449275366</c:v>
                </c:pt>
                <c:pt idx="49">
                  <c:v>0.90700652173913043</c:v>
                </c:pt>
                <c:pt idx="50">
                  <c:v>0.90833681159420288</c:v>
                </c:pt>
                <c:pt idx="51">
                  <c:v>0.91165579710144928</c:v>
                </c:pt>
                <c:pt idx="52">
                  <c:v>0.91301420289855073</c:v>
                </c:pt>
                <c:pt idx="53">
                  <c:v>0.91485594202898546</c:v>
                </c:pt>
                <c:pt idx="54">
                  <c:v>0.91761057971014492</c:v>
                </c:pt>
                <c:pt idx="55">
                  <c:v>0.91880463768115939</c:v>
                </c:pt>
                <c:pt idx="56">
                  <c:v>0.91924971014492751</c:v>
                </c:pt>
                <c:pt idx="57">
                  <c:v>0.91969144927536228</c:v>
                </c:pt>
                <c:pt idx="58">
                  <c:v>0.92004101449275366</c:v>
                </c:pt>
                <c:pt idx="59">
                  <c:v>0.92069028985507251</c:v>
                </c:pt>
                <c:pt idx="60">
                  <c:v>0.92177478260869561</c:v>
                </c:pt>
                <c:pt idx="61">
                  <c:v>0.9222649275362319</c:v>
                </c:pt>
                <c:pt idx="62">
                  <c:v>0.92226985507246373</c:v>
                </c:pt>
                <c:pt idx="63">
                  <c:v>0.92306289855072465</c:v>
                </c:pt>
                <c:pt idx="64">
                  <c:v>0.92503304347826087</c:v>
                </c:pt>
                <c:pt idx="65">
                  <c:v>0.925308115942029</c:v>
                </c:pt>
                <c:pt idx="66">
                  <c:v>0.92625507246376815</c:v>
                </c:pt>
                <c:pt idx="67">
                  <c:v>0.92689956521739125</c:v>
                </c:pt>
                <c:pt idx="68">
                  <c:v>0.92826985507246373</c:v>
                </c:pt>
                <c:pt idx="69">
                  <c:v>0.93359333333333339</c:v>
                </c:pt>
                <c:pt idx="70">
                  <c:v>0.93422681159420284</c:v>
                </c:pt>
                <c:pt idx="71">
                  <c:v>0.93497753623188407</c:v>
                </c:pt>
                <c:pt idx="72">
                  <c:v>0.93676101449275362</c:v>
                </c:pt>
                <c:pt idx="73">
                  <c:v>0.94126420289855073</c:v>
                </c:pt>
                <c:pt idx="74">
                  <c:v>0.94144202898550722</c:v>
                </c:pt>
                <c:pt idx="75">
                  <c:v>0.94401362318840576</c:v>
                </c:pt>
                <c:pt idx="76">
                  <c:v>0.94750391304347825</c:v>
                </c:pt>
                <c:pt idx="77">
                  <c:v>0.94805507246376808</c:v>
                </c:pt>
                <c:pt idx="78">
                  <c:v>0.94823579710144923</c:v>
                </c:pt>
                <c:pt idx="79">
                  <c:v>0.94903101449275362</c:v>
                </c:pt>
                <c:pt idx="80">
                  <c:v>0.94983550724637678</c:v>
                </c:pt>
                <c:pt idx="81">
                  <c:v>0.95435086956521742</c:v>
                </c:pt>
              </c:numCache>
            </c:numRef>
          </c:xVal>
          <c:yVal>
            <c:numRef>
              <c:f>Sheet1!$B$28:$CE$28</c:f>
              <c:numCache>
                <c:formatCode>#,##0</c:formatCode>
                <c:ptCount val="82"/>
                <c:pt idx="0">
                  <c:v>618840</c:v>
                </c:pt>
                <c:pt idx="1">
                  <c:v>589382</c:v>
                </c:pt>
                <c:pt idx="2">
                  <c:v>587656</c:v>
                </c:pt>
                <c:pt idx="3">
                  <c:v>550001</c:v>
                </c:pt>
                <c:pt idx="4">
                  <c:v>541492</c:v>
                </c:pt>
                <c:pt idx="5">
                  <c:v>534180</c:v>
                </c:pt>
                <c:pt idx="6">
                  <c:v>512933</c:v>
                </c:pt>
                <c:pt idx="7">
                  <c:v>512636</c:v>
                </c:pt>
                <c:pt idx="8">
                  <c:v>499121</c:v>
                </c:pt>
                <c:pt idx="9">
                  <c:v>493175</c:v>
                </c:pt>
                <c:pt idx="10">
                  <c:v>472593</c:v>
                </c:pt>
                <c:pt idx="11">
                  <c:v>469423</c:v>
                </c:pt>
                <c:pt idx="12">
                  <c:v>466625</c:v>
                </c:pt>
                <c:pt idx="13">
                  <c:v>463710</c:v>
                </c:pt>
                <c:pt idx="14">
                  <c:v>461765</c:v>
                </c:pt>
                <c:pt idx="15">
                  <c:v>459000</c:v>
                </c:pt>
                <c:pt idx="16">
                  <c:v>448140</c:v>
                </c:pt>
                <c:pt idx="17">
                  <c:v>435231</c:v>
                </c:pt>
                <c:pt idx="18">
                  <c:v>430870</c:v>
                </c:pt>
                <c:pt idx="19">
                  <c:v>424125</c:v>
                </c:pt>
                <c:pt idx="20">
                  <c:v>398656</c:v>
                </c:pt>
                <c:pt idx="21">
                  <c:v>388889</c:v>
                </c:pt>
                <c:pt idx="22">
                  <c:v>379700</c:v>
                </c:pt>
                <c:pt idx="23">
                  <c:v>353879</c:v>
                </c:pt>
                <c:pt idx="24">
                  <c:v>349685</c:v>
                </c:pt>
                <c:pt idx="25">
                  <c:v>343462</c:v>
                </c:pt>
                <c:pt idx="26">
                  <c:v>320824</c:v>
                </c:pt>
                <c:pt idx="27">
                  <c:v>319931</c:v>
                </c:pt>
                <c:pt idx="28">
                  <c:v>319377</c:v>
                </c:pt>
                <c:pt idx="29">
                  <c:v>313054</c:v>
                </c:pt>
                <c:pt idx="30">
                  <c:v>308167</c:v>
                </c:pt>
                <c:pt idx="31">
                  <c:v>303293</c:v>
                </c:pt>
                <c:pt idx="32">
                  <c:v>301386</c:v>
                </c:pt>
                <c:pt idx="33">
                  <c:v>292412</c:v>
                </c:pt>
                <c:pt idx="34">
                  <c:v>272300</c:v>
                </c:pt>
                <c:pt idx="35">
                  <c:v>266652</c:v>
                </c:pt>
                <c:pt idx="36">
                  <c:v>266754</c:v>
                </c:pt>
                <c:pt idx="37">
                  <c:v>265676</c:v>
                </c:pt>
                <c:pt idx="38">
                  <c:v>266234</c:v>
                </c:pt>
                <c:pt idx="39">
                  <c:v>256058</c:v>
                </c:pt>
                <c:pt idx="40">
                  <c:v>245891</c:v>
                </c:pt>
                <c:pt idx="41">
                  <c:v>236767</c:v>
                </c:pt>
                <c:pt idx="42">
                  <c:v>211085</c:v>
                </c:pt>
                <c:pt idx="43">
                  <c:v>207365</c:v>
                </c:pt>
                <c:pt idx="44">
                  <c:v>195953</c:v>
                </c:pt>
                <c:pt idx="45">
                  <c:v>192380</c:v>
                </c:pt>
                <c:pt idx="46">
                  <c:v>186755</c:v>
                </c:pt>
                <c:pt idx="47">
                  <c:v>184397</c:v>
                </c:pt>
                <c:pt idx="48">
                  <c:v>182561</c:v>
                </c:pt>
                <c:pt idx="49">
                  <c:v>168745</c:v>
                </c:pt>
                <c:pt idx="50">
                  <c:v>164414</c:v>
                </c:pt>
                <c:pt idx="51">
                  <c:v>146865</c:v>
                </c:pt>
                <c:pt idx="52">
                  <c:v>142466</c:v>
                </c:pt>
                <c:pt idx="53">
                  <c:v>135702</c:v>
                </c:pt>
                <c:pt idx="54">
                  <c:v>121857</c:v>
                </c:pt>
                <c:pt idx="55">
                  <c:v>116224</c:v>
                </c:pt>
                <c:pt idx="56">
                  <c:v>115069</c:v>
                </c:pt>
                <c:pt idx="57">
                  <c:v>114341</c:v>
                </c:pt>
                <c:pt idx="58">
                  <c:v>114011</c:v>
                </c:pt>
                <c:pt idx="59">
                  <c:v>111369</c:v>
                </c:pt>
                <c:pt idx="60">
                  <c:v>108772</c:v>
                </c:pt>
                <c:pt idx="61">
                  <c:v>108592</c:v>
                </c:pt>
                <c:pt idx="62">
                  <c:v>108602</c:v>
                </c:pt>
                <c:pt idx="63">
                  <c:v>106980</c:v>
                </c:pt>
                <c:pt idx="64">
                  <c:v>97900</c:v>
                </c:pt>
                <c:pt idx="65">
                  <c:v>97224</c:v>
                </c:pt>
                <c:pt idx="66">
                  <c:v>95660</c:v>
                </c:pt>
                <c:pt idx="67">
                  <c:v>95519</c:v>
                </c:pt>
                <c:pt idx="68">
                  <c:v>90542</c:v>
                </c:pt>
                <c:pt idx="69">
                  <c:v>78314</c:v>
                </c:pt>
                <c:pt idx="70">
                  <c:v>75427</c:v>
                </c:pt>
                <c:pt idx="71">
                  <c:v>73609</c:v>
                </c:pt>
                <c:pt idx="72">
                  <c:v>64237</c:v>
                </c:pt>
                <c:pt idx="73">
                  <c:v>50671</c:v>
                </c:pt>
                <c:pt idx="74">
                  <c:v>50448</c:v>
                </c:pt>
                <c:pt idx="75">
                  <c:v>42142</c:v>
                </c:pt>
                <c:pt idx="76">
                  <c:v>26319</c:v>
                </c:pt>
                <c:pt idx="77">
                  <c:v>24484</c:v>
                </c:pt>
                <c:pt idx="78">
                  <c:v>23953</c:v>
                </c:pt>
                <c:pt idx="79">
                  <c:v>22576</c:v>
                </c:pt>
                <c:pt idx="80">
                  <c:v>18049</c:v>
                </c:pt>
                <c:pt idx="81">
                  <c:v>-5587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E4-4800-868F-FD24CEEED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831184"/>
        <c:axId val="1891495952"/>
      </c:scatterChart>
      <c:valAx>
        <c:axId val="1986831184"/>
        <c:scaling>
          <c:orientation val="minMax"/>
          <c:max val="1"/>
          <c:min val="0.750000000000000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of Vote Counted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495952"/>
        <c:crosses val="autoZero"/>
        <c:crossBetween val="midCat"/>
      </c:valAx>
      <c:valAx>
        <c:axId val="1891495952"/>
        <c:scaling>
          <c:orientation val="minMax"/>
          <c:min val="-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Trump</a:t>
                </a:r>
                <a:r>
                  <a:rPr lang="en-US" sz="1400" baseline="0"/>
                  <a:t> Lead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83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Arizona Biden Lead (Y-Axis) vs % of Vote Counted (X-axis)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Sheet1!$B$36:$H$36</c:f>
              <c:numCache>
                <c:formatCode>0%</c:formatCode>
                <c:ptCount val="7"/>
                <c:pt idx="0">
                  <c:v>0.84109371257485033</c:v>
                </c:pt>
                <c:pt idx="1">
                  <c:v>0.85936886227544906</c:v>
                </c:pt>
                <c:pt idx="2">
                  <c:v>0.86017694610778439</c:v>
                </c:pt>
                <c:pt idx="3">
                  <c:v>0.86052155688622756</c:v>
                </c:pt>
                <c:pt idx="4">
                  <c:v>0.90131167664670664</c:v>
                </c:pt>
                <c:pt idx="5">
                  <c:v>0.90166197604790421</c:v>
                </c:pt>
                <c:pt idx="6">
                  <c:v>0.90331497005988026</c:v>
                </c:pt>
              </c:numCache>
            </c:numRef>
          </c:xVal>
          <c:yVal>
            <c:numRef>
              <c:f>Sheet1!$B$35:$H$35</c:f>
              <c:numCache>
                <c:formatCode>#,##0</c:formatCode>
                <c:ptCount val="7"/>
                <c:pt idx="0">
                  <c:v>79173</c:v>
                </c:pt>
                <c:pt idx="1">
                  <c:v>68390</c:v>
                </c:pt>
                <c:pt idx="2">
                  <c:v>68129</c:v>
                </c:pt>
                <c:pt idx="3">
                  <c:v>67906</c:v>
                </c:pt>
                <c:pt idx="4">
                  <c:v>46257</c:v>
                </c:pt>
                <c:pt idx="5">
                  <c:v>46667</c:v>
                </c:pt>
                <c:pt idx="6">
                  <c:v>47052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63-4FB3-858E-77BB042AE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831184"/>
        <c:axId val="1891495952"/>
      </c:scatterChart>
      <c:valAx>
        <c:axId val="1986831184"/>
        <c:scaling>
          <c:orientation val="minMax"/>
          <c:max val="1"/>
          <c:min val="0.840000000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of Vote Counted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495952"/>
        <c:crosses val="autoZero"/>
        <c:crossBetween val="midCat"/>
      </c:valAx>
      <c:valAx>
        <c:axId val="1891495952"/>
        <c:scaling>
          <c:orientation val="minMax"/>
          <c:max val="80000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Biden Lead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83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114299</xdr:rowOff>
    </xdr:from>
    <xdr:to>
      <xdr:col>13</xdr:col>
      <xdr:colOff>409575</xdr:colOff>
      <xdr:row>57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8D2F2D-C849-4B6C-8730-7B7B157EC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57</xdr:row>
      <xdr:rowOff>76200</xdr:rowOff>
    </xdr:from>
    <xdr:to>
      <xdr:col>13</xdr:col>
      <xdr:colOff>438150</xdr:colOff>
      <xdr:row>77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485146-137E-4DAD-82B5-CC44477C9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78</xdr:row>
      <xdr:rowOff>0</xdr:rowOff>
    </xdr:from>
    <xdr:to>
      <xdr:col>13</xdr:col>
      <xdr:colOff>409575</xdr:colOff>
      <xdr:row>97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457228-D163-4715-BC79-E8DE9F880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0.11059</cdr:x>
      <cdr:y>0.19241</cdr:y>
    </cdr:from>
    <cdr:to>
      <cdr:x>0.96654</cdr:x>
      <cdr:y>0.69114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390B5C67-4A14-4A92-9CD6-21FBCDE84B90}"/>
            </a:ext>
          </a:extLst>
        </cdr:cNvPr>
        <cdr:cNvCxnSpPr/>
      </cdr:nvCxnSpPr>
      <cdr:spPr>
        <a:xfrm xmlns:a="http://schemas.openxmlformats.org/drawingml/2006/main">
          <a:off x="1133475" y="723901"/>
          <a:ext cx="8772525" cy="18764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0.14272</cdr:x>
      <cdr:y>0.2</cdr:y>
    </cdr:from>
    <cdr:to>
      <cdr:x>0.97015</cdr:x>
      <cdr:y>0.82278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BB35E23-5CA1-4F42-BE65-BE042ACADE94}"/>
            </a:ext>
          </a:extLst>
        </cdr:cNvPr>
        <cdr:cNvCxnSpPr/>
      </cdr:nvCxnSpPr>
      <cdr:spPr>
        <a:xfrm xmlns:a="http://schemas.openxmlformats.org/drawingml/2006/main">
          <a:off x="1457325" y="752475"/>
          <a:ext cx="8448675" cy="23431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0.11194</cdr:x>
      <cdr:y>0.14937</cdr:y>
    </cdr:from>
    <cdr:to>
      <cdr:x>0.95429</cdr:x>
      <cdr:y>0.85823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390B5C67-4A14-4A92-9CD6-21FBCDE84B90}"/>
            </a:ext>
          </a:extLst>
        </cdr:cNvPr>
        <cdr:cNvCxnSpPr/>
      </cdr:nvCxnSpPr>
      <cdr:spPr>
        <a:xfrm xmlns:a="http://schemas.openxmlformats.org/drawingml/2006/main">
          <a:off x="1143000" y="561975"/>
          <a:ext cx="8601075" cy="26670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CA33F-841A-4113-8F01-720B5820AB85}">
  <dimension ref="A1:CH57"/>
  <sheetViews>
    <sheetView tabSelected="1" topLeftCell="V15" workbookViewId="0">
      <selection activeCell="AR19" sqref="AR19"/>
    </sheetView>
  </sheetViews>
  <sheetFormatPr defaultRowHeight="15" x14ac:dyDescent="0.25"/>
  <cols>
    <col min="2" max="2" width="10.28515625" customWidth="1"/>
    <col min="3" max="3" width="11.85546875" customWidth="1"/>
    <col min="4" max="4" width="10.28515625" customWidth="1"/>
    <col min="5" max="5" width="10.42578125" customWidth="1"/>
    <col min="6" max="6" width="13.28515625" bestFit="1" customWidth="1"/>
    <col min="7" max="9" width="12.42578125" bestFit="1" customWidth="1"/>
    <col min="10" max="10" width="11" customWidth="1"/>
    <col min="11" max="11" width="12.42578125" bestFit="1" customWidth="1"/>
    <col min="12" max="12" width="10.42578125" customWidth="1"/>
    <col min="13" max="13" width="10.5703125" customWidth="1"/>
    <col min="14" max="15" width="12.42578125" bestFit="1" customWidth="1"/>
    <col min="16" max="16" width="11.140625" customWidth="1"/>
    <col min="17" max="17" width="10.7109375" customWidth="1"/>
    <col min="18" max="18" width="10.85546875" customWidth="1"/>
    <col min="19" max="19" width="10.140625" bestFit="1" customWidth="1"/>
    <col min="20" max="20" width="10.28515625" customWidth="1"/>
    <col min="21" max="21" width="10.140625" bestFit="1" customWidth="1"/>
    <col min="22" max="22" width="10.42578125" customWidth="1"/>
    <col min="23" max="26" width="10.140625" bestFit="1" customWidth="1"/>
    <col min="27" max="27" width="9.140625" style="7"/>
    <col min="61" max="61" width="10" bestFit="1" customWidth="1"/>
  </cols>
  <sheetData>
    <row r="1" spans="1:38" x14ac:dyDescent="0.25">
      <c r="D1" s="4">
        <v>0.87</v>
      </c>
      <c r="K1" s="4">
        <v>0.9</v>
      </c>
      <c r="L1" s="4">
        <v>0.9</v>
      </c>
      <c r="O1" s="4">
        <v>0.92</v>
      </c>
      <c r="P1" s="4">
        <v>0.92</v>
      </c>
      <c r="Q1" s="4">
        <v>0.93</v>
      </c>
      <c r="R1" s="4">
        <v>0.94</v>
      </c>
      <c r="S1" s="4">
        <v>0.94</v>
      </c>
    </row>
    <row r="2" spans="1:38" x14ac:dyDescent="0.25">
      <c r="A2" t="s">
        <v>2</v>
      </c>
      <c r="B2">
        <v>835</v>
      </c>
      <c r="C2">
        <v>845</v>
      </c>
      <c r="D2">
        <v>855</v>
      </c>
      <c r="E2">
        <v>902</v>
      </c>
      <c r="K2">
        <v>1008</v>
      </c>
      <c r="L2">
        <v>1026</v>
      </c>
    </row>
    <row r="3" spans="1:38" x14ac:dyDescent="0.25">
      <c r="A3" t="s">
        <v>0</v>
      </c>
      <c r="B3" s="2">
        <v>2414427</v>
      </c>
      <c r="C3" s="3">
        <v>2430742</v>
      </c>
      <c r="D3" s="3">
        <v>2438244</v>
      </c>
      <c r="E3" s="3">
        <v>2447924</v>
      </c>
      <c r="F3" s="3">
        <v>2470704</v>
      </c>
      <c r="G3" s="3">
        <v>2478801</v>
      </c>
      <c r="H3" s="3">
        <v>2492228</v>
      </c>
      <c r="I3" s="3">
        <v>2499351</v>
      </c>
      <c r="J3" s="3">
        <v>2506388</v>
      </c>
      <c r="K3" s="3">
        <v>2506650</v>
      </c>
      <c r="L3" s="3">
        <v>2507100</v>
      </c>
      <c r="M3" s="3">
        <v>2512465</v>
      </c>
      <c r="N3" s="3">
        <v>2533035</v>
      </c>
      <c r="O3" s="3">
        <v>2548197</v>
      </c>
      <c r="P3" s="3">
        <v>2558889</v>
      </c>
      <c r="Q3" s="3">
        <v>2568693</v>
      </c>
      <c r="R3" s="3">
        <v>2581701</v>
      </c>
      <c r="S3" s="3">
        <v>2599942</v>
      </c>
    </row>
    <row r="4" spans="1:38" x14ac:dyDescent="0.25">
      <c r="A4" t="s">
        <v>1</v>
      </c>
      <c r="B4" s="2">
        <v>2386894</v>
      </c>
      <c r="C4" s="3">
        <v>2403119</v>
      </c>
      <c r="D4" s="3">
        <v>2416822</v>
      </c>
      <c r="E4" s="3">
        <v>2432611</v>
      </c>
      <c r="F4" s="3">
        <v>2478801</v>
      </c>
      <c r="G4" s="3">
        <v>2485743</v>
      </c>
      <c r="H4" s="3">
        <v>2504453</v>
      </c>
      <c r="I4" s="3">
        <v>2511297</v>
      </c>
      <c r="J4" s="3">
        <v>2515781</v>
      </c>
      <c r="K4" s="3">
        <v>2516513</v>
      </c>
      <c r="L4" s="3">
        <v>2516759</v>
      </c>
      <c r="M4" s="3">
        <v>2524228</v>
      </c>
      <c r="N4" s="3">
        <v>2565600</v>
      </c>
      <c r="O4" s="3">
        <v>2582966</v>
      </c>
      <c r="P4" s="3">
        <v>2590150</v>
      </c>
      <c r="Q4" s="3">
        <v>2599233</v>
      </c>
      <c r="R4" s="3">
        <v>2629877</v>
      </c>
      <c r="S4" s="3">
        <v>2637292</v>
      </c>
    </row>
    <row r="5" spans="1:38" x14ac:dyDescent="0.25">
      <c r="A5" s="1"/>
      <c r="B5" s="2">
        <f t="shared" ref="B5:S5" si="0">B3-B4</f>
        <v>27533</v>
      </c>
      <c r="C5" s="2">
        <f t="shared" si="0"/>
        <v>27623</v>
      </c>
      <c r="D5" s="2">
        <f t="shared" si="0"/>
        <v>21422</v>
      </c>
      <c r="E5" s="2">
        <f t="shared" si="0"/>
        <v>15313</v>
      </c>
      <c r="F5" s="2">
        <f t="shared" si="0"/>
        <v>-8097</v>
      </c>
      <c r="G5" s="2">
        <f t="shared" si="0"/>
        <v>-6942</v>
      </c>
      <c r="H5" s="2">
        <f t="shared" si="0"/>
        <v>-12225</v>
      </c>
      <c r="I5" s="2">
        <f t="shared" si="0"/>
        <v>-11946</v>
      </c>
      <c r="J5" s="2">
        <f t="shared" si="0"/>
        <v>-9393</v>
      </c>
      <c r="K5" s="2">
        <f t="shared" si="0"/>
        <v>-9863</v>
      </c>
      <c r="L5" s="2">
        <f t="shared" si="0"/>
        <v>-9659</v>
      </c>
      <c r="M5" s="2">
        <f t="shared" si="0"/>
        <v>-11763</v>
      </c>
      <c r="N5" s="2">
        <f t="shared" si="0"/>
        <v>-32565</v>
      </c>
      <c r="O5" s="2">
        <f t="shared" si="0"/>
        <v>-34769</v>
      </c>
      <c r="P5" s="2">
        <f t="shared" si="0"/>
        <v>-31261</v>
      </c>
      <c r="Q5" s="2">
        <f t="shared" si="0"/>
        <v>-30540</v>
      </c>
      <c r="R5" s="2">
        <f t="shared" si="0"/>
        <v>-48176</v>
      </c>
      <c r="S5" s="2">
        <f t="shared" si="0"/>
        <v>-37350</v>
      </c>
    </row>
    <row r="6" spans="1:38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38" x14ac:dyDescent="0.25">
      <c r="A7" s="1" t="s">
        <v>6</v>
      </c>
      <c r="B7" s="2"/>
      <c r="C7" s="14">
        <v>0.64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38" x14ac:dyDescent="0.25">
      <c r="A8" t="s">
        <v>0</v>
      </c>
      <c r="B8" s="2">
        <v>2732120</v>
      </c>
      <c r="C8" s="2">
        <f>(1-C7)*C11</f>
        <v>102079.00421052631</v>
      </c>
      <c r="D8" s="2"/>
      <c r="E8" s="2">
        <f>C8+B8</f>
        <v>2834199.0042105261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38" x14ac:dyDescent="0.25">
      <c r="A9" t="s">
        <v>1</v>
      </c>
      <c r="B9" s="2">
        <v>2655383</v>
      </c>
      <c r="C9" s="2">
        <f>C7*C11</f>
        <v>181473.78526315789</v>
      </c>
      <c r="D9" s="2"/>
      <c r="E9" s="2">
        <f>C9+B9</f>
        <v>2836856.7852631579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38" x14ac:dyDescent="0.25">
      <c r="A10" s="1"/>
      <c r="B10" s="9">
        <v>0.95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38" x14ac:dyDescent="0.25">
      <c r="A11" s="1"/>
      <c r="B11" s="15">
        <f>(B9+B8)/0.95</f>
        <v>5671055.7894736845</v>
      </c>
      <c r="C11" s="2">
        <f>0.05*B11</f>
        <v>283552.78947368421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3" spans="1:38" x14ac:dyDescent="0.25">
      <c r="A13" t="s">
        <v>3</v>
      </c>
      <c r="B13">
        <v>835</v>
      </c>
    </row>
    <row r="14" spans="1:38" x14ac:dyDescent="0.25">
      <c r="A14" t="s">
        <v>0</v>
      </c>
      <c r="B14" s="3">
        <v>580605</v>
      </c>
      <c r="C14" s="3">
        <v>592020</v>
      </c>
      <c r="D14" s="2">
        <v>592813</v>
      </c>
      <c r="AL14">
        <v>16105</v>
      </c>
    </row>
    <row r="15" spans="1:38" x14ac:dyDescent="0.25">
      <c r="A15" t="s">
        <v>1</v>
      </c>
      <c r="B15" s="3">
        <v>588252</v>
      </c>
      <c r="C15" s="3">
        <v>603807</v>
      </c>
      <c r="D15" s="3">
        <v>604251</v>
      </c>
      <c r="AK15">
        <f>AL15-AL16</f>
        <v>7194.1127570128483</v>
      </c>
      <c r="AL15">
        <f>AL14*AL24</f>
        <v>11649.556378506424</v>
      </c>
    </row>
    <row r="16" spans="1:38" x14ac:dyDescent="0.25">
      <c r="B16" s="2">
        <f>B14-B15</f>
        <v>-7647</v>
      </c>
      <c r="C16" s="2">
        <f>C14-C15</f>
        <v>-11787</v>
      </c>
      <c r="D16" s="4">
        <v>0.89</v>
      </c>
      <c r="AL16">
        <f>AL14-AL15</f>
        <v>4455.4436214935758</v>
      </c>
    </row>
    <row r="17" spans="1:86" x14ac:dyDescent="0.25">
      <c r="G17" s="3"/>
    </row>
    <row r="18" spans="1:86" x14ac:dyDescent="0.25">
      <c r="A18" t="s">
        <v>4</v>
      </c>
      <c r="C18" s="4">
        <v>0.93</v>
      </c>
      <c r="D18" s="4">
        <v>0.93</v>
      </c>
      <c r="E18" s="4">
        <v>0.93</v>
      </c>
      <c r="AB18" s="18">
        <v>0.59930555555555554</v>
      </c>
      <c r="AC18" s="18">
        <v>0.61111111111111105</v>
      </c>
      <c r="AD18">
        <v>1500</v>
      </c>
      <c r="AE18">
        <v>1535</v>
      </c>
      <c r="AF18" s="18">
        <v>0.65069444444444446</v>
      </c>
      <c r="AH18" s="18">
        <v>0.71250000000000002</v>
      </c>
      <c r="AI18" s="18">
        <v>0.72916666666666663</v>
      </c>
      <c r="AJ18" s="18">
        <v>0.75763888888888886</v>
      </c>
      <c r="AK18" s="18">
        <v>0.7895833333333333</v>
      </c>
      <c r="AL18" s="18">
        <v>0.875</v>
      </c>
      <c r="AM18" s="18">
        <v>0.92708333333333337</v>
      </c>
      <c r="AN18" s="18">
        <v>0.97916666666666663</v>
      </c>
      <c r="AO18" s="18">
        <v>0.3298611111111111</v>
      </c>
      <c r="AP18" s="18">
        <v>0.41666666666666669</v>
      </c>
      <c r="AQ18" s="18">
        <v>0.44097222222222227</v>
      </c>
      <c r="AR18" s="18">
        <v>0.46875</v>
      </c>
    </row>
    <row r="19" spans="1:86" x14ac:dyDescent="0.25">
      <c r="A19" t="s">
        <v>0</v>
      </c>
      <c r="B19" s="3">
        <v>2384301</v>
      </c>
      <c r="C19" s="3">
        <v>2387671</v>
      </c>
      <c r="D19" s="3">
        <v>2389263</v>
      </c>
      <c r="E19" s="3">
        <v>2390172</v>
      </c>
      <c r="F19" s="3">
        <v>2391871</v>
      </c>
      <c r="G19" s="3">
        <v>2393732</v>
      </c>
      <c r="H19" s="3">
        <v>2398463</v>
      </c>
      <c r="I19" s="2">
        <v>2399103</v>
      </c>
      <c r="J19" s="2">
        <v>2402629</v>
      </c>
      <c r="K19" s="2">
        <v>2403619</v>
      </c>
      <c r="L19" s="2">
        <v>2404319</v>
      </c>
      <c r="M19" s="2">
        <v>2413906</v>
      </c>
      <c r="N19" s="2">
        <v>2415040</v>
      </c>
      <c r="O19" s="3">
        <v>2415564</v>
      </c>
      <c r="P19" s="2">
        <v>2418987</v>
      </c>
      <c r="Q19" s="2">
        <v>2422579</v>
      </c>
      <c r="R19" s="2">
        <v>2426104</v>
      </c>
      <c r="S19" s="2">
        <v>2426877</v>
      </c>
      <c r="T19" s="2">
        <v>2431724</v>
      </c>
      <c r="U19" s="2">
        <v>2432426</v>
      </c>
      <c r="V19" s="2">
        <v>2432551</v>
      </c>
      <c r="W19" s="2">
        <v>2432928</v>
      </c>
      <c r="X19" s="2">
        <v>2434292</v>
      </c>
      <c r="Y19" s="2">
        <v>2435892</v>
      </c>
      <c r="Z19" s="2">
        <v>2436006</v>
      </c>
      <c r="AA19" s="16">
        <v>2436027</v>
      </c>
      <c r="AB19" s="2">
        <v>2436327</v>
      </c>
      <c r="AC19" s="2">
        <v>2436430</v>
      </c>
      <c r="AD19" s="2">
        <v>2436443</v>
      </c>
      <c r="AE19" s="2">
        <v>2438181</v>
      </c>
      <c r="AF19" s="2">
        <v>2438206</v>
      </c>
      <c r="AG19" s="2">
        <v>2438221</v>
      </c>
      <c r="AH19" s="2">
        <v>2439678</v>
      </c>
      <c r="AI19" s="2">
        <v>2439800</v>
      </c>
      <c r="AJ19" s="2">
        <v>2439925</v>
      </c>
      <c r="AK19" s="2">
        <v>2445539</v>
      </c>
      <c r="AL19" s="2">
        <v>2447015</v>
      </c>
      <c r="AM19" s="2">
        <v>2447223</v>
      </c>
      <c r="AN19" s="19">
        <v>2448016</v>
      </c>
      <c r="AO19" s="2">
        <v>2448484</v>
      </c>
      <c r="AP19" s="2">
        <v>2448492</v>
      </c>
      <c r="AQ19" s="2">
        <v>2448538</v>
      </c>
      <c r="AR19" s="2">
        <v>2448558</v>
      </c>
    </row>
    <row r="20" spans="1:86" x14ac:dyDescent="0.25">
      <c r="A20" t="s">
        <v>1</v>
      </c>
      <c r="B20" s="3">
        <v>2280541</v>
      </c>
      <c r="C20" s="3">
        <v>2300063</v>
      </c>
      <c r="D20" s="3">
        <v>2303428</v>
      </c>
      <c r="E20" s="3">
        <v>2307070</v>
      </c>
      <c r="F20" s="3">
        <v>2312362</v>
      </c>
      <c r="G20" s="3">
        <v>2315308</v>
      </c>
      <c r="H20" s="3">
        <v>2320496</v>
      </c>
      <c r="I20" s="2">
        <v>2321467</v>
      </c>
      <c r="J20" s="2">
        <v>2334681</v>
      </c>
      <c r="K20" s="2">
        <v>2335304</v>
      </c>
      <c r="L20" s="2">
        <v>2335956</v>
      </c>
      <c r="M20" s="2">
        <v>2353806</v>
      </c>
      <c r="N20" s="2">
        <v>2357774</v>
      </c>
      <c r="O20" s="2">
        <v>2358825</v>
      </c>
      <c r="P20" s="2">
        <v>2371876</v>
      </c>
      <c r="Q20" s="2">
        <v>2374752</v>
      </c>
      <c r="R20" s="2">
        <v>2392804</v>
      </c>
      <c r="S20" s="2">
        <v>2395129</v>
      </c>
      <c r="T20" s="2">
        <v>2413184</v>
      </c>
      <c r="U20" s="2">
        <v>2413836</v>
      </c>
      <c r="V20" s="2">
        <v>2413965</v>
      </c>
      <c r="W20" s="2">
        <v>2414782</v>
      </c>
      <c r="X20" s="2">
        <v>2419435</v>
      </c>
      <c r="Y20" s="2">
        <v>2421792</v>
      </c>
      <c r="Z20" s="2">
        <v>2422467</v>
      </c>
      <c r="AA20" s="16">
        <v>2422493</v>
      </c>
      <c r="AB20" s="2">
        <v>2423107</v>
      </c>
      <c r="AC20" s="2">
        <v>2423602</v>
      </c>
      <c r="AD20" s="2">
        <v>2423608</v>
      </c>
      <c r="AE20" s="2">
        <v>2425417</v>
      </c>
      <c r="AF20" s="2">
        <v>2425438</v>
      </c>
      <c r="AG20" s="2">
        <v>2425448</v>
      </c>
      <c r="AH20" s="2">
        <v>2430153</v>
      </c>
      <c r="AI20" s="2">
        <v>2430265</v>
      </c>
      <c r="AJ20" s="2">
        <v>2430499</v>
      </c>
      <c r="AK20" s="2">
        <v>2441904</v>
      </c>
      <c r="AL20" s="2">
        <v>2444518</v>
      </c>
      <c r="AM20" s="2">
        <v>2445321</v>
      </c>
      <c r="AN20" s="2">
        <v>2446211</v>
      </c>
      <c r="AO20" s="2">
        <v>2449580</v>
      </c>
      <c r="AP20" s="2">
        <v>2449590</v>
      </c>
      <c r="AQ20" s="2">
        <v>2450117</v>
      </c>
      <c r="AR20" s="2">
        <v>2450144</v>
      </c>
    </row>
    <row r="21" spans="1:86" x14ac:dyDescent="0.25">
      <c r="B21" s="6">
        <f>B23/$F24</f>
        <v>0.94239232323232325</v>
      </c>
      <c r="C21" s="6">
        <f t="shared" ref="C21:F21" si="1">C23/$F24</f>
        <v>0.94701696969696969</v>
      </c>
      <c r="D21" s="6">
        <f t="shared" si="1"/>
        <v>0.94801838383838388</v>
      </c>
      <c r="E21" s="6">
        <f t="shared" si="1"/>
        <v>0.94893777777777777</v>
      </c>
      <c r="F21" s="6">
        <f t="shared" si="1"/>
        <v>0.95035010101010098</v>
      </c>
      <c r="G21" s="6">
        <f t="shared" ref="G21:H21" si="2">G23/$F24</f>
        <v>0.95132121212121212</v>
      </c>
      <c r="H21" s="6">
        <f t="shared" si="2"/>
        <v>0.95332505050505045</v>
      </c>
      <c r="I21" s="6">
        <f t="shared" ref="I21:J21" si="3">I23/$F24</f>
        <v>0.95365050505050508</v>
      </c>
      <c r="J21" s="6">
        <f t="shared" si="3"/>
        <v>0.95703232323232323</v>
      </c>
      <c r="K21" s="6">
        <f t="shared" ref="K21:L21" si="4">K23/$F24</f>
        <v>0.95735818181818177</v>
      </c>
      <c r="L21" s="6">
        <f t="shared" si="4"/>
        <v>0.95763131313131311</v>
      </c>
      <c r="M21" s="6">
        <f t="shared" ref="M21:N21" si="5">M23/$F24</f>
        <v>0.96317414141414137</v>
      </c>
      <c r="N21" s="6">
        <f t="shared" si="5"/>
        <v>0.96420484848484844</v>
      </c>
      <c r="O21" s="6">
        <f t="shared" ref="O21:P21" si="6">O23/$F24</f>
        <v>0.96452303030303033</v>
      </c>
      <c r="P21" s="6">
        <f t="shared" si="6"/>
        <v>0.96785111111111111</v>
      </c>
      <c r="Q21" s="6">
        <f t="shared" ref="Q21:R21" si="7">Q23/$F24</f>
        <v>0.96915777777777778</v>
      </c>
      <c r="R21" s="6">
        <f t="shared" si="7"/>
        <v>0.97351676767676765</v>
      </c>
      <c r="S21" s="6">
        <f t="shared" ref="S21:T21" si="8">S23/$F24</f>
        <v>0.97414262626262627</v>
      </c>
      <c r="T21" s="6">
        <f t="shared" si="8"/>
        <v>0.97876929292929293</v>
      </c>
      <c r="U21" s="6">
        <f t="shared" ref="U21:V21" si="9">U23/$F24</f>
        <v>0.97904282828282829</v>
      </c>
      <c r="V21" s="6">
        <f t="shared" si="9"/>
        <v>0.97909414141414142</v>
      </c>
      <c r="W21" s="6">
        <f t="shared" ref="W21:X21" si="10">W23/$F24</f>
        <v>0.9793353535353535</v>
      </c>
      <c r="X21" s="6">
        <f t="shared" si="10"/>
        <v>0.98055090909090914</v>
      </c>
      <c r="Y21" s="6">
        <f t="shared" ref="Y21:Z21" si="11">Y23/$F24</f>
        <v>0.98135030303030302</v>
      </c>
      <c r="Z21" s="6">
        <f t="shared" si="11"/>
        <v>0.98150969696969692</v>
      </c>
      <c r="AA21" s="6">
        <f t="shared" ref="AA21:AB21" si="12">AA23/$F24</f>
        <v>0.9815191919191919</v>
      </c>
      <c r="AB21" s="6">
        <f t="shared" si="12"/>
        <v>0.98170383838383835</v>
      </c>
      <c r="AC21" s="6">
        <f t="shared" ref="AC21:AD21" si="13">AC23/$F24</f>
        <v>0.98182464646464651</v>
      </c>
      <c r="AD21" s="6">
        <f t="shared" si="13"/>
        <v>0.98182848484848484</v>
      </c>
      <c r="AE21" s="6">
        <f t="shared" ref="AE21:AF21" si="14">AE23/$F24</f>
        <v>0.98254505050505048</v>
      </c>
      <c r="AF21" s="6">
        <f t="shared" si="14"/>
        <v>0.98255434343434345</v>
      </c>
      <c r="AG21" s="6">
        <f t="shared" ref="AG21:AH21" si="15">AG23/$F24</f>
        <v>0.98255939393939395</v>
      </c>
      <c r="AH21" s="6">
        <f t="shared" si="15"/>
        <v>0.98380424242424247</v>
      </c>
      <c r="AI21" s="6">
        <f t="shared" ref="AI21:AJ21" si="16">AI23/$F24</f>
        <v>0.98385151515151514</v>
      </c>
      <c r="AJ21" s="6">
        <f t="shared" si="16"/>
        <v>0.98392404040404036</v>
      </c>
      <c r="AK21" s="6">
        <f t="shared" ref="AK21:AL21" si="17">AK23/$F24</f>
        <v>0.98736222222222225</v>
      </c>
      <c r="AL21" s="6">
        <f t="shared" si="17"/>
        <v>0.98818848484848487</v>
      </c>
      <c r="AM21" s="6">
        <f t="shared" ref="AM21:AN21" si="18">AM23/$F24</f>
        <v>0.98839272727272731</v>
      </c>
      <c r="AN21" s="6">
        <f t="shared" si="18"/>
        <v>0.98873272727272732</v>
      </c>
      <c r="AO21" s="6">
        <f t="shared" ref="AO21:AP21" si="19">AO23/$F24</f>
        <v>0.98950787878787883</v>
      </c>
      <c r="AP21" s="6">
        <f t="shared" si="19"/>
        <v>0.98951151515151514</v>
      </c>
      <c r="AQ21" s="6">
        <f t="shared" ref="AQ21:AR21" si="20">AQ23/$F24</f>
        <v>0.98962727272727269</v>
      </c>
      <c r="AR21" s="6">
        <f t="shared" si="20"/>
        <v>0.98963676767676767</v>
      </c>
    </row>
    <row r="22" spans="1:86" x14ac:dyDescent="0.25">
      <c r="B22" s="2">
        <f>B19-B20</f>
        <v>103760</v>
      </c>
      <c r="C22" s="2">
        <f>C19-C20</f>
        <v>87608</v>
      </c>
      <c r="D22" s="2">
        <f>D19-D20</f>
        <v>85835</v>
      </c>
      <c r="E22" s="2">
        <f>E19-E20</f>
        <v>83102</v>
      </c>
      <c r="F22" s="2">
        <f>F19-F20</f>
        <v>79509</v>
      </c>
      <c r="G22" s="2">
        <f>G19-G20</f>
        <v>78424</v>
      </c>
      <c r="H22" s="2">
        <f>H19-H20</f>
        <v>77967</v>
      </c>
      <c r="I22" s="2">
        <f>I19-I20</f>
        <v>77636</v>
      </c>
      <c r="J22" s="2">
        <f>J19-J20</f>
        <v>67948</v>
      </c>
      <c r="K22" s="2">
        <f>K19-K20</f>
        <v>68315</v>
      </c>
      <c r="L22" s="2">
        <f>L19-L20</f>
        <v>68363</v>
      </c>
      <c r="M22" s="2">
        <f>M19-M20</f>
        <v>60100</v>
      </c>
      <c r="N22" s="2">
        <f>N19-N20</f>
        <v>57266</v>
      </c>
      <c r="O22" s="2">
        <f>O19-O20</f>
        <v>56739</v>
      </c>
      <c r="P22" s="2">
        <f>P19-P20</f>
        <v>47111</v>
      </c>
      <c r="Q22" s="2">
        <f>Q19-Q20</f>
        <v>47827</v>
      </c>
      <c r="R22" s="2">
        <f>R19-R20</f>
        <v>33300</v>
      </c>
      <c r="S22" s="2">
        <f>S19-S20</f>
        <v>31748</v>
      </c>
      <c r="T22" s="2">
        <f>T19-T20</f>
        <v>18540</v>
      </c>
      <c r="U22" s="2">
        <f>U19-U20</f>
        <v>18590</v>
      </c>
      <c r="V22" s="2">
        <f>V19-V20</f>
        <v>18586</v>
      </c>
      <c r="W22" s="2">
        <f>W19-W20</f>
        <v>18146</v>
      </c>
      <c r="X22" s="2">
        <f>X19-X20</f>
        <v>14857</v>
      </c>
      <c r="Y22" s="2">
        <f>Y19-Y20</f>
        <v>14100</v>
      </c>
      <c r="Z22" s="2">
        <f>Z19-Z20</f>
        <v>13539</v>
      </c>
      <c r="AA22" s="2">
        <f>AA19-AA20</f>
        <v>13534</v>
      </c>
      <c r="AB22" s="2">
        <f>AB19-AB20</f>
        <v>13220</v>
      </c>
      <c r="AC22" s="2">
        <f>AC19-AC20</f>
        <v>12828</v>
      </c>
      <c r="AD22" s="2">
        <f>AD19-AD20</f>
        <v>12835</v>
      </c>
      <c r="AE22" s="2">
        <f>AE19-AE20</f>
        <v>12764</v>
      </c>
      <c r="AF22" s="2">
        <f>AF19-AF20</f>
        <v>12768</v>
      </c>
      <c r="AG22" s="2">
        <f>AG19-AG20</f>
        <v>12773</v>
      </c>
      <c r="AH22" s="2">
        <f>AH19-AH20</f>
        <v>9525</v>
      </c>
      <c r="AI22" s="2">
        <f>AI19-AI20</f>
        <v>9535</v>
      </c>
      <c r="AJ22" s="2">
        <f>AJ19-AJ20</f>
        <v>9426</v>
      </c>
      <c r="AK22" s="2">
        <f>AK19-AK20</f>
        <v>3635</v>
      </c>
      <c r="AL22" s="2">
        <f>AL19-AL20</f>
        <v>2497</v>
      </c>
      <c r="AM22" s="2">
        <f>AM19-AM20</f>
        <v>1902</v>
      </c>
      <c r="AN22" s="2">
        <f>AN19-AN20</f>
        <v>1805</v>
      </c>
      <c r="AO22" s="2">
        <f>AO19-AO20</f>
        <v>-1096</v>
      </c>
      <c r="AP22" s="2">
        <f>AP19-AP20</f>
        <v>-1098</v>
      </c>
      <c r="AQ22" s="2">
        <f>AQ19-AQ20</f>
        <v>-1579</v>
      </c>
      <c r="AR22" s="2">
        <f>AR19-AR20</f>
        <v>-1586</v>
      </c>
    </row>
    <row r="23" spans="1:86" x14ac:dyDescent="0.25">
      <c r="B23" s="2">
        <f>B19+B20</f>
        <v>4664842</v>
      </c>
      <c r="C23" s="2">
        <f t="shared" ref="C23:F23" si="21">C19+C20</f>
        <v>4687734</v>
      </c>
      <c r="D23" s="2">
        <f t="shared" si="21"/>
        <v>4692691</v>
      </c>
      <c r="E23" s="2">
        <f t="shared" si="21"/>
        <v>4697242</v>
      </c>
      <c r="F23" s="2">
        <f t="shared" si="21"/>
        <v>4704233</v>
      </c>
      <c r="G23" s="2">
        <f t="shared" ref="G23:H23" si="22">G19+G20</f>
        <v>4709040</v>
      </c>
      <c r="H23" s="2">
        <f t="shared" si="22"/>
        <v>4718959</v>
      </c>
      <c r="I23" s="2">
        <f t="shared" ref="I23:J23" si="23">I19+I20</f>
        <v>4720570</v>
      </c>
      <c r="J23" s="2">
        <f t="shared" si="23"/>
        <v>4737310</v>
      </c>
      <c r="K23" s="2">
        <f t="shared" ref="K23:L23" si="24">K19+K20</f>
        <v>4738923</v>
      </c>
      <c r="L23" s="2">
        <f t="shared" si="24"/>
        <v>4740275</v>
      </c>
      <c r="M23" s="2">
        <f t="shared" ref="M23:N23" si="25">M19+M20</f>
        <v>4767712</v>
      </c>
      <c r="N23" s="2">
        <f t="shared" si="25"/>
        <v>4772814</v>
      </c>
      <c r="O23" s="2">
        <f t="shared" ref="O23:P23" si="26">O19+O20</f>
        <v>4774389</v>
      </c>
      <c r="P23" s="2">
        <f t="shared" si="26"/>
        <v>4790863</v>
      </c>
      <c r="Q23" s="2">
        <f t="shared" ref="Q23:R23" si="27">Q19+Q20</f>
        <v>4797331</v>
      </c>
      <c r="R23" s="2">
        <f t="shared" si="27"/>
        <v>4818908</v>
      </c>
      <c r="S23" s="2">
        <f t="shared" ref="S23:T23" si="28">S19+S20</f>
        <v>4822006</v>
      </c>
      <c r="T23" s="2">
        <f t="shared" si="28"/>
        <v>4844908</v>
      </c>
      <c r="U23" s="2">
        <f t="shared" ref="U23:V23" si="29">U19+U20</f>
        <v>4846262</v>
      </c>
      <c r="V23" s="2">
        <f t="shared" si="29"/>
        <v>4846516</v>
      </c>
      <c r="W23" s="2">
        <f t="shared" ref="W23:X23" si="30">W19+W20</f>
        <v>4847710</v>
      </c>
      <c r="X23" s="2">
        <f t="shared" si="30"/>
        <v>4853727</v>
      </c>
      <c r="Y23" s="2">
        <f t="shared" ref="Y23:Z23" si="31">Y19+Y20</f>
        <v>4857684</v>
      </c>
      <c r="Z23" s="2">
        <f t="shared" si="31"/>
        <v>4858473</v>
      </c>
      <c r="AA23" s="2">
        <f t="shared" ref="AA23:AB23" si="32">AA19+AA20</f>
        <v>4858520</v>
      </c>
      <c r="AB23" s="2">
        <f t="shared" si="32"/>
        <v>4859434</v>
      </c>
      <c r="AC23" s="2">
        <f t="shared" ref="AC23:AD23" si="33">AC19+AC20</f>
        <v>4860032</v>
      </c>
      <c r="AD23" s="2">
        <f t="shared" si="33"/>
        <v>4860051</v>
      </c>
      <c r="AE23" s="2">
        <f t="shared" ref="AE23:AF23" si="34">AE19+AE20</f>
        <v>4863598</v>
      </c>
      <c r="AF23" s="2">
        <f t="shared" si="34"/>
        <v>4863644</v>
      </c>
      <c r="AG23" s="2">
        <f t="shared" ref="AG23:AH23" si="35">AG19+AG20</f>
        <v>4863669</v>
      </c>
      <c r="AH23" s="2">
        <f t="shared" si="35"/>
        <v>4869831</v>
      </c>
      <c r="AI23" s="2">
        <f t="shared" ref="AI23:AJ23" si="36">AI19+AI20</f>
        <v>4870065</v>
      </c>
      <c r="AJ23" s="2">
        <f t="shared" si="36"/>
        <v>4870424</v>
      </c>
      <c r="AK23" s="2">
        <f t="shared" ref="AK23:AL23" si="37">AK19+AK20</f>
        <v>4887443</v>
      </c>
      <c r="AL23" s="2">
        <f t="shared" si="37"/>
        <v>4891533</v>
      </c>
      <c r="AM23" s="2">
        <f t="shared" ref="AM23:AN23" si="38">AM19+AM20</f>
        <v>4892544</v>
      </c>
      <c r="AN23" s="2">
        <f t="shared" si="38"/>
        <v>4894227</v>
      </c>
      <c r="AO23" s="2">
        <f t="shared" ref="AO23:AP23" si="39">AO19+AO20</f>
        <v>4898064</v>
      </c>
      <c r="AP23" s="2">
        <f t="shared" si="39"/>
        <v>4898082</v>
      </c>
      <c r="AQ23" s="2">
        <f t="shared" ref="AQ23:AR23" si="40">AQ19+AQ20</f>
        <v>4898655</v>
      </c>
      <c r="AR23" s="2">
        <f t="shared" si="40"/>
        <v>4898702</v>
      </c>
    </row>
    <row r="24" spans="1:86" x14ac:dyDescent="0.25">
      <c r="B24" s="2"/>
      <c r="C24" s="2"/>
      <c r="E24">
        <v>5058315.0537634408</v>
      </c>
      <c r="F24" s="13">
        <v>4950000</v>
      </c>
      <c r="S24" s="2">
        <f>S23-F24</f>
        <v>-127994</v>
      </c>
      <c r="T24">
        <f>(T20-B20)/(T23-B23)</f>
        <v>0.73663545588839652</v>
      </c>
      <c r="U24">
        <f>(U20-$B20)/(U23-$B23)</f>
        <v>0.73473156212104507</v>
      </c>
      <c r="V24">
        <f t="shared" ref="V24:AR24" si="41">(V20-$B20)/(V23-$B23)</f>
        <v>0.73441439061175517</v>
      </c>
      <c r="W24">
        <f t="shared" si="41"/>
        <v>0.73408688234136099</v>
      </c>
      <c r="X24">
        <f t="shared" si="41"/>
        <v>0.73533631574767711</v>
      </c>
      <c r="Y24">
        <f t="shared" si="41"/>
        <v>0.73247010506010102</v>
      </c>
      <c r="Z24">
        <f t="shared" si="41"/>
        <v>0.73297147667470597</v>
      </c>
      <c r="AA24">
        <f t="shared" si="41"/>
        <v>0.73292784931690746</v>
      </c>
      <c r="AB24">
        <f t="shared" si="41"/>
        <v>0.73264060187469171</v>
      </c>
      <c r="AC24">
        <f t="shared" si="41"/>
        <v>0.73293201495978277</v>
      </c>
      <c r="AD24">
        <f t="shared" si="41"/>
        <v>0.73289141381801048</v>
      </c>
      <c r="AE24">
        <f t="shared" si="41"/>
        <v>0.72891384411036653</v>
      </c>
      <c r="AF24">
        <f t="shared" si="41"/>
        <v>0.72885081639017713</v>
      </c>
      <c r="AG24">
        <f t="shared" si="41"/>
        <v>0.72880946752704612</v>
      </c>
      <c r="AH24">
        <f t="shared" si="41"/>
        <v>0.72985379703301156</v>
      </c>
      <c r="AI24">
        <f t="shared" si="41"/>
        <v>0.72956734868898709</v>
      </c>
      <c r="AJ24">
        <f t="shared" si="41"/>
        <v>0.72943156502028383</v>
      </c>
      <c r="AK24">
        <f t="shared" si="41"/>
        <v>0.72489791150983152</v>
      </c>
      <c r="AL24">
        <f t="shared" si="41"/>
        <v>0.7233502873956178</v>
      </c>
      <c r="AM24">
        <f t="shared" si="41"/>
        <v>0.72366514128114812</v>
      </c>
      <c r="AN24">
        <f t="shared" si="41"/>
        <v>0.72223554286461622</v>
      </c>
      <c r="AO24">
        <f t="shared" si="41"/>
        <v>0.7247986896604951</v>
      </c>
      <c r="AP24">
        <f t="shared" si="41"/>
        <v>0.72478562853712913</v>
      </c>
      <c r="AQ24">
        <f t="shared" si="41"/>
        <v>0.7252633514817397</v>
      </c>
      <c r="AR24">
        <f t="shared" si="41"/>
        <v>0.72523304541178479</v>
      </c>
    </row>
    <row r="25" spans="1:86" x14ac:dyDescent="0.25">
      <c r="A25" t="s">
        <v>5</v>
      </c>
      <c r="C25">
        <v>935</v>
      </c>
      <c r="BH25" s="18">
        <v>0.55555555555555558</v>
      </c>
      <c r="BI25" s="18">
        <v>0.59375</v>
      </c>
      <c r="BJ25" s="18">
        <v>0.61111111111111105</v>
      </c>
      <c r="BK25" s="18">
        <v>0.625</v>
      </c>
      <c r="BL25" s="18">
        <v>0.63680555555555551</v>
      </c>
      <c r="BM25" s="18">
        <v>0.65694444444444444</v>
      </c>
      <c r="BN25" s="18">
        <v>0.67013888888888884</v>
      </c>
      <c r="BO25" s="18">
        <v>0.6875</v>
      </c>
      <c r="BP25" s="18">
        <v>0.6972222222222223</v>
      </c>
      <c r="BQ25" s="18">
        <v>0.70277777777777783</v>
      </c>
      <c r="BR25" s="18">
        <v>0.70486111111111116</v>
      </c>
      <c r="BS25" s="18">
        <v>0.74583333333333324</v>
      </c>
      <c r="BT25" s="18">
        <v>0.76388888888888884</v>
      </c>
      <c r="BU25" s="18">
        <v>0.78819444444444453</v>
      </c>
      <c r="BV25" s="18">
        <v>0.79166666666666663</v>
      </c>
      <c r="BW25" s="18">
        <v>0.875</v>
      </c>
      <c r="BX25" s="18">
        <v>0.88888888888888884</v>
      </c>
      <c r="BY25" s="18">
        <v>0.90277777777777779</v>
      </c>
      <c r="BZ25" s="18">
        <v>0.95000000000000007</v>
      </c>
      <c r="CA25" s="18">
        <v>0.98125000000000007</v>
      </c>
      <c r="CB25" s="18">
        <v>0.99305555555555547</v>
      </c>
      <c r="CC25" s="18">
        <v>0.99791666666666667</v>
      </c>
      <c r="CD25" s="18">
        <v>0.3298611111111111</v>
      </c>
      <c r="CE25" s="18">
        <v>0.37013888888888885</v>
      </c>
      <c r="CF25" s="18">
        <v>0.40972222222222227</v>
      </c>
      <c r="CG25" s="18">
        <v>0.43055555555555558</v>
      </c>
      <c r="CH25" s="18">
        <v>0.46875</v>
      </c>
    </row>
    <row r="26" spans="1:86" x14ac:dyDescent="0.25">
      <c r="A26" t="s">
        <v>0</v>
      </c>
      <c r="B26" s="3">
        <v>2969504</v>
      </c>
      <c r="C26" s="3">
        <v>2976682</v>
      </c>
      <c r="D26" s="3">
        <v>2977987</v>
      </c>
      <c r="E26" s="3">
        <v>2981316</v>
      </c>
      <c r="F26" s="3">
        <v>3019296</v>
      </c>
      <c r="G26" s="3">
        <v>3025570</v>
      </c>
      <c r="H26" s="3">
        <v>3031700</v>
      </c>
      <c r="I26" s="3">
        <v>3034722</v>
      </c>
      <c r="J26" s="3">
        <v>3044682</v>
      </c>
      <c r="K26" s="3">
        <v>3047018</v>
      </c>
      <c r="L26" s="3">
        <v>3056940</v>
      </c>
      <c r="M26" s="3">
        <v>3060862</v>
      </c>
      <c r="N26" s="3">
        <v>3061817</v>
      </c>
      <c r="O26" s="3">
        <v>3063634</v>
      </c>
      <c r="P26" s="3">
        <v>3065085</v>
      </c>
      <c r="Q26" s="3">
        <v>3069017</v>
      </c>
      <c r="R26" s="3">
        <v>3073867</v>
      </c>
      <c r="S26" s="3">
        <v>3079613</v>
      </c>
      <c r="T26" s="3">
        <v>3083298</v>
      </c>
      <c r="U26" s="3">
        <v>3088227</v>
      </c>
      <c r="V26" s="3">
        <v>3091753</v>
      </c>
      <c r="W26" s="3">
        <v>3094872</v>
      </c>
      <c r="X26" s="3">
        <v>3097942</v>
      </c>
      <c r="Y26" s="3">
        <v>3099347</v>
      </c>
      <c r="Z26" s="3">
        <v>3101645</v>
      </c>
      <c r="AA26" s="8">
        <v>3104658</v>
      </c>
      <c r="AB26" s="2">
        <v>3116537</v>
      </c>
      <c r="AC26" s="2">
        <v>3118163</v>
      </c>
      <c r="AD26" s="2">
        <v>3120004</v>
      </c>
      <c r="AE26" s="2">
        <v>3122003</v>
      </c>
      <c r="AF26" s="2">
        <v>3125226</v>
      </c>
      <c r="AG26" s="8">
        <v>3127925</v>
      </c>
      <c r="AH26" s="2">
        <v>3132158</v>
      </c>
      <c r="AI26" s="2">
        <v>3135747</v>
      </c>
      <c r="AJ26" s="2">
        <v>3144541</v>
      </c>
      <c r="AK26" s="2">
        <v>3148829</v>
      </c>
      <c r="AL26" s="2">
        <v>3149961</v>
      </c>
      <c r="AM26" s="2">
        <v>3151010</v>
      </c>
      <c r="AN26" s="2">
        <v>3152933</v>
      </c>
      <c r="AO26" s="2">
        <v>3158410</v>
      </c>
      <c r="AP26" s="2">
        <v>3162910</v>
      </c>
      <c r="AQ26" s="2">
        <v>3175186</v>
      </c>
      <c r="AR26" s="2">
        <v>3187498</v>
      </c>
      <c r="AS26" s="2">
        <v>3188772</v>
      </c>
      <c r="AT26" s="2">
        <v>3196465</v>
      </c>
      <c r="AU26" s="2">
        <v>3199189</v>
      </c>
      <c r="AV26" s="2">
        <v>3202467</v>
      </c>
      <c r="AW26" s="2">
        <v>3203530</v>
      </c>
      <c r="AX26" s="2">
        <v>3205668</v>
      </c>
      <c r="AY26" s="2">
        <v>3213545</v>
      </c>
      <c r="AZ26" s="2">
        <v>3215969</v>
      </c>
      <c r="BA26" s="2">
        <v>3218645</v>
      </c>
      <c r="BB26" s="2">
        <v>3221132</v>
      </c>
      <c r="BC26" s="2">
        <v>3224104</v>
      </c>
      <c r="BD26" s="2">
        <v>3226685</v>
      </c>
      <c r="BE26" s="2">
        <v>3227988</v>
      </c>
      <c r="BF26" s="2">
        <v>3228946</v>
      </c>
      <c r="BG26" s="2">
        <v>3230106</v>
      </c>
      <c r="BH26" s="2">
        <v>3231147</v>
      </c>
      <c r="BI26" s="2">
        <v>3232066</v>
      </c>
      <c r="BJ26" s="2">
        <v>3234509</v>
      </c>
      <c r="BK26" s="2">
        <v>3236110</v>
      </c>
      <c r="BL26" s="2">
        <v>3236132</v>
      </c>
      <c r="BM26" s="2">
        <v>3238057</v>
      </c>
      <c r="BN26" s="2">
        <v>3240314</v>
      </c>
      <c r="BO26" s="2">
        <v>3240925</v>
      </c>
      <c r="BP26" s="2">
        <v>3243410</v>
      </c>
      <c r="BQ26" s="19">
        <v>3245563</v>
      </c>
      <c r="BR26" s="2">
        <v>3247802</v>
      </c>
      <c r="BS26" s="2">
        <v>3260054</v>
      </c>
      <c r="BT26" s="2">
        <v>3260796</v>
      </c>
      <c r="BU26" s="2">
        <v>3262477</v>
      </c>
      <c r="BV26" s="19">
        <v>3263944</v>
      </c>
      <c r="BW26" s="2">
        <v>3272697</v>
      </c>
      <c r="BX26" s="2">
        <v>3273199</v>
      </c>
      <c r="BY26" s="2">
        <v>3277918</v>
      </c>
      <c r="BZ26" s="19">
        <v>3282048</v>
      </c>
      <c r="CA26" s="2">
        <v>3283032</v>
      </c>
      <c r="CB26" s="2">
        <v>3283390</v>
      </c>
      <c r="CC26" s="2">
        <v>3285445</v>
      </c>
      <c r="CD26" s="2">
        <v>3285957</v>
      </c>
      <c r="CE26" s="2">
        <v>3289717</v>
      </c>
      <c r="CF26" s="2">
        <v>3289850</v>
      </c>
      <c r="CG26" s="2">
        <v>3290774</v>
      </c>
      <c r="CH26" s="2">
        <v>3292149</v>
      </c>
    </row>
    <row r="27" spans="1:86" x14ac:dyDescent="0.25">
      <c r="A27" t="s">
        <v>1</v>
      </c>
      <c r="B27" s="3">
        <v>2350664</v>
      </c>
      <c r="C27" s="3">
        <v>2387300</v>
      </c>
      <c r="D27" s="3">
        <v>2390331</v>
      </c>
      <c r="E27" s="3">
        <v>2431315</v>
      </c>
      <c r="F27" s="3">
        <v>2477804</v>
      </c>
      <c r="G27" s="3">
        <v>2491390</v>
      </c>
      <c r="H27" s="3">
        <v>2518767</v>
      </c>
      <c r="I27" s="3">
        <v>2522086</v>
      </c>
      <c r="J27" s="3">
        <v>2545561</v>
      </c>
      <c r="K27" s="3">
        <v>2553843</v>
      </c>
      <c r="L27" s="3">
        <v>2584347</v>
      </c>
      <c r="M27" s="3">
        <v>2591439</v>
      </c>
      <c r="N27" s="3">
        <v>2595192</v>
      </c>
      <c r="O27" s="3">
        <v>2599924</v>
      </c>
      <c r="P27" s="3">
        <v>2603320</v>
      </c>
      <c r="Q27" s="3">
        <v>2610017</v>
      </c>
      <c r="R27" s="3">
        <v>2625727</v>
      </c>
      <c r="S27" s="3">
        <v>2644382</v>
      </c>
      <c r="T27" s="3">
        <v>2652428</v>
      </c>
      <c r="U27" s="3">
        <v>2664102</v>
      </c>
      <c r="V27" s="3">
        <v>2693097</v>
      </c>
      <c r="W27" s="3">
        <v>2705983</v>
      </c>
      <c r="X27" s="3">
        <v>2718242</v>
      </c>
      <c r="Y27" s="3">
        <v>2745468</v>
      </c>
      <c r="Z27" s="3">
        <v>2751960</v>
      </c>
      <c r="AA27" s="8">
        <v>2761196</v>
      </c>
      <c r="AB27" s="2">
        <v>2795713</v>
      </c>
      <c r="AC27" s="2">
        <v>2798232</v>
      </c>
      <c r="AD27" s="2">
        <v>2800627</v>
      </c>
      <c r="AE27" s="2">
        <v>2808949</v>
      </c>
      <c r="AF27" s="2">
        <v>2817059</v>
      </c>
      <c r="AG27" s="2">
        <v>2824632</v>
      </c>
      <c r="AH27" s="2">
        <v>2830772</v>
      </c>
      <c r="AI27" s="2">
        <v>2843335</v>
      </c>
      <c r="AJ27" s="2">
        <v>2872241</v>
      </c>
      <c r="AK27" s="2">
        <v>2882177</v>
      </c>
      <c r="AL27" s="2">
        <v>2883207</v>
      </c>
      <c r="AM27" s="2">
        <v>2885334</v>
      </c>
      <c r="AN27" s="2">
        <v>2886699</v>
      </c>
      <c r="AO27" s="2">
        <v>2902352</v>
      </c>
      <c r="AP27" s="2">
        <v>2917019</v>
      </c>
      <c r="AQ27" s="2">
        <v>2938419</v>
      </c>
      <c r="AR27" s="2">
        <v>2976413</v>
      </c>
      <c r="AS27" s="2">
        <v>2981407</v>
      </c>
      <c r="AT27" s="2">
        <v>3000512</v>
      </c>
      <c r="AU27" s="2">
        <v>3006809</v>
      </c>
      <c r="AV27" s="2">
        <v>3015712</v>
      </c>
      <c r="AW27" s="2">
        <v>3019133</v>
      </c>
      <c r="AX27" s="2">
        <v>3023107</v>
      </c>
      <c r="AY27" s="2">
        <v>3044800</v>
      </c>
      <c r="AZ27" s="2">
        <v>3051555</v>
      </c>
      <c r="BA27" s="2">
        <v>3071780</v>
      </c>
      <c r="BB27" s="2">
        <v>3078666</v>
      </c>
      <c r="BC27" s="2">
        <v>3088402</v>
      </c>
      <c r="BD27" s="2">
        <v>3104828</v>
      </c>
      <c r="BE27" s="2">
        <v>3111764</v>
      </c>
      <c r="BF27" s="2">
        <v>3113877</v>
      </c>
      <c r="BG27" s="2">
        <v>3115765</v>
      </c>
      <c r="BH27" s="2">
        <v>3117136</v>
      </c>
      <c r="BI27" s="17">
        <v>3120697</v>
      </c>
      <c r="BJ27" s="2">
        <v>3125737</v>
      </c>
      <c r="BK27" s="2">
        <v>3127518</v>
      </c>
      <c r="BL27" s="2">
        <v>3127530</v>
      </c>
      <c r="BM27" s="2">
        <v>3131077</v>
      </c>
      <c r="BN27" s="2">
        <v>3142414</v>
      </c>
      <c r="BO27" s="2">
        <v>3143701</v>
      </c>
      <c r="BP27" s="2">
        <v>3147750</v>
      </c>
      <c r="BQ27" s="2">
        <v>3150044</v>
      </c>
      <c r="BR27" s="2">
        <v>3157260</v>
      </c>
      <c r="BS27" s="2">
        <v>3181740</v>
      </c>
      <c r="BT27" s="2">
        <v>3185369</v>
      </c>
      <c r="BU27" s="2">
        <v>3188868</v>
      </c>
      <c r="BV27" s="2">
        <v>3199707</v>
      </c>
      <c r="BW27" s="2">
        <v>3222026</v>
      </c>
      <c r="BX27" s="2">
        <v>3222751</v>
      </c>
      <c r="BY27" s="2">
        <v>3235776</v>
      </c>
      <c r="BZ27" s="2">
        <v>3255729</v>
      </c>
      <c r="CA27" s="19">
        <v>3258548</v>
      </c>
      <c r="CB27" s="2">
        <v>3259437</v>
      </c>
      <c r="CC27" s="2">
        <v>3262869</v>
      </c>
      <c r="CD27" s="2">
        <v>3267908</v>
      </c>
      <c r="CE27" s="2">
        <v>3295304</v>
      </c>
      <c r="CF27" s="2">
        <v>3295468</v>
      </c>
      <c r="CG27" s="2">
        <v>3297591</v>
      </c>
      <c r="CH27" s="2">
        <v>3301176</v>
      </c>
    </row>
    <row r="28" spans="1:86" x14ac:dyDescent="0.25">
      <c r="B28" s="2">
        <f t="shared" ref="B28:Y28" si="42">B26-B27</f>
        <v>618840</v>
      </c>
      <c r="C28" s="2">
        <f t="shared" si="42"/>
        <v>589382</v>
      </c>
      <c r="D28" s="2">
        <f t="shared" si="42"/>
        <v>587656</v>
      </c>
      <c r="E28" s="2">
        <f t="shared" si="42"/>
        <v>550001</v>
      </c>
      <c r="F28" s="2">
        <f t="shared" si="42"/>
        <v>541492</v>
      </c>
      <c r="G28" s="2">
        <f t="shared" si="42"/>
        <v>534180</v>
      </c>
      <c r="H28" s="2">
        <f t="shared" si="42"/>
        <v>512933</v>
      </c>
      <c r="I28" s="2">
        <f t="shared" si="42"/>
        <v>512636</v>
      </c>
      <c r="J28" s="2">
        <f t="shared" si="42"/>
        <v>499121</v>
      </c>
      <c r="K28" s="2">
        <f t="shared" si="42"/>
        <v>493175</v>
      </c>
      <c r="L28" s="2">
        <f t="shared" si="42"/>
        <v>472593</v>
      </c>
      <c r="M28" s="2">
        <f t="shared" si="42"/>
        <v>469423</v>
      </c>
      <c r="N28" s="2">
        <f t="shared" si="42"/>
        <v>466625</v>
      </c>
      <c r="O28" s="2">
        <f t="shared" si="42"/>
        <v>463710</v>
      </c>
      <c r="P28" s="2">
        <f t="shared" si="42"/>
        <v>461765</v>
      </c>
      <c r="Q28" s="2">
        <f t="shared" si="42"/>
        <v>459000</v>
      </c>
      <c r="R28" s="2">
        <f t="shared" si="42"/>
        <v>448140</v>
      </c>
      <c r="S28" s="2">
        <f t="shared" si="42"/>
        <v>435231</v>
      </c>
      <c r="T28" s="2">
        <f t="shared" si="42"/>
        <v>430870</v>
      </c>
      <c r="U28" s="2">
        <f t="shared" si="42"/>
        <v>424125</v>
      </c>
      <c r="V28" s="2">
        <f t="shared" si="42"/>
        <v>398656</v>
      </c>
      <c r="W28" s="2">
        <f t="shared" si="42"/>
        <v>388889</v>
      </c>
      <c r="X28" s="2">
        <f t="shared" si="42"/>
        <v>379700</v>
      </c>
      <c r="Y28" s="2">
        <f>Y26-Y27</f>
        <v>353879</v>
      </c>
      <c r="Z28" s="2">
        <f>Z26-Z27</f>
        <v>349685</v>
      </c>
      <c r="AA28" s="2">
        <f>AA26-AA27</f>
        <v>343462</v>
      </c>
      <c r="AB28" s="2">
        <f>AB26-AB27</f>
        <v>320824</v>
      </c>
      <c r="AC28" s="2">
        <f>AC26-AC27</f>
        <v>319931</v>
      </c>
      <c r="AD28" s="2">
        <f>AD26-AD27</f>
        <v>319377</v>
      </c>
      <c r="AE28" s="2">
        <f>AE26-AE27</f>
        <v>313054</v>
      </c>
      <c r="AF28" s="2">
        <f>AF26-AF27</f>
        <v>308167</v>
      </c>
      <c r="AG28" s="2">
        <f>AG26-AG27</f>
        <v>303293</v>
      </c>
      <c r="AH28" s="2">
        <f>AH26-AH27</f>
        <v>301386</v>
      </c>
      <c r="AI28" s="2">
        <f>AI26-AI27</f>
        <v>292412</v>
      </c>
      <c r="AJ28" s="2">
        <f>AJ26-AJ27</f>
        <v>272300</v>
      </c>
      <c r="AK28" s="2">
        <f>AK26-AK27</f>
        <v>266652</v>
      </c>
      <c r="AL28" s="2">
        <f>AL26-AL27</f>
        <v>266754</v>
      </c>
      <c r="AM28" s="2">
        <f>AM26-AM27</f>
        <v>265676</v>
      </c>
      <c r="AN28" s="2">
        <f>AN26-AN27</f>
        <v>266234</v>
      </c>
      <c r="AO28" s="2">
        <f>AO26-AO27</f>
        <v>256058</v>
      </c>
      <c r="AP28" s="2">
        <f>AP26-AP27</f>
        <v>245891</v>
      </c>
      <c r="AQ28" s="2">
        <f>AQ26-AQ27</f>
        <v>236767</v>
      </c>
      <c r="AR28" s="2">
        <f>AR26-AR27</f>
        <v>211085</v>
      </c>
      <c r="AS28" s="2">
        <f>AS26-AS27</f>
        <v>207365</v>
      </c>
      <c r="AT28" s="2">
        <f>AT26-AT27</f>
        <v>195953</v>
      </c>
      <c r="AU28" s="2">
        <f>AU26-AU27</f>
        <v>192380</v>
      </c>
      <c r="AV28" s="2">
        <f>AV26-AV27</f>
        <v>186755</v>
      </c>
      <c r="AW28" s="2">
        <f>AW26-AW27</f>
        <v>184397</v>
      </c>
      <c r="AX28" s="2">
        <f>AX26-AX27</f>
        <v>182561</v>
      </c>
      <c r="AY28" s="2">
        <f>AY26-AY27</f>
        <v>168745</v>
      </c>
      <c r="AZ28" s="2">
        <f>AZ26-AZ27</f>
        <v>164414</v>
      </c>
      <c r="BA28" s="2">
        <f>BA26-BA27</f>
        <v>146865</v>
      </c>
      <c r="BB28" s="2">
        <f>BB26-BB27</f>
        <v>142466</v>
      </c>
      <c r="BC28" s="2">
        <f>BC26-BC27</f>
        <v>135702</v>
      </c>
      <c r="BD28" s="2">
        <f>BD26-BD27</f>
        <v>121857</v>
      </c>
      <c r="BE28" s="2">
        <f>BE26-BE27</f>
        <v>116224</v>
      </c>
      <c r="BF28" s="2">
        <f>BF26-BF27</f>
        <v>115069</v>
      </c>
      <c r="BG28" s="2">
        <f>BG26-BG27</f>
        <v>114341</v>
      </c>
      <c r="BH28" s="2">
        <f>BH26-BH27</f>
        <v>114011</v>
      </c>
      <c r="BI28" s="2">
        <f>BI26-BI27</f>
        <v>111369</v>
      </c>
      <c r="BJ28" s="2">
        <f>BJ26-BJ27</f>
        <v>108772</v>
      </c>
      <c r="BK28" s="2">
        <f>BK26-BK27</f>
        <v>108592</v>
      </c>
      <c r="BL28" s="2">
        <f>BL26-BL27</f>
        <v>108602</v>
      </c>
      <c r="BM28" s="2">
        <f>BM26-BM27</f>
        <v>106980</v>
      </c>
      <c r="BN28" s="2">
        <f>BN26-BN27</f>
        <v>97900</v>
      </c>
      <c r="BO28" s="2">
        <f>BO26-BO27</f>
        <v>97224</v>
      </c>
      <c r="BP28" s="2">
        <f>BP26-BP27</f>
        <v>95660</v>
      </c>
      <c r="BQ28" s="2">
        <f>BQ26-BQ27</f>
        <v>95519</v>
      </c>
      <c r="BR28" s="2">
        <f>BR26-BR27</f>
        <v>90542</v>
      </c>
      <c r="BS28" s="2">
        <f>BS26-BS27</f>
        <v>78314</v>
      </c>
      <c r="BT28" s="2">
        <f>BT26-BT27</f>
        <v>75427</v>
      </c>
      <c r="BU28" s="2">
        <f>BU26-BU27</f>
        <v>73609</v>
      </c>
      <c r="BV28" s="2">
        <f>BV26-BV27</f>
        <v>64237</v>
      </c>
      <c r="BW28" s="2">
        <f>BW26-BW27</f>
        <v>50671</v>
      </c>
      <c r="BX28" s="2">
        <f>BX26-BX27</f>
        <v>50448</v>
      </c>
      <c r="BY28" s="2">
        <f>BY26-BY27</f>
        <v>42142</v>
      </c>
      <c r="BZ28" s="2">
        <f>BZ26-BZ27</f>
        <v>26319</v>
      </c>
      <c r="CA28" s="2">
        <f>CA26-CA27</f>
        <v>24484</v>
      </c>
      <c r="CB28" s="2">
        <f>CB26-CB27</f>
        <v>23953</v>
      </c>
      <c r="CC28" s="2">
        <f>CC26-CC27</f>
        <v>22576</v>
      </c>
      <c r="CD28" s="2">
        <f>CD26-CD27</f>
        <v>18049</v>
      </c>
      <c r="CE28" s="2">
        <f>CE26-CE27</f>
        <v>-5587</v>
      </c>
      <c r="CF28" s="2">
        <f>CF26-CF27</f>
        <v>-5618</v>
      </c>
      <c r="CG28" s="2">
        <f>CG26-CG27</f>
        <v>-6817</v>
      </c>
      <c r="CH28" s="2">
        <f>CH26-CH27</f>
        <v>-9027</v>
      </c>
    </row>
    <row r="29" spans="1:86" x14ac:dyDescent="0.25">
      <c r="B29" s="4">
        <f>B30/$B31</f>
        <v>0.77103884057971017</v>
      </c>
      <c r="C29" s="4">
        <f t="shared" ref="C29:M29" si="43">C30/$B31</f>
        <v>0.77738869565217394</v>
      </c>
      <c r="D29" s="4">
        <f t="shared" si="43"/>
        <v>0.77801710144927538</v>
      </c>
      <c r="E29" s="4">
        <f t="shared" si="43"/>
        <v>0.78443927536231883</v>
      </c>
      <c r="F29" s="4">
        <f t="shared" si="43"/>
        <v>0.79668115942028983</v>
      </c>
      <c r="G29" s="4">
        <f t="shared" si="43"/>
        <v>0.79955942028985505</v>
      </c>
      <c r="H29" s="4">
        <f t="shared" si="43"/>
        <v>0.80441550724637678</v>
      </c>
      <c r="I29" s="4">
        <f t="shared" si="43"/>
        <v>0.80533449275362323</v>
      </c>
      <c r="J29" s="4">
        <f t="shared" si="43"/>
        <v>0.81018014492753621</v>
      </c>
      <c r="K29" s="4">
        <f t="shared" si="43"/>
        <v>0.81171898550724642</v>
      </c>
      <c r="L29" s="4">
        <f t="shared" si="43"/>
        <v>0.81757782608695651</v>
      </c>
      <c r="M29" s="4">
        <f t="shared" si="43"/>
        <v>0.8191740579710145</v>
      </c>
      <c r="N29" s="4">
        <f t="shared" ref="N29" si="44">N30/$B31</f>
        <v>0.81985637681159418</v>
      </c>
      <c r="O29" s="4">
        <f t="shared" ref="O29" si="45">O30/$B31</f>
        <v>0.8208055072463768</v>
      </c>
      <c r="P29" s="4">
        <f t="shared" ref="P29" si="46">P30/$B31</f>
        <v>0.8215079710144928</v>
      </c>
      <c r="Q29" s="4">
        <f t="shared" ref="Q29" si="47">Q30/$B31</f>
        <v>0.82304840579710148</v>
      </c>
      <c r="R29" s="4">
        <f t="shared" ref="R29" si="48">R30/$B31</f>
        <v>0.82602811594202896</v>
      </c>
      <c r="S29" s="4">
        <f t="shared" ref="S29" si="49">S30/$B31</f>
        <v>0.82956449275362321</v>
      </c>
      <c r="T29" s="4">
        <f t="shared" ref="T29" si="50">T30/$B31</f>
        <v>0.83126463768115944</v>
      </c>
      <c r="U29" s="4">
        <f t="shared" ref="U29" si="51">U30/$B31</f>
        <v>0.83367086956521741</v>
      </c>
      <c r="V29" s="4">
        <f t="shared" ref="V29" si="52">V30/$B31</f>
        <v>0.83838405797101445</v>
      </c>
      <c r="W29" s="4">
        <f t="shared" ref="W29:X29" si="53">W30/$B31</f>
        <v>0.84070362318840575</v>
      </c>
      <c r="X29" s="4">
        <f t="shared" si="53"/>
        <v>0.84292521739130433</v>
      </c>
      <c r="Y29" s="4">
        <f t="shared" ref="Y29" si="54">Y30/$B31</f>
        <v>0.84707463768115943</v>
      </c>
      <c r="Z29" s="4">
        <f t="shared" ref="Z29" si="55">Z30/$B31</f>
        <v>0.84834855072463766</v>
      </c>
      <c r="AA29" s="4">
        <f t="shared" ref="AA29" si="56">AA30/$B31</f>
        <v>0.85012376811594204</v>
      </c>
      <c r="AB29" s="4">
        <f t="shared" ref="AB29" si="57">AB30/$B31</f>
        <v>0.85684782608695653</v>
      </c>
      <c r="AC29" s="4">
        <f t="shared" ref="AC29" si="58">AC30/$B31</f>
        <v>0.85744855072463766</v>
      </c>
      <c r="AD29" s="4">
        <f t="shared" ref="AD29" si="59">AD30/$B31</f>
        <v>0.8580624637681159</v>
      </c>
      <c r="AE29" s="4">
        <f t="shared" ref="AE29" si="60">AE30/$B31</f>
        <v>0.85955826086956522</v>
      </c>
      <c r="AF29" s="4">
        <f t="shared" ref="AF29" si="61">AF30/$B31</f>
        <v>0.86120072463768116</v>
      </c>
      <c r="AG29" s="4">
        <f t="shared" ref="AG29" si="62">AG30/$B31</f>
        <v>0.86268942028985507</v>
      </c>
      <c r="AH29" s="4">
        <f t="shared" ref="AH29:AI29" si="63">AH30/$B31</f>
        <v>0.86419275362318837</v>
      </c>
      <c r="AI29" s="4">
        <f t="shared" si="63"/>
        <v>0.86653362318840577</v>
      </c>
      <c r="AJ29" s="4">
        <f t="shared" ref="AJ29" si="64">AJ30/$B31</f>
        <v>0.87199739130434784</v>
      </c>
      <c r="AK29" s="4">
        <f t="shared" ref="AK29" si="65">AK30/$B31</f>
        <v>0.87405884057971017</v>
      </c>
      <c r="AL29" s="4">
        <f t="shared" ref="AL29" si="66">AL30/$B31</f>
        <v>0.87437217391304345</v>
      </c>
      <c r="AM29" s="4">
        <f t="shared" ref="AM29" si="67">AM30/$B31</f>
        <v>0.87483246376811596</v>
      </c>
      <c r="AN29" s="4">
        <f t="shared" ref="AN29" si="68">AN30/$B31</f>
        <v>0.87530898550724634</v>
      </c>
      <c r="AO29" s="4">
        <f t="shared" ref="AO29" si="69">AO30/$B31</f>
        <v>0.87837130434782607</v>
      </c>
      <c r="AP29" s="4">
        <f t="shared" ref="AP29" si="70">AP30/$B31</f>
        <v>0.8811491304347826</v>
      </c>
      <c r="AQ29" s="4">
        <f t="shared" ref="AQ29" si="71">AQ30/$B31</f>
        <v>0.88602971014492748</v>
      </c>
      <c r="AR29" s="4">
        <f t="shared" ref="AR29" si="72">AR30/$B31</f>
        <v>0.8933204347826087</v>
      </c>
      <c r="AS29" s="4">
        <f t="shared" ref="AS29:AT29" si="73">AS30/$B31</f>
        <v>0.89422884057971019</v>
      </c>
      <c r="AT29" s="4">
        <f t="shared" si="73"/>
        <v>0.89811260869565213</v>
      </c>
      <c r="AU29" s="4">
        <f t="shared" ref="AU29" si="74">AU30/$B31</f>
        <v>0.89942</v>
      </c>
      <c r="AV29" s="4">
        <f t="shared" ref="AV29" si="75">AV30/$B31</f>
        <v>0.90118536231884061</v>
      </c>
      <c r="AW29" s="4">
        <f t="shared" ref="AW29" si="76">AW30/$B31</f>
        <v>0.90183521739130434</v>
      </c>
      <c r="AX29" s="4">
        <f t="shared" ref="AX29" si="77">AX30/$B31</f>
        <v>0.90272101449275366</v>
      </c>
      <c r="AY29" s="4">
        <f t="shared" ref="AY29" si="78">AY30/$B31</f>
        <v>0.90700652173913043</v>
      </c>
      <c r="AZ29" s="4">
        <f t="shared" ref="AZ29" si="79">AZ30/$B31</f>
        <v>0.90833681159420288</v>
      </c>
      <c r="BA29" s="4">
        <f t="shared" ref="BA29" si="80">BA30/$B31</f>
        <v>0.91165579710144928</v>
      </c>
      <c r="BB29" s="4">
        <f t="shared" ref="BB29" si="81">BB30/$B31</f>
        <v>0.91301420289855073</v>
      </c>
      <c r="BC29" s="4">
        <f t="shared" ref="BC29" si="82">BC30/$B31</f>
        <v>0.91485594202898546</v>
      </c>
      <c r="BD29" s="4">
        <f t="shared" ref="BD29:CH29" si="83">BD30/$B31</f>
        <v>0.91761057971014492</v>
      </c>
      <c r="BE29" s="4">
        <f t="shared" si="83"/>
        <v>0.91880463768115939</v>
      </c>
      <c r="BF29" s="4">
        <f t="shared" si="83"/>
        <v>0.91924971014492751</v>
      </c>
      <c r="BG29" s="4">
        <f t="shared" si="83"/>
        <v>0.91969144927536228</v>
      </c>
      <c r="BH29" s="4">
        <f t="shared" si="83"/>
        <v>0.92004101449275366</v>
      </c>
      <c r="BI29" s="4">
        <f t="shared" si="83"/>
        <v>0.92069028985507251</v>
      </c>
      <c r="BJ29" s="4">
        <f t="shared" si="83"/>
        <v>0.92177478260869561</v>
      </c>
      <c r="BK29" s="4">
        <f t="shared" si="83"/>
        <v>0.9222649275362319</v>
      </c>
      <c r="BL29" s="4">
        <f t="shared" si="83"/>
        <v>0.92226985507246373</v>
      </c>
      <c r="BM29" s="4">
        <f t="shared" si="83"/>
        <v>0.92306289855072465</v>
      </c>
      <c r="BN29" s="4">
        <f t="shared" si="83"/>
        <v>0.92503304347826087</v>
      </c>
      <c r="BO29" s="4">
        <f t="shared" si="83"/>
        <v>0.925308115942029</v>
      </c>
      <c r="BP29" s="4">
        <f t="shared" si="83"/>
        <v>0.92625507246376815</v>
      </c>
      <c r="BQ29" s="4">
        <f t="shared" si="83"/>
        <v>0.92689956521739125</v>
      </c>
      <c r="BR29" s="4">
        <f t="shared" si="83"/>
        <v>0.92826985507246373</v>
      </c>
      <c r="BS29" s="4">
        <f t="shared" si="83"/>
        <v>0.93359333333333339</v>
      </c>
      <c r="BT29" s="4">
        <f t="shared" si="83"/>
        <v>0.93422681159420284</v>
      </c>
      <c r="BU29" s="4">
        <f t="shared" si="83"/>
        <v>0.93497753623188407</v>
      </c>
      <c r="BV29" s="4">
        <f t="shared" si="83"/>
        <v>0.93676101449275362</v>
      </c>
      <c r="BW29" s="4">
        <f t="shared" si="83"/>
        <v>0.94126420289855073</v>
      </c>
      <c r="BX29" s="4">
        <f t="shared" si="83"/>
        <v>0.94144202898550722</v>
      </c>
      <c r="BY29" s="4">
        <f t="shared" si="83"/>
        <v>0.94401362318840576</v>
      </c>
      <c r="BZ29" s="4">
        <f t="shared" si="83"/>
        <v>0.94750391304347825</v>
      </c>
      <c r="CA29" s="4">
        <f t="shared" si="83"/>
        <v>0.94805507246376808</v>
      </c>
      <c r="CB29" s="4">
        <f t="shared" si="83"/>
        <v>0.94823579710144923</v>
      </c>
      <c r="CC29" s="4">
        <f t="shared" si="83"/>
        <v>0.94903101449275362</v>
      </c>
      <c r="CD29" s="4">
        <f t="shared" si="83"/>
        <v>0.94983550724637678</v>
      </c>
      <c r="CE29" s="4">
        <f t="shared" si="83"/>
        <v>0.95435086956521742</v>
      </c>
      <c r="CF29" s="4">
        <f t="shared" si="83"/>
        <v>0.95439391304347831</v>
      </c>
      <c r="CG29" s="4">
        <f t="shared" si="83"/>
        <v>0.95483550724637678</v>
      </c>
      <c r="CH29" s="4">
        <f t="shared" si="83"/>
        <v>0.95555434782608695</v>
      </c>
    </row>
    <row r="30" spans="1:86" x14ac:dyDescent="0.25">
      <c r="B30" s="5">
        <f>B27+B26</f>
        <v>5320168</v>
      </c>
      <c r="C30" s="5">
        <f t="shared" ref="C30:Q30" si="84">C27+C26</f>
        <v>5363982</v>
      </c>
      <c r="D30" s="5">
        <f t="shared" si="84"/>
        <v>5368318</v>
      </c>
      <c r="E30" s="5">
        <f t="shared" si="84"/>
        <v>5412631</v>
      </c>
      <c r="F30" s="5">
        <f t="shared" si="84"/>
        <v>5497100</v>
      </c>
      <c r="G30" s="5">
        <f t="shared" si="84"/>
        <v>5516960</v>
      </c>
      <c r="H30" s="5">
        <f t="shared" si="84"/>
        <v>5550467</v>
      </c>
      <c r="I30" s="5">
        <f t="shared" si="84"/>
        <v>5556808</v>
      </c>
      <c r="J30" s="5">
        <f t="shared" si="84"/>
        <v>5590243</v>
      </c>
      <c r="K30" s="5">
        <f t="shared" si="84"/>
        <v>5600861</v>
      </c>
      <c r="L30" s="5">
        <f t="shared" si="84"/>
        <v>5641287</v>
      </c>
      <c r="M30" s="5">
        <f t="shared" si="84"/>
        <v>5652301</v>
      </c>
      <c r="N30" s="5">
        <f t="shared" si="84"/>
        <v>5657009</v>
      </c>
      <c r="O30" s="5">
        <f t="shared" si="84"/>
        <v>5663558</v>
      </c>
      <c r="P30" s="5">
        <f t="shared" si="84"/>
        <v>5668405</v>
      </c>
      <c r="Q30" s="5">
        <f t="shared" si="84"/>
        <v>5679034</v>
      </c>
      <c r="R30" s="5">
        <f t="shared" ref="R30:S30" si="85">R27+R26</f>
        <v>5699594</v>
      </c>
      <c r="S30" s="5">
        <f t="shared" si="85"/>
        <v>5723995</v>
      </c>
      <c r="T30" s="5">
        <f t="shared" ref="T30:U30" si="86">T27+T26</f>
        <v>5735726</v>
      </c>
      <c r="U30" s="5">
        <f t="shared" si="86"/>
        <v>5752329</v>
      </c>
      <c r="V30" s="5">
        <f t="shared" ref="V30:W30" si="87">V27+V26</f>
        <v>5784850</v>
      </c>
      <c r="W30" s="5">
        <f t="shared" si="87"/>
        <v>5800855</v>
      </c>
      <c r="X30" s="5">
        <f t="shared" ref="X30:Y30" si="88">X27+X26</f>
        <v>5816184</v>
      </c>
      <c r="Y30" s="5">
        <f>Y27+Y26</f>
        <v>5844815</v>
      </c>
      <c r="Z30" s="5">
        <f>Z27+Z26</f>
        <v>5853605</v>
      </c>
      <c r="AA30" s="5">
        <f>AA27+AA26</f>
        <v>5865854</v>
      </c>
      <c r="AB30" s="5">
        <f>AB27+AB26</f>
        <v>5912250</v>
      </c>
      <c r="AC30" s="5">
        <f>AC27+AC26</f>
        <v>5916395</v>
      </c>
      <c r="AD30" s="5">
        <f>AD27+AD26</f>
        <v>5920631</v>
      </c>
      <c r="AE30" s="5">
        <f>AE27+AE26</f>
        <v>5930952</v>
      </c>
      <c r="AF30" s="5">
        <f>AF27+AF26</f>
        <v>5942285</v>
      </c>
      <c r="AG30" s="5">
        <f>AG27+AG26</f>
        <v>5952557</v>
      </c>
      <c r="AH30" s="5">
        <f>AH27+AH26</f>
        <v>5962930</v>
      </c>
      <c r="AI30" s="5">
        <f>AI27+AI26</f>
        <v>5979082</v>
      </c>
      <c r="AJ30" s="5">
        <f>AJ27+AJ26</f>
        <v>6016782</v>
      </c>
      <c r="AK30" s="5">
        <f>AK27+AK26</f>
        <v>6031006</v>
      </c>
      <c r="AL30" s="5">
        <f>AL27+AL26</f>
        <v>6033168</v>
      </c>
      <c r="AM30" s="5">
        <f>AM27+AM26</f>
        <v>6036344</v>
      </c>
      <c r="AN30" s="5">
        <f>AN27+AN26</f>
        <v>6039632</v>
      </c>
      <c r="AO30" s="5">
        <f>AO27+AO26</f>
        <v>6060762</v>
      </c>
      <c r="AP30" s="5">
        <f>AP27+AP26</f>
        <v>6079929</v>
      </c>
      <c r="AQ30" s="5">
        <f>AQ27+AQ26</f>
        <v>6113605</v>
      </c>
      <c r="AR30" s="5">
        <f>AR27+AR26</f>
        <v>6163911</v>
      </c>
      <c r="AS30" s="5">
        <f>AS27+AS26</f>
        <v>6170179</v>
      </c>
      <c r="AT30" s="5">
        <f>AT27+AT26</f>
        <v>6196977</v>
      </c>
      <c r="AU30" s="5">
        <f>AU27+AU26</f>
        <v>6205998</v>
      </c>
      <c r="AV30" s="5">
        <f>AV27+AV26</f>
        <v>6218179</v>
      </c>
      <c r="AW30" s="5">
        <f>AW27+AW26</f>
        <v>6222663</v>
      </c>
      <c r="AX30" s="10">
        <f>AX27+AX26</f>
        <v>6228775</v>
      </c>
      <c r="AY30" s="10">
        <f>AY27+AY26</f>
        <v>6258345</v>
      </c>
      <c r="AZ30" s="10">
        <f>AZ27+AZ26</f>
        <v>6267524</v>
      </c>
      <c r="BA30" s="10">
        <f>BA27+BA26</f>
        <v>6290425</v>
      </c>
      <c r="BB30" s="10">
        <f>BB27+BB26</f>
        <v>6299798</v>
      </c>
      <c r="BC30" s="10">
        <f>BC27+BC26</f>
        <v>6312506</v>
      </c>
      <c r="BD30" s="10">
        <f>BD27+BD26</f>
        <v>6331513</v>
      </c>
      <c r="BE30" s="10">
        <f>BE27+BE26</f>
        <v>6339752</v>
      </c>
      <c r="BF30" s="10">
        <f>BF27+BF26</f>
        <v>6342823</v>
      </c>
      <c r="BG30" s="10">
        <f>BG27+BG26</f>
        <v>6345871</v>
      </c>
      <c r="BH30" s="10">
        <f>BH27+BH26</f>
        <v>6348283</v>
      </c>
      <c r="BI30" s="10">
        <f>BI27+BI26</f>
        <v>6352763</v>
      </c>
      <c r="BJ30" s="10">
        <f>BJ27+BJ26</f>
        <v>6360246</v>
      </c>
      <c r="BK30" s="10">
        <f>BK27+BK26</f>
        <v>6363628</v>
      </c>
      <c r="BL30" s="10">
        <f>BL27+BL26</f>
        <v>6363662</v>
      </c>
      <c r="BM30" s="10">
        <f>BM27+BM26</f>
        <v>6369134</v>
      </c>
      <c r="BN30" s="10">
        <f>BN27+BN26</f>
        <v>6382728</v>
      </c>
      <c r="BO30" s="10">
        <f>BO27+BO26</f>
        <v>6384626</v>
      </c>
      <c r="BP30" s="10">
        <f>BP27+BP26</f>
        <v>6391160</v>
      </c>
      <c r="BQ30" s="10">
        <f>BQ27+BQ26</f>
        <v>6395607</v>
      </c>
      <c r="BR30" s="10">
        <f>BR27+BR26</f>
        <v>6405062</v>
      </c>
      <c r="BS30" s="10">
        <f>BS27+BS26</f>
        <v>6441794</v>
      </c>
      <c r="BT30" s="10">
        <f>BT27+BT26</f>
        <v>6446165</v>
      </c>
      <c r="BU30" s="10">
        <f>BU27+BU26</f>
        <v>6451345</v>
      </c>
      <c r="BV30" s="10">
        <f>BV27+BV26</f>
        <v>6463651</v>
      </c>
      <c r="BW30" s="10">
        <f>BW27+BW26</f>
        <v>6494723</v>
      </c>
      <c r="BX30" s="10">
        <f>BX27+BX26</f>
        <v>6495950</v>
      </c>
      <c r="BY30" s="10">
        <f>BY27+BY26</f>
        <v>6513694</v>
      </c>
      <c r="BZ30" s="10">
        <f>BZ27+BZ26</f>
        <v>6537777</v>
      </c>
      <c r="CA30" s="10">
        <f>CA27+CA26</f>
        <v>6541580</v>
      </c>
      <c r="CB30" s="10">
        <f>CB27+CB26</f>
        <v>6542827</v>
      </c>
      <c r="CC30" s="10">
        <f>CC27+CC26</f>
        <v>6548314</v>
      </c>
      <c r="CD30" s="10">
        <f>CD27+CD26</f>
        <v>6553865</v>
      </c>
      <c r="CE30" s="10">
        <f>CE27+CE26</f>
        <v>6585021</v>
      </c>
      <c r="CF30" s="10">
        <f>CF27+CF26</f>
        <v>6585318</v>
      </c>
      <c r="CG30" s="10">
        <f>CG27+CG26</f>
        <v>6588365</v>
      </c>
      <c r="CH30" s="10">
        <f>CH27+CH26</f>
        <v>6593325</v>
      </c>
    </row>
    <row r="31" spans="1:86" x14ac:dyDescent="0.25">
      <c r="B31" s="13">
        <v>6900000</v>
      </c>
      <c r="C31" s="15">
        <v>7025000</v>
      </c>
      <c r="F31" s="15">
        <f>0.08*B31</f>
        <v>552000</v>
      </c>
      <c r="L31">
        <f>5.62/0.8</f>
        <v>7.0249999999999995</v>
      </c>
    </row>
    <row r="32" spans="1:86" x14ac:dyDescent="0.25">
      <c r="A32" t="s">
        <v>7</v>
      </c>
      <c r="B32">
        <v>2230</v>
      </c>
      <c r="BB32" s="11">
        <f>BB30-B30</f>
        <v>979630</v>
      </c>
      <c r="BH32" s="2">
        <f>BK27-BH27</f>
        <v>10382</v>
      </c>
      <c r="BO32" s="11">
        <f>BO27-BI27</f>
        <v>23004</v>
      </c>
    </row>
    <row r="33" spans="1:67" x14ac:dyDescent="0.25">
      <c r="A33" t="s">
        <v>1</v>
      </c>
      <c r="B33" s="3">
        <v>1444213</v>
      </c>
      <c r="C33" s="2">
        <v>1469341</v>
      </c>
      <c r="D33" s="2">
        <v>1470560</v>
      </c>
      <c r="E33" s="2">
        <v>1471024</v>
      </c>
      <c r="F33" s="2">
        <v>1528319</v>
      </c>
      <c r="G33" s="2">
        <v>1529109</v>
      </c>
      <c r="H33" s="2">
        <v>1532062</v>
      </c>
      <c r="I33" s="2"/>
      <c r="J33" s="2"/>
      <c r="K33" s="2"/>
      <c r="L33" s="2"/>
      <c r="N33" s="9"/>
      <c r="O33" s="9"/>
      <c r="P33" s="9"/>
      <c r="Q33" s="9"/>
      <c r="BB33" s="2">
        <f>BB27-B27</f>
        <v>728002</v>
      </c>
      <c r="BH33" s="11">
        <f>BK30-BH30</f>
        <v>15345</v>
      </c>
      <c r="BO33" s="11">
        <f>BO30-BI30</f>
        <v>31863</v>
      </c>
    </row>
    <row r="34" spans="1:67" x14ac:dyDescent="0.25">
      <c r="A34" t="s">
        <v>0</v>
      </c>
      <c r="B34" s="3">
        <v>1365040</v>
      </c>
      <c r="C34" s="2">
        <v>1400951</v>
      </c>
      <c r="D34" s="3">
        <v>1402431</v>
      </c>
      <c r="E34" s="2">
        <v>1403118</v>
      </c>
      <c r="F34" s="2">
        <v>1482062</v>
      </c>
      <c r="G34" s="2">
        <v>1482442</v>
      </c>
      <c r="H34" s="2">
        <v>1485010</v>
      </c>
      <c r="I34" s="2"/>
      <c r="J34" s="2"/>
      <c r="K34" s="2"/>
      <c r="L34" s="2"/>
      <c r="BB34" s="12">
        <f>BB33/BB32</f>
        <v>0.74313975684697287</v>
      </c>
      <c r="BH34" s="12">
        <f>BH32/BH33</f>
        <v>0.67657217334636688</v>
      </c>
      <c r="BO34">
        <f>BO32/BO33</f>
        <v>0.72196591658035969</v>
      </c>
    </row>
    <row r="35" spans="1:67" x14ac:dyDescent="0.25">
      <c r="B35" s="2">
        <f t="shared" ref="B35:H35" si="89">B33-B34</f>
        <v>79173</v>
      </c>
      <c r="C35" s="2">
        <f t="shared" si="89"/>
        <v>68390</v>
      </c>
      <c r="D35" s="2">
        <f t="shared" si="89"/>
        <v>68129</v>
      </c>
      <c r="E35" s="2">
        <f t="shared" si="89"/>
        <v>67906</v>
      </c>
      <c r="F35" s="2">
        <f t="shared" si="89"/>
        <v>46257</v>
      </c>
      <c r="G35" s="2">
        <f t="shared" si="89"/>
        <v>46667</v>
      </c>
      <c r="H35" s="2">
        <f t="shared" si="89"/>
        <v>47052</v>
      </c>
      <c r="I35" s="2"/>
      <c r="J35" s="2"/>
      <c r="K35" s="2"/>
      <c r="L35" s="2"/>
    </row>
    <row r="36" spans="1:67" x14ac:dyDescent="0.25">
      <c r="B36" s="4">
        <f>B37/3340000</f>
        <v>0.84109371257485033</v>
      </c>
      <c r="C36" s="4">
        <f>C37/3340000</f>
        <v>0.85936886227544906</v>
      </c>
      <c r="D36" s="4">
        <f>D37/3340000</f>
        <v>0.86017694610778439</v>
      </c>
      <c r="E36" s="4">
        <f>E37/3340000</f>
        <v>0.86052155688622756</v>
      </c>
      <c r="F36" s="4">
        <f>F37/3340000</f>
        <v>0.90131167664670664</v>
      </c>
      <c r="G36" s="4">
        <f>G37/3340000</f>
        <v>0.90166197604790421</v>
      </c>
      <c r="H36" s="4">
        <f>H37/3340000</f>
        <v>0.90331497005988026</v>
      </c>
      <c r="BD36">
        <f>0.63-0.35</f>
        <v>0.28000000000000003</v>
      </c>
    </row>
    <row r="37" spans="1:67" x14ac:dyDescent="0.25">
      <c r="B37" s="5">
        <f>B34+B33</f>
        <v>2809253</v>
      </c>
      <c r="C37" s="5">
        <f>C34+C33</f>
        <v>2870292</v>
      </c>
      <c r="D37" s="5">
        <f>D34+D33</f>
        <v>2872991</v>
      </c>
      <c r="E37" s="5">
        <f>E34+E33</f>
        <v>2874142</v>
      </c>
      <c r="F37" s="5">
        <f>F34+F33</f>
        <v>3010381</v>
      </c>
      <c r="G37" s="5">
        <f>G34+G33</f>
        <v>3011551</v>
      </c>
      <c r="H37" s="5">
        <f>H34+H33</f>
        <v>3017072</v>
      </c>
      <c r="BD37">
        <f>552000*BD36</f>
        <v>154560.00000000003</v>
      </c>
    </row>
    <row r="55" spans="3:5" x14ac:dyDescent="0.25">
      <c r="D55">
        <v>90</v>
      </c>
      <c r="E55">
        <v>92</v>
      </c>
    </row>
    <row r="56" spans="3:5" x14ac:dyDescent="0.25">
      <c r="C56">
        <f>-2.935</f>
        <v>-2.9350000000000001</v>
      </c>
      <c r="D56">
        <f>C56*D55+C57</f>
        <v>-261.31799999999998</v>
      </c>
    </row>
    <row r="57" spans="3:5" x14ac:dyDescent="0.25">
      <c r="C57">
        <f>2.832</f>
        <v>2.8319999999999999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wayne</cp:lastModifiedBy>
  <dcterms:created xsi:type="dcterms:W3CDTF">2020-11-04T13:35:13Z</dcterms:created>
  <dcterms:modified xsi:type="dcterms:W3CDTF">2020-11-06T16:31:05Z</dcterms:modified>
</cp:coreProperties>
</file>