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olmj\Dropbox\dev\CDR CODE\ResidentialStackingEvaluator\ref\"/>
    </mc:Choice>
  </mc:AlternateContent>
  <bookViews>
    <workbookView xWindow="0" yWindow="0" windowWidth="18036" windowHeight="12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1" l="1"/>
  <c r="AG3" i="1"/>
  <c r="AH9" i="1" s="1"/>
  <c r="AI4" i="1"/>
  <c r="AI9" i="1"/>
  <c r="AI8" i="1"/>
  <c r="AI7" i="1"/>
  <c r="AI6" i="1"/>
  <c r="AI5" i="1"/>
  <c r="AH4" i="1"/>
  <c r="AH8" i="1"/>
  <c r="AE4" i="1"/>
  <c r="AF4" i="1" s="1"/>
  <c r="AF9" i="1"/>
  <c r="AF8" i="1"/>
  <c r="AF7" i="1"/>
  <c r="AF6" i="1"/>
  <c r="AF5" i="1"/>
  <c r="AD9" i="1"/>
  <c r="AC9" i="1"/>
  <c r="AB9" i="1"/>
  <c r="AA9" i="1"/>
  <c r="Y9" i="1"/>
  <c r="AD8" i="1"/>
  <c r="AC8" i="1"/>
  <c r="AB8" i="1"/>
  <c r="AE8" i="1" s="1"/>
  <c r="AA8" i="1"/>
  <c r="Y8" i="1"/>
  <c r="AD7" i="1"/>
  <c r="AC7" i="1"/>
  <c r="AB7" i="1"/>
  <c r="AA7" i="1"/>
  <c r="Z7" i="1"/>
  <c r="Y7" i="1"/>
  <c r="AD6" i="1"/>
  <c r="AA6" i="1"/>
  <c r="Z6" i="1"/>
  <c r="AD5" i="1"/>
  <c r="AA5" i="1"/>
  <c r="Z5" i="1"/>
  <c r="Y5" i="1"/>
  <c r="Y6" i="1"/>
  <c r="AE5" i="1"/>
  <c r="AB4" i="1"/>
  <c r="AA4" i="1"/>
  <c r="Z4" i="1"/>
  <c r="Y4" i="1"/>
  <c r="AD4" i="1"/>
  <c r="U3" i="1"/>
  <c r="X9" i="1"/>
  <c r="X8" i="1"/>
  <c r="X7" i="1"/>
  <c r="X6" i="1"/>
  <c r="X5" i="1"/>
  <c r="X4" i="1"/>
  <c r="W9" i="1"/>
  <c r="W8" i="1"/>
  <c r="W7" i="1"/>
  <c r="W6" i="1"/>
  <c r="W5" i="1"/>
  <c r="W4" i="1"/>
  <c r="W3" i="1"/>
  <c r="U9" i="1"/>
  <c r="U8" i="1"/>
  <c r="U7" i="1"/>
  <c r="U6" i="1"/>
  <c r="U5" i="1"/>
  <c r="U4" i="1"/>
  <c r="S9" i="1"/>
  <c r="S8" i="1"/>
  <c r="S7" i="1"/>
  <c r="S6" i="1"/>
  <c r="S5" i="1"/>
  <c r="S4" i="1"/>
  <c r="P9" i="1"/>
  <c r="P8" i="1"/>
  <c r="P7" i="1"/>
  <c r="P6" i="1"/>
  <c r="P5" i="1"/>
  <c r="P4" i="1"/>
  <c r="M9" i="1"/>
  <c r="M8" i="1"/>
  <c r="M7" i="1"/>
  <c r="M6" i="1"/>
  <c r="M5" i="1"/>
  <c r="M4" i="1"/>
  <c r="J9" i="1"/>
  <c r="J8" i="1"/>
  <c r="J7" i="1"/>
  <c r="J6" i="1"/>
  <c r="J5" i="1"/>
  <c r="J4" i="1"/>
  <c r="G9" i="1"/>
  <c r="G8" i="1"/>
  <c r="G7" i="1"/>
  <c r="G6" i="1"/>
  <c r="G5" i="1"/>
  <c r="G4" i="1"/>
  <c r="D9" i="1"/>
  <c r="D8" i="1"/>
  <c r="D7" i="1"/>
  <c r="D6" i="1"/>
  <c r="D5" i="1"/>
  <c r="D4" i="1"/>
  <c r="AH6" i="1" l="1"/>
  <c r="AI3" i="1"/>
  <c r="AH5" i="1"/>
  <c r="AH7" i="1"/>
  <c r="AE9" i="1"/>
  <c r="AE7" i="1"/>
  <c r="AE6" i="1"/>
  <c r="V6" i="1"/>
  <c r="V7" i="1"/>
  <c r="V5" i="1"/>
  <c r="V9" i="1"/>
  <c r="V8" i="1"/>
  <c r="V4" i="1"/>
</calcChain>
</file>

<file path=xl/sharedStrings.xml><?xml version="1.0" encoding="utf-8"?>
<sst xmlns="http://schemas.openxmlformats.org/spreadsheetml/2006/main" count="41" uniqueCount="27">
  <si>
    <t>Scheme 4</t>
  </si>
  <si>
    <t>Scheme 3</t>
  </si>
  <si>
    <t xml:space="preserve">Scheme2 </t>
  </si>
  <si>
    <t>Total Resi area</t>
  </si>
  <si>
    <t>2 Bed</t>
  </si>
  <si>
    <t>3 Bed</t>
  </si>
  <si>
    <t>Duplex 4 bed</t>
  </si>
  <si>
    <t>Penthouse single floor</t>
  </si>
  <si>
    <t>Penthouse Doublefloor</t>
  </si>
  <si>
    <t>Duplex 3 bed</t>
  </si>
  <si>
    <t>Total</t>
  </si>
  <si>
    <t xml:space="preserve">% of target </t>
  </si>
  <si>
    <t>Scheme 1</t>
  </si>
  <si>
    <t>Scheme 4a</t>
  </si>
  <si>
    <t>Scheme 4b</t>
  </si>
  <si>
    <t>Target</t>
  </si>
  <si>
    <t xml:space="preserve">Area </t>
  </si>
  <si>
    <t>Tower 1</t>
  </si>
  <si>
    <t>Tower 2</t>
  </si>
  <si>
    <t>Tower 3</t>
  </si>
  <si>
    <t>Tower 4</t>
  </si>
  <si>
    <t>Tower 5</t>
  </si>
  <si>
    <t>Townhouse</t>
  </si>
  <si>
    <t>Total area Inc. Verandas exc Commercial</t>
  </si>
  <si>
    <t>Therfore Verandas at %  FAR</t>
  </si>
  <si>
    <t>Total Area Before Verandas but exc Commercial</t>
  </si>
  <si>
    <t>Total Apartment Area Exc communals and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</si>
</sst>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 applyAlignment="1">
      <alignment wrapText="1"/>
    </xf>
    <xf numFmtId="4" fontId="0" fillId="0" borderId="0" xfId="0" applyNumberFormat="1" applyAlignment="1">
      <alignment vertical="center" wrapText="1"/>
    </xf>
    <xf numFmtId="9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vertical="center" wrapText="1"/>
    </xf>
    <xf numFmtId="9" fontId="1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vertical="center" wrapText="1"/>
    </xf>
    <xf numFmtId="9" fontId="2" fillId="0" borderId="0" xfId="0" applyNumberFormat="1" applyFont="1"/>
    <xf numFmtId="1" fontId="2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3" fontId="2" fillId="0" borderId="0" xfId="0" applyNumberFormat="1" applyFont="1" applyAlignment="1">
      <alignment wrapText="1"/>
    </xf>
    <xf numFmtId="3" fontId="2" fillId="0" borderId="0" xfId="0" applyNumberFormat="1" applyFont="1"/>
    <xf numFmtId="3" fontId="1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9"/>
  <sheetViews>
    <sheetView tabSelected="1" workbookViewId="0">
      <selection activeCell="AE15" sqref="AE15"/>
    </sheetView>
  </sheetViews>
  <sheetFormatPr defaultRowHeight="14.4" x14ac:dyDescent="0.3"/>
  <cols>
    <col min="1" max="1" width="10.44140625" customWidth="1"/>
    <col min="2" max="2" width="14" style="1" bestFit="1" customWidth="1"/>
    <col min="4" max="5" width="9.109375" style="4"/>
    <col min="7" max="8" width="9.109375" style="4"/>
    <col min="9" max="9" width="7.33203125" bestFit="1" customWidth="1"/>
    <col min="10" max="11" width="7.33203125" style="10" customWidth="1"/>
    <col min="12" max="12" width="8.33203125" customWidth="1"/>
    <col min="13" max="14" width="8.33203125" style="10" customWidth="1"/>
    <col min="15" max="15" width="12" customWidth="1"/>
    <col min="16" max="17" width="12" style="10" customWidth="1"/>
    <col min="18" max="18" width="11.5546875" customWidth="1"/>
    <col min="19" max="20" width="11.5546875" style="10" customWidth="1"/>
    <col min="22" max="22" width="10.5546875" style="10" bestFit="1" customWidth="1"/>
    <col min="23" max="23" width="23.44140625" bestFit="1" customWidth="1"/>
    <col min="24" max="24" width="9.33203125" customWidth="1"/>
    <col min="25" max="25" width="9.33203125" style="1" hidden="1" customWidth="1"/>
    <col min="26" max="29" width="0" style="1" hidden="1" customWidth="1"/>
    <col min="30" max="30" width="12" style="1" hidden="1" customWidth="1"/>
    <col min="31" max="31" width="16.44140625" customWidth="1"/>
    <col min="33" max="33" width="16.44140625" customWidth="1"/>
  </cols>
  <sheetData>
    <row r="2" spans="1:35" ht="42" customHeight="1" x14ac:dyDescent="0.3">
      <c r="B2" s="2" t="s">
        <v>3</v>
      </c>
      <c r="C2" s="2" t="s">
        <v>4</v>
      </c>
      <c r="D2" s="8" t="s">
        <v>11</v>
      </c>
      <c r="E2" s="8" t="s">
        <v>16</v>
      </c>
      <c r="F2" s="2" t="s">
        <v>5</v>
      </c>
      <c r="G2" s="8" t="s">
        <v>11</v>
      </c>
      <c r="H2" s="8" t="s">
        <v>16</v>
      </c>
      <c r="I2" s="2" t="s">
        <v>9</v>
      </c>
      <c r="J2" s="8" t="s">
        <v>11</v>
      </c>
      <c r="K2" s="8" t="s">
        <v>16</v>
      </c>
      <c r="L2" s="2" t="s">
        <v>6</v>
      </c>
      <c r="M2" s="8" t="s">
        <v>11</v>
      </c>
      <c r="N2" s="8" t="s">
        <v>16</v>
      </c>
      <c r="O2" s="3" t="s">
        <v>7</v>
      </c>
      <c r="P2" s="8" t="s">
        <v>11</v>
      </c>
      <c r="Q2" s="8" t="s">
        <v>16</v>
      </c>
      <c r="R2" s="3" t="s">
        <v>8</v>
      </c>
      <c r="S2" s="8" t="s">
        <v>11</v>
      </c>
      <c r="T2" s="8" t="s">
        <v>16</v>
      </c>
      <c r="U2" s="2" t="s">
        <v>10</v>
      </c>
      <c r="V2" s="8" t="s">
        <v>11</v>
      </c>
      <c r="W2" s="7" t="s">
        <v>26</v>
      </c>
      <c r="X2" s="8" t="s">
        <v>11</v>
      </c>
      <c r="Y2" s="13" t="s">
        <v>17</v>
      </c>
      <c r="Z2" s="13" t="s">
        <v>18</v>
      </c>
      <c r="AA2" s="13" t="s">
        <v>19</v>
      </c>
      <c r="AB2" s="13" t="s">
        <v>20</v>
      </c>
      <c r="AC2" s="13" t="s">
        <v>21</v>
      </c>
      <c r="AD2" s="13" t="s">
        <v>22</v>
      </c>
      <c r="AE2" s="7" t="s">
        <v>25</v>
      </c>
      <c r="AF2" s="8" t="s">
        <v>11</v>
      </c>
      <c r="AG2" s="2" t="s">
        <v>23</v>
      </c>
      <c r="AH2" s="8" t="s">
        <v>11</v>
      </c>
      <c r="AI2" s="16" t="s">
        <v>24</v>
      </c>
    </row>
    <row r="3" spans="1:35" s="5" customFormat="1" ht="30.75" customHeight="1" x14ac:dyDescent="0.3">
      <c r="A3" s="5" t="s">
        <v>15</v>
      </c>
      <c r="B3" s="6"/>
      <c r="C3" s="6">
        <v>89</v>
      </c>
      <c r="D3" s="9"/>
      <c r="E3" s="9">
        <v>110</v>
      </c>
      <c r="F3" s="6">
        <v>242</v>
      </c>
      <c r="G3" s="9"/>
      <c r="H3" s="9">
        <v>140</v>
      </c>
      <c r="I3" s="6">
        <v>19</v>
      </c>
      <c r="J3" s="9"/>
      <c r="K3" s="9">
        <v>240</v>
      </c>
      <c r="L3" s="6">
        <v>2</v>
      </c>
      <c r="M3" s="9"/>
      <c r="N3" s="9">
        <v>460</v>
      </c>
      <c r="O3" s="6">
        <v>4</v>
      </c>
      <c r="P3" s="9"/>
      <c r="Q3" s="9">
        <v>500</v>
      </c>
      <c r="R3" s="6">
        <v>1</v>
      </c>
      <c r="S3" s="9"/>
      <c r="T3" s="9">
        <v>800</v>
      </c>
      <c r="U3" s="5">
        <f t="shared" ref="U3:U9" si="0">SUM(C3,F3,I3,L3,O3,R3)</f>
        <v>357</v>
      </c>
      <c r="V3" s="11"/>
      <c r="W3" s="15">
        <f t="shared" ref="W3:W9" si="1">SUM((C3*E3)+(F3*H3)+(I3*K3)+(L3*N3)+(O3*Q3)+(R3*T3))</f>
        <v>51950</v>
      </c>
      <c r="Y3" s="12"/>
      <c r="Z3" s="12"/>
      <c r="AA3" s="12"/>
      <c r="AB3" s="12"/>
      <c r="AC3" s="12"/>
      <c r="AD3" s="12"/>
      <c r="AE3" s="12">
        <f>SUM(61980-5343)</f>
        <v>56637</v>
      </c>
      <c r="AG3" s="1">
        <f>SUM(AE3+15495-5343)</f>
        <v>66789</v>
      </c>
      <c r="AI3" s="4">
        <f t="shared" ref="AI3:AI9" si="2">SUM((AG3-AE3)/AE3)</f>
        <v>0.17924678213888448</v>
      </c>
    </row>
    <row r="4" spans="1:35" x14ac:dyDescent="0.3">
      <c r="A4" t="s">
        <v>12</v>
      </c>
      <c r="C4">
        <v>79</v>
      </c>
      <c r="D4" s="10">
        <f>SUM(C4/C3)</f>
        <v>0.88764044943820219</v>
      </c>
      <c r="E4" s="9">
        <v>110</v>
      </c>
      <c r="F4">
        <v>204</v>
      </c>
      <c r="G4" s="10">
        <f>SUM(F4/F3)</f>
        <v>0.84297520661157022</v>
      </c>
      <c r="H4" s="9">
        <v>140</v>
      </c>
      <c r="I4">
        <v>12</v>
      </c>
      <c r="J4" s="10">
        <f>SUM(I4/I3)</f>
        <v>0.63157894736842102</v>
      </c>
      <c r="K4" s="9">
        <v>240</v>
      </c>
      <c r="L4">
        <v>2</v>
      </c>
      <c r="M4" s="10">
        <f>SUM(L4/L3)</f>
        <v>1</v>
      </c>
      <c r="N4" s="9">
        <v>460</v>
      </c>
      <c r="O4">
        <v>3</v>
      </c>
      <c r="P4" s="10">
        <f>SUM(O4/O3)</f>
        <v>0.75</v>
      </c>
      <c r="Q4" s="9">
        <v>500</v>
      </c>
      <c r="R4">
        <v>1</v>
      </c>
      <c r="S4" s="10">
        <f>SUM(R4/R3)</f>
        <v>1</v>
      </c>
      <c r="T4" s="9">
        <v>800</v>
      </c>
      <c r="U4">
        <f t="shared" si="0"/>
        <v>301</v>
      </c>
      <c r="V4" s="10">
        <f>SUM(U4/U3)</f>
        <v>0.84313725490196079</v>
      </c>
      <c r="W4" s="15">
        <f t="shared" si="1"/>
        <v>43350</v>
      </c>
      <c r="X4" s="10">
        <f>SUM(W4/W3)</f>
        <v>0.83445620789220409</v>
      </c>
      <c r="Y4" s="14">
        <f>SUM(500*38)</f>
        <v>19000</v>
      </c>
      <c r="Z4" s="14">
        <f>SUM(500*22)</f>
        <v>11000</v>
      </c>
      <c r="AA4" s="14">
        <f>SUM(500*24)</f>
        <v>12000</v>
      </c>
      <c r="AB4" s="14">
        <f>SUM(500*26)</f>
        <v>13000</v>
      </c>
      <c r="AC4" s="14">
        <v>0</v>
      </c>
      <c r="AD4" s="14">
        <f>SUM(150*23)</f>
        <v>3450</v>
      </c>
      <c r="AE4" s="1">
        <f t="shared" ref="AE4:AE9" si="3">SUM(Y4:AD4)</f>
        <v>58450</v>
      </c>
      <c r="AF4" s="10">
        <f>SUM(AE4/AE3)</f>
        <v>1.032010876282289</v>
      </c>
      <c r="AG4" s="1">
        <v>72133</v>
      </c>
      <c r="AH4" s="10">
        <f>SUM(AG4/AG3)</f>
        <v>1.0800131758223659</v>
      </c>
      <c r="AI4" s="4">
        <f t="shared" si="2"/>
        <v>0.23409751924721986</v>
      </c>
    </row>
    <row r="5" spans="1:35" x14ac:dyDescent="0.3">
      <c r="A5" t="s">
        <v>2</v>
      </c>
      <c r="C5">
        <v>89</v>
      </c>
      <c r="D5" s="10">
        <f>SUM(C5/C3)</f>
        <v>1</v>
      </c>
      <c r="E5" s="9">
        <v>110</v>
      </c>
      <c r="F5">
        <v>202</v>
      </c>
      <c r="G5" s="10">
        <f>SUM(F5/F3)</f>
        <v>0.83471074380165289</v>
      </c>
      <c r="H5" s="9">
        <v>140</v>
      </c>
      <c r="I5">
        <v>12</v>
      </c>
      <c r="J5" s="10">
        <f>SUM(I5/I3)</f>
        <v>0.63157894736842102</v>
      </c>
      <c r="K5" s="9">
        <v>240</v>
      </c>
      <c r="L5">
        <v>4</v>
      </c>
      <c r="M5" s="10">
        <f>SUM(L5/L3)</f>
        <v>2</v>
      </c>
      <c r="N5" s="9">
        <v>460</v>
      </c>
      <c r="O5">
        <v>2</v>
      </c>
      <c r="P5" s="10">
        <f>SUM(O5/O3)</f>
        <v>0.5</v>
      </c>
      <c r="Q5" s="9">
        <v>500</v>
      </c>
      <c r="R5">
        <v>2</v>
      </c>
      <c r="S5" s="10">
        <f>SUM(R5/R3)</f>
        <v>2</v>
      </c>
      <c r="T5" s="9">
        <v>800</v>
      </c>
      <c r="U5">
        <f t="shared" si="0"/>
        <v>311</v>
      </c>
      <c r="V5" s="10">
        <f>SUM(U5/U3)</f>
        <v>0.87114845938375352</v>
      </c>
      <c r="W5" s="15">
        <f t="shared" si="1"/>
        <v>45390</v>
      </c>
      <c r="X5" s="10">
        <f>SUM(W5/W3)</f>
        <v>0.87372473532242545</v>
      </c>
      <c r="Y5" s="14">
        <f>SUM(1000*38)</f>
        <v>38000</v>
      </c>
      <c r="Z5" s="14">
        <f>SUM(500*17)</f>
        <v>8500</v>
      </c>
      <c r="AA5" s="14">
        <f>SUM(500*20)</f>
        <v>10000</v>
      </c>
      <c r="AB5" s="14">
        <v>0</v>
      </c>
      <c r="AC5" s="14">
        <v>0</v>
      </c>
      <c r="AD5" s="14">
        <f>SUM(150*19)</f>
        <v>2850</v>
      </c>
      <c r="AE5" s="1">
        <f t="shared" si="3"/>
        <v>59350</v>
      </c>
      <c r="AF5" s="10">
        <f>SUM(AE5/AE3)</f>
        <v>1.0479015484577219</v>
      </c>
      <c r="AG5" s="1">
        <v>72136</v>
      </c>
      <c r="AH5" s="10">
        <f>SUM(AG5/AG3)</f>
        <v>1.0800580933986135</v>
      </c>
      <c r="AI5" s="4">
        <f t="shared" si="2"/>
        <v>0.21543386689132266</v>
      </c>
    </row>
    <row r="6" spans="1:35" x14ac:dyDescent="0.3">
      <c r="A6" t="s">
        <v>1</v>
      </c>
      <c r="C6">
        <v>127</v>
      </c>
      <c r="D6" s="10">
        <f>SUM(C6/C3)</f>
        <v>1.4269662921348314</v>
      </c>
      <c r="E6" s="9">
        <v>110</v>
      </c>
      <c r="F6">
        <v>185</v>
      </c>
      <c r="G6" s="10">
        <f>SUM(F6/F3)</f>
        <v>0.76446280991735538</v>
      </c>
      <c r="H6" s="9">
        <v>140</v>
      </c>
      <c r="I6">
        <v>10</v>
      </c>
      <c r="J6" s="10">
        <f>SUM(I6/I3)</f>
        <v>0.52631578947368418</v>
      </c>
      <c r="K6" s="9">
        <v>240</v>
      </c>
      <c r="L6">
        <v>4</v>
      </c>
      <c r="M6" s="10">
        <f>SUM(L6/L3)</f>
        <v>2</v>
      </c>
      <c r="N6" s="9">
        <v>460</v>
      </c>
      <c r="O6">
        <v>2</v>
      </c>
      <c r="P6" s="10">
        <f>SUM(O6/O3)</f>
        <v>0.5</v>
      </c>
      <c r="Q6" s="9">
        <v>500</v>
      </c>
      <c r="R6">
        <v>2</v>
      </c>
      <c r="S6" s="10">
        <f>SUM(R6/R3)</f>
        <v>2</v>
      </c>
      <c r="T6" s="9">
        <v>800</v>
      </c>
      <c r="U6">
        <f t="shared" si="0"/>
        <v>330</v>
      </c>
      <c r="V6" s="10">
        <f>SUM(U6/U3)</f>
        <v>0.92436974789915971</v>
      </c>
      <c r="W6" s="15">
        <f t="shared" si="1"/>
        <v>46710</v>
      </c>
      <c r="X6" s="10">
        <f>SUM(W6/W3)</f>
        <v>0.8991337824831569</v>
      </c>
      <c r="Y6" s="14">
        <f>SUM(500*38)</f>
        <v>19000</v>
      </c>
      <c r="Z6" s="14">
        <f>SUM(500*38)</f>
        <v>19000</v>
      </c>
      <c r="AA6" s="14">
        <f>SUM(755*26)</f>
        <v>19630</v>
      </c>
      <c r="AB6" s="14">
        <v>0</v>
      </c>
      <c r="AC6" s="14">
        <v>0</v>
      </c>
      <c r="AD6" s="14">
        <f>SUM(150*19)</f>
        <v>2850</v>
      </c>
      <c r="AE6" s="1">
        <f t="shared" si="3"/>
        <v>60480</v>
      </c>
      <c r="AF6" s="10">
        <f>SUM(AE6/AE3)</f>
        <v>1.067853170189099</v>
      </c>
      <c r="AG6" s="1">
        <v>72431</v>
      </c>
      <c r="AH6" s="10">
        <f>SUM(AG6/AG3)</f>
        <v>1.0844749883962927</v>
      </c>
      <c r="AI6" s="4">
        <f t="shared" si="2"/>
        <v>0.19760251322751324</v>
      </c>
    </row>
    <row r="7" spans="1:35" x14ac:dyDescent="0.3">
      <c r="A7" t="s">
        <v>0</v>
      </c>
      <c r="C7">
        <v>136</v>
      </c>
      <c r="D7" s="10">
        <f>SUM(C7/C3)</f>
        <v>1.5280898876404494</v>
      </c>
      <c r="E7" s="9">
        <v>110</v>
      </c>
      <c r="F7">
        <v>176</v>
      </c>
      <c r="G7" s="10">
        <f>SUM(F7/F3)</f>
        <v>0.72727272727272729</v>
      </c>
      <c r="H7" s="9">
        <v>140</v>
      </c>
      <c r="I7">
        <v>15</v>
      </c>
      <c r="J7" s="10">
        <f>SUM(I7/I3)</f>
        <v>0.78947368421052633</v>
      </c>
      <c r="K7" s="9">
        <v>240</v>
      </c>
      <c r="L7">
        <v>2</v>
      </c>
      <c r="M7" s="10">
        <f>SUM(L7/L3)</f>
        <v>1</v>
      </c>
      <c r="N7" s="9">
        <v>460</v>
      </c>
      <c r="O7">
        <v>6</v>
      </c>
      <c r="P7" s="10">
        <f>SUM(O7/O3)</f>
        <v>1.5</v>
      </c>
      <c r="Q7" s="9">
        <v>500</v>
      </c>
      <c r="R7">
        <v>1</v>
      </c>
      <c r="S7" s="10">
        <f>SUM(R7/R3)</f>
        <v>1</v>
      </c>
      <c r="T7" s="9">
        <v>800</v>
      </c>
      <c r="U7">
        <f t="shared" si="0"/>
        <v>336</v>
      </c>
      <c r="V7" s="10">
        <f>SUM(U7/U3)</f>
        <v>0.94117647058823528</v>
      </c>
      <c r="W7" s="15">
        <f t="shared" si="1"/>
        <v>47920</v>
      </c>
      <c r="X7" s="10">
        <f>SUM(W7/W3)</f>
        <v>0.92242540904716075</v>
      </c>
      <c r="Y7" s="14">
        <f>SUM(500*40)</f>
        <v>20000</v>
      </c>
      <c r="Z7" s="14">
        <f>SUM(373*13)</f>
        <v>4849</v>
      </c>
      <c r="AA7" s="14">
        <f>SUM(646*19)</f>
        <v>12274</v>
      </c>
      <c r="AB7" s="14">
        <f>SUM(465*25)</f>
        <v>11625</v>
      </c>
      <c r="AC7" s="14">
        <f>SUM(947*6)</f>
        <v>5682</v>
      </c>
      <c r="AD7" s="14">
        <f>SUM(150*8)</f>
        <v>1200</v>
      </c>
      <c r="AE7" s="1">
        <f t="shared" si="3"/>
        <v>55630</v>
      </c>
      <c r="AF7" s="10">
        <f>SUM(AE7/AE3)</f>
        <v>0.98222010346593214</v>
      </c>
      <c r="AG7" s="1">
        <v>72133</v>
      </c>
      <c r="AH7" s="10">
        <f>SUM(AG7/AG3)</f>
        <v>1.0800131758223659</v>
      </c>
      <c r="AI7" s="4">
        <f t="shared" si="2"/>
        <v>0.29665648031637604</v>
      </c>
    </row>
    <row r="8" spans="1:35" x14ac:dyDescent="0.3">
      <c r="A8" t="s">
        <v>13</v>
      </c>
      <c r="C8">
        <v>165</v>
      </c>
      <c r="D8" s="10">
        <f>SUM(C8/C3)</f>
        <v>1.853932584269663</v>
      </c>
      <c r="E8" s="9">
        <v>110</v>
      </c>
      <c r="F8">
        <v>160</v>
      </c>
      <c r="G8" s="10">
        <f>SUM(F8/F3)</f>
        <v>0.66115702479338845</v>
      </c>
      <c r="H8" s="9">
        <v>140</v>
      </c>
      <c r="I8">
        <v>11</v>
      </c>
      <c r="J8" s="10">
        <f>SUM(I8/I3)</f>
        <v>0.57894736842105265</v>
      </c>
      <c r="K8" s="9">
        <v>240</v>
      </c>
      <c r="L8">
        <v>2</v>
      </c>
      <c r="M8" s="10">
        <f>SUM(L8/L3)</f>
        <v>1</v>
      </c>
      <c r="N8" s="9">
        <v>460</v>
      </c>
      <c r="O8">
        <v>5</v>
      </c>
      <c r="P8" s="10">
        <f>SUM(O8/O3)</f>
        <v>1.25</v>
      </c>
      <c r="Q8" s="9">
        <v>500</v>
      </c>
      <c r="R8">
        <v>1</v>
      </c>
      <c r="S8" s="10">
        <f>SUM(R8/R3)</f>
        <v>1</v>
      </c>
      <c r="T8" s="9">
        <v>800</v>
      </c>
      <c r="U8">
        <f t="shared" si="0"/>
        <v>344</v>
      </c>
      <c r="V8" s="10">
        <f>SUM(U8/U3)</f>
        <v>0.96358543417366949</v>
      </c>
      <c r="W8" s="15">
        <f t="shared" si="1"/>
        <v>47410</v>
      </c>
      <c r="X8" s="10">
        <f>SUM(W8/W3)</f>
        <v>0.91260827718960535</v>
      </c>
      <c r="Y8" s="14">
        <f>SUM(500*42)</f>
        <v>21000</v>
      </c>
      <c r="Z8" s="14">
        <v>0</v>
      </c>
      <c r="AA8" s="14">
        <f>SUM(646*20)</f>
        <v>12920</v>
      </c>
      <c r="AB8" s="14">
        <f>SUM(465*26)</f>
        <v>12090</v>
      </c>
      <c r="AC8" s="14">
        <f>SUM(947*9)</f>
        <v>8523</v>
      </c>
      <c r="AD8" s="14">
        <f>SUM(150*8)</f>
        <v>1200</v>
      </c>
      <c r="AE8" s="1">
        <f t="shared" si="3"/>
        <v>55733</v>
      </c>
      <c r="AF8" s="10">
        <f>SUM(AE8/AE3)</f>
        <v>0.98403870261489834</v>
      </c>
      <c r="AG8" s="1">
        <v>72133</v>
      </c>
      <c r="AH8" s="10">
        <f>SUM(AG8/AG3)</f>
        <v>1.0800131758223659</v>
      </c>
      <c r="AI8" s="4">
        <f t="shared" si="2"/>
        <v>0.29426013313476757</v>
      </c>
    </row>
    <row r="9" spans="1:35" x14ac:dyDescent="0.3">
      <c r="A9" t="s">
        <v>14</v>
      </c>
      <c r="C9">
        <v>162</v>
      </c>
      <c r="D9" s="10">
        <f>SUM(C9/C3)</f>
        <v>1.8202247191011236</v>
      </c>
      <c r="E9" s="9">
        <v>110</v>
      </c>
      <c r="F9">
        <v>138</v>
      </c>
      <c r="G9" s="10">
        <f>SUM(F9/F3)</f>
        <v>0.57024793388429751</v>
      </c>
      <c r="H9" s="9">
        <v>140</v>
      </c>
      <c r="I9">
        <v>10</v>
      </c>
      <c r="J9" s="10">
        <f>SUM(I9/I3)</f>
        <v>0.52631578947368418</v>
      </c>
      <c r="K9" s="9">
        <v>240</v>
      </c>
      <c r="L9">
        <v>4</v>
      </c>
      <c r="M9" s="10">
        <f>SUM(L9/L3)</f>
        <v>2</v>
      </c>
      <c r="N9" s="9">
        <v>460</v>
      </c>
      <c r="O9">
        <v>7</v>
      </c>
      <c r="P9" s="10">
        <f>SUM(O9/O3)</f>
        <v>1.75</v>
      </c>
      <c r="Q9" s="9">
        <v>500</v>
      </c>
      <c r="R9">
        <v>2</v>
      </c>
      <c r="S9" s="10">
        <f>SUM(R9/R3)</f>
        <v>2</v>
      </c>
      <c r="T9" s="9">
        <v>800</v>
      </c>
      <c r="U9">
        <f t="shared" si="0"/>
        <v>323</v>
      </c>
      <c r="V9" s="10">
        <f>SUM(U9/U3)</f>
        <v>0.90476190476190477</v>
      </c>
      <c r="W9" s="15">
        <f t="shared" si="1"/>
        <v>46480</v>
      </c>
      <c r="X9" s="10">
        <f>SUM(W9/W3)</f>
        <v>0.89470644850818093</v>
      </c>
      <c r="Y9" s="14">
        <f>SUM(500*20)</f>
        <v>10000</v>
      </c>
      <c r="Z9" s="14">
        <v>0</v>
      </c>
      <c r="AA9" s="14">
        <f>SUM(646*20)</f>
        <v>12920</v>
      </c>
      <c r="AB9" s="14">
        <f>SUM(500*40)</f>
        <v>20000</v>
      </c>
      <c r="AC9" s="14">
        <f>SUM(947*6)</f>
        <v>5682</v>
      </c>
      <c r="AD9" s="14">
        <f>SUM(947*4)</f>
        <v>3788</v>
      </c>
      <c r="AE9" s="1">
        <f t="shared" si="3"/>
        <v>52390</v>
      </c>
      <c r="AF9" s="10">
        <f>SUM(AE9/AE3)</f>
        <v>0.92501368363437331</v>
      </c>
      <c r="AG9" s="1">
        <v>72132</v>
      </c>
      <c r="AH9" s="10">
        <f>SUM(AG9/AG3)</f>
        <v>1.0799982032969502</v>
      </c>
      <c r="AI9" s="4">
        <f t="shared" si="2"/>
        <v>0.3768276388623783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Bagot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Shakeshaft</dc:creator>
  <cp:lastModifiedBy>Luis Jaggy</cp:lastModifiedBy>
  <dcterms:created xsi:type="dcterms:W3CDTF">2017-04-12T07:47:57Z</dcterms:created>
  <dcterms:modified xsi:type="dcterms:W3CDTF">2017-04-12T17:22:19Z</dcterms:modified>
</cp:coreProperties>
</file>