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matytsin_worldbank_org/Documents/Equity_Policy_Lab/OTHER/Example_tools/FiscalSim/Example_FiscalSim/03.Tool/"/>
    </mc:Choice>
  </mc:AlternateContent>
  <xr:revisionPtr revIDLastSave="5" documentId="8_{DC8A5D15-CC3E-4513-A0C1-674C85CE9141}" xr6:coauthVersionLast="47" xr6:coauthVersionMax="47" xr10:uidLastSave="{0BAFF20C-643B-4044-83AB-B7C61A61FB23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/>
  <c r="B2" i="20"/>
  <c r="A2" i="20"/>
  <c r="C1" i="20" a="1"/>
  <c r="C1" i="20"/>
  <c r="A2" i="47"/>
  <c r="L34" i="41"/>
  <c r="J34" i="41"/>
  <c r="H34" i="41"/>
  <c r="L33" i="41"/>
  <c r="J33" i="41"/>
  <c r="H33" i="41"/>
  <c r="L32" i="41"/>
  <c r="J32" i="41"/>
  <c r="H32" i="41"/>
  <c r="L31" i="41"/>
  <c r="K31" i="41"/>
  <c r="J31" i="41"/>
  <c r="H31" i="41"/>
  <c r="L30" i="41"/>
  <c r="J30" i="41"/>
  <c r="H30" i="41"/>
  <c r="L29" i="41"/>
  <c r="J29" i="41"/>
  <c r="H29" i="41"/>
  <c r="L28" i="41"/>
  <c r="K28" i="41"/>
  <c r="J28" i="41"/>
  <c r="H28" i="41"/>
  <c r="L27" i="41"/>
  <c r="J27" i="41"/>
  <c r="H27" i="41"/>
  <c r="L26" i="41"/>
  <c r="K26" i="41"/>
  <c r="J26" i="41"/>
  <c r="H26" i="41"/>
  <c r="L25" i="41"/>
  <c r="J25" i="41"/>
  <c r="H25" i="41"/>
  <c r="L24" i="41"/>
  <c r="J24" i="41"/>
  <c r="H24" i="41"/>
  <c r="L23" i="41"/>
  <c r="K23" i="41"/>
  <c r="J23" i="41"/>
  <c r="H23" i="41"/>
  <c r="L22" i="41"/>
  <c r="J22" i="41"/>
  <c r="H22" i="41"/>
  <c r="L21" i="41"/>
  <c r="J21" i="41"/>
  <c r="H21" i="41"/>
  <c r="L20" i="41"/>
  <c r="J20" i="41"/>
  <c r="H20" i="41"/>
  <c r="L19" i="41"/>
  <c r="J19" i="41"/>
  <c r="H19" i="41"/>
  <c r="L18" i="41"/>
  <c r="J18" i="41"/>
  <c r="H18" i="41"/>
  <c r="L17" i="41"/>
  <c r="K17" i="41"/>
  <c r="J17" i="41"/>
  <c r="H17" i="41"/>
  <c r="F52" i="41"/>
  <c r="E52" i="41"/>
  <c r="F51" i="41"/>
  <c r="E51" i="41"/>
  <c r="F50" i="41"/>
  <c r="E50" i="41"/>
  <c r="F49" i="41"/>
  <c r="E49" i="41"/>
  <c r="F48" i="41"/>
  <c r="E48" i="41"/>
  <c r="F47" i="41"/>
  <c r="E47" i="41"/>
  <c r="F46" i="41"/>
  <c r="E46" i="41"/>
  <c r="F45" i="41"/>
  <c r="E45" i="41"/>
  <c r="F44" i="41"/>
  <c r="E44" i="41"/>
  <c r="F43" i="41"/>
  <c r="E43" i="41"/>
  <c r="F42" i="41"/>
  <c r="E42" i="41"/>
  <c r="F41" i="41"/>
  <c r="E41" i="41"/>
  <c r="F40" i="41"/>
  <c r="E40" i="41"/>
  <c r="F39" i="41"/>
  <c r="E39" i="41"/>
  <c r="F38" i="41"/>
  <c r="E38" i="41"/>
  <c r="F37" i="41"/>
  <c r="E37" i="41"/>
  <c r="F36" i="41"/>
  <c r="E36" i="41"/>
  <c r="F35" i="41"/>
  <c r="E35" i="41"/>
  <c r="F34" i="41"/>
  <c r="E34" i="41"/>
  <c r="F33" i="41"/>
  <c r="E33" i="41"/>
  <c r="F32" i="41"/>
  <c r="E32" i="41"/>
  <c r="F31" i="41"/>
  <c r="E31" i="41"/>
  <c r="F30" i="41"/>
  <c r="E30" i="41"/>
  <c r="F29" i="41"/>
  <c r="E29" i="41"/>
  <c r="F28" i="41"/>
  <c r="E28" i="41"/>
  <c r="F27" i="41"/>
  <c r="E27" i="41"/>
  <c r="F26" i="41"/>
  <c r="E26" i="41"/>
  <c r="F25" i="41"/>
  <c r="E25" i="41"/>
  <c r="F24" i="41"/>
  <c r="E24" i="41"/>
  <c r="F23" i="41"/>
  <c r="E23" i="41"/>
  <c r="F22" i="41"/>
  <c r="E22" i="41"/>
  <c r="F21" i="41"/>
  <c r="E21" i="41"/>
  <c r="F20" i="41"/>
  <c r="E20" i="41"/>
  <c r="F19" i="41"/>
  <c r="E19" i="41"/>
  <c r="F18" i="41"/>
  <c r="E18" i="41"/>
  <c r="F17" i="41"/>
  <c r="E17" i="41" a="1"/>
  <c r="E17" i="41"/>
  <c r="C45" i="41"/>
  <c r="C33" i="41"/>
  <c r="C29" i="41"/>
  <c r="C17" i="41" a="1"/>
  <c r="C41" i="41" s="1"/>
  <c r="L16" i="41"/>
  <c r="J16" i="41"/>
  <c r="H16" i="41"/>
  <c r="L15" i="41"/>
  <c r="K15" i="41"/>
  <c r="J15" i="41"/>
  <c r="H15" i="41"/>
  <c r="L14" i="41"/>
  <c r="J14" i="41"/>
  <c r="H14" i="41"/>
  <c r="L13" i="41"/>
  <c r="K13" i="41"/>
  <c r="J13" i="41"/>
  <c r="H13" i="41"/>
  <c r="L12" i="41"/>
  <c r="J12" i="41"/>
  <c r="H12" i="41"/>
  <c r="L11" i="41"/>
  <c r="K11" i="41"/>
  <c r="J11" i="41"/>
  <c r="H11" i="41"/>
  <c r="L10" i="41"/>
  <c r="J10" i="41"/>
  <c r="H10" i="41"/>
  <c r="L9" i="41"/>
  <c r="J9" i="41"/>
  <c r="H9" i="41"/>
  <c r="L8" i="41"/>
  <c r="J8" i="41"/>
  <c r="H8" i="41"/>
  <c r="L7" i="41"/>
  <c r="J7" i="41"/>
  <c r="H7" i="41"/>
  <c r="L6" i="41"/>
  <c r="J6" i="41"/>
  <c r="H6" i="41"/>
  <c r="L5" i="41"/>
  <c r="K5" i="41"/>
  <c r="J5" i="41"/>
  <c r="H5" i="41"/>
  <c r="B70" i="41"/>
  <c r="A70" i="41"/>
  <c r="B69" i="41"/>
  <c r="A69" i="41"/>
  <c r="B68" i="41"/>
  <c r="A68" i="41"/>
  <c r="B67" i="41"/>
  <c r="A67" i="41"/>
  <c r="B66" i="41"/>
  <c r="A66" i="41"/>
  <c r="B65" i="41"/>
  <c r="A65" i="41"/>
  <c r="B64" i="41"/>
  <c r="A64" i="41"/>
  <c r="B63" i="41"/>
  <c r="A63" i="41"/>
  <c r="B62" i="41"/>
  <c r="A62" i="41"/>
  <c r="B61" i="41"/>
  <c r="A61" i="41"/>
  <c r="B60" i="41"/>
  <c r="A60" i="41"/>
  <c r="B59" i="41"/>
  <c r="A59" i="41"/>
  <c r="B58" i="41"/>
  <c r="A58" i="41"/>
  <c r="B57" i="41"/>
  <c r="A57" i="41"/>
  <c r="B56" i="41"/>
  <c r="A56" i="41"/>
  <c r="B55" i="41"/>
  <c r="A55" i="41"/>
  <c r="B54" i="41"/>
  <c r="A54" i="41"/>
  <c r="B53" i="41"/>
  <c r="A53" i="41"/>
  <c r="B52" i="41"/>
  <c r="A52" i="41"/>
  <c r="B51" i="41"/>
  <c r="A51" i="41"/>
  <c r="B50" i="41"/>
  <c r="A50" i="41"/>
  <c r="B49" i="41"/>
  <c r="A49" i="41"/>
  <c r="B48" i="41"/>
  <c r="A48" i="41"/>
  <c r="B47" i="41"/>
  <c r="A47" i="41"/>
  <c r="B46" i="41"/>
  <c r="A46" i="41"/>
  <c r="B45" i="41"/>
  <c r="A45" i="41"/>
  <c r="B44" i="41"/>
  <c r="A44" i="41"/>
  <c r="B43" i="41"/>
  <c r="A43" i="41"/>
  <c r="B42" i="41"/>
  <c r="A42" i="41"/>
  <c r="B41" i="41"/>
  <c r="A41" i="41"/>
  <c r="B40" i="41"/>
  <c r="A40" i="41"/>
  <c r="B39" i="41"/>
  <c r="A39" i="41"/>
  <c r="B38" i="41"/>
  <c r="A38" i="41"/>
  <c r="B37" i="41"/>
  <c r="A37" i="41"/>
  <c r="B36" i="41"/>
  <c r="A36" i="41"/>
  <c r="B35" i="41"/>
  <c r="A35" i="41"/>
  <c r="B34" i="41"/>
  <c r="A34" i="41"/>
  <c r="B33" i="41"/>
  <c r="A33" i="41"/>
  <c r="B32" i="41"/>
  <c r="A32" i="41"/>
  <c r="B31" i="41"/>
  <c r="A31" i="41"/>
  <c r="B30" i="41"/>
  <c r="A30" i="41"/>
  <c r="B29" i="41"/>
  <c r="A29" i="41"/>
  <c r="B28" i="41"/>
  <c r="A28" i="41"/>
  <c r="B27" i="41"/>
  <c r="A27" i="41"/>
  <c r="B26" i="41"/>
  <c r="A26" i="41"/>
  <c r="B25" i="41"/>
  <c r="A25" i="41"/>
  <c r="B24" i="41"/>
  <c r="A24" i="41"/>
  <c r="B23" i="41"/>
  <c r="A23" i="41"/>
  <c r="B22" i="41"/>
  <c r="A22" i="41"/>
  <c r="B21" i="41"/>
  <c r="A21" i="41"/>
  <c r="B20" i="41"/>
  <c r="A20" i="41"/>
  <c r="B19" i="41"/>
  <c r="A19" i="41"/>
  <c r="B18" i="41"/>
  <c r="A18" i="41"/>
  <c r="B17" i="41"/>
  <c r="A17" i="41"/>
  <c r="B16" i="41"/>
  <c r="A16" i="41"/>
  <c r="B15" i="41"/>
  <c r="A15" i="41"/>
  <c r="B14" i="41"/>
  <c r="A14" i="41"/>
  <c r="B13" i="41"/>
  <c r="A13" i="41"/>
  <c r="B12" i="41"/>
  <c r="A12" i="41"/>
  <c r="B11" i="41"/>
  <c r="A11" i="41"/>
  <c r="B10" i="41"/>
  <c r="A10" i="41"/>
  <c r="B9" i="41"/>
  <c r="A9" i="41"/>
  <c r="B8" i="41"/>
  <c r="A8" i="41"/>
  <c r="B7" i="41"/>
  <c r="A7" i="41"/>
  <c r="B6" i="41"/>
  <c r="A6" i="41"/>
  <c r="B5" i="41"/>
  <c r="A5" i="41"/>
  <c r="B4" i="41"/>
  <c r="A4" i="41"/>
  <c r="B3" i="41"/>
  <c r="A3" i="41"/>
  <c r="B2" i="41"/>
  <c r="A2" i="41" a="1"/>
  <c r="A2" i="41"/>
  <c r="I26" i="40"/>
  <c r="F26" i="40"/>
  <c r="E25" i="40"/>
  <c r="F24" i="40"/>
  <c r="I22" i="40"/>
  <c r="F22" i="40"/>
  <c r="E21" i="40"/>
  <c r="F20" i="40"/>
  <c r="I18" i="40"/>
  <c r="F18" i="40"/>
  <c r="E17" i="40"/>
  <c r="O16" i="40"/>
  <c r="J16" i="40"/>
  <c r="I16" i="40"/>
  <c r="F16" i="40"/>
  <c r="E16" i="40"/>
  <c r="O15" i="40"/>
  <c r="N15" i="40"/>
  <c r="I12" i="40"/>
  <c r="J23" i="40" s="1"/>
  <c r="H12" i="40"/>
  <c r="I23" i="40" s="1"/>
  <c r="F12" i="40"/>
  <c r="F23" i="40" s="1"/>
  <c r="E12" i="40"/>
  <c r="E26" i="40" s="1"/>
  <c r="H9" i="40"/>
  <c r="H8" i="40"/>
  <c r="N16" i="40" s="1"/>
  <c r="G28" i="39"/>
  <c r="E28" i="39"/>
  <c r="L27" i="39"/>
  <c r="J27" i="39"/>
  <c r="I27" i="39"/>
  <c r="M27" i="39" s="1"/>
  <c r="G27" i="39"/>
  <c r="K27" i="39" s="1"/>
  <c r="O27" i="39" s="1"/>
  <c r="E27" i="39"/>
  <c r="L26" i="39"/>
  <c r="G26" i="39"/>
  <c r="K26" i="39" s="1"/>
  <c r="O26" i="39" s="1"/>
  <c r="E26" i="39"/>
  <c r="O25" i="39"/>
  <c r="L25" i="39"/>
  <c r="K25" i="39"/>
  <c r="J25" i="39"/>
  <c r="I25" i="39"/>
  <c r="M25" i="39" s="1"/>
  <c r="G25" i="39"/>
  <c r="E25" i="39"/>
  <c r="M24" i="39"/>
  <c r="L24" i="39"/>
  <c r="K24" i="39"/>
  <c r="O24" i="39" s="1"/>
  <c r="J24" i="39"/>
  <c r="I24" i="39"/>
  <c r="G24" i="39"/>
  <c r="E24" i="39"/>
  <c r="M23" i="39"/>
  <c r="L23" i="39"/>
  <c r="J23" i="39"/>
  <c r="I23" i="39"/>
  <c r="G23" i="39"/>
  <c r="K23" i="39" s="1"/>
  <c r="O23" i="39" s="1"/>
  <c r="E23" i="39"/>
  <c r="L22" i="39"/>
  <c r="K22" i="39"/>
  <c r="O22" i="39" s="1"/>
  <c r="J22" i="39"/>
  <c r="I22" i="39"/>
  <c r="M22" i="39" s="1"/>
  <c r="E22" i="39"/>
  <c r="M21" i="39"/>
  <c r="L21" i="39"/>
  <c r="K21" i="39"/>
  <c r="O21" i="39" s="1"/>
  <c r="J21" i="39"/>
  <c r="I21" i="39"/>
  <c r="G21" i="39"/>
  <c r="E21" i="39"/>
  <c r="M20" i="39"/>
  <c r="L20" i="39"/>
  <c r="J20" i="39"/>
  <c r="I20" i="39"/>
  <c r="G20" i="39"/>
  <c r="K20" i="39" s="1"/>
  <c r="O20" i="39" s="1"/>
  <c r="E20" i="39"/>
  <c r="L19" i="39"/>
  <c r="K19" i="39"/>
  <c r="O19" i="39" s="1"/>
  <c r="J19" i="39"/>
  <c r="I19" i="39"/>
  <c r="M19" i="39" s="1"/>
  <c r="G19" i="39"/>
  <c r="E19" i="39"/>
  <c r="L18" i="39"/>
  <c r="K18" i="39"/>
  <c r="O18" i="39" s="1"/>
  <c r="G18" i="39"/>
  <c r="J18" i="39" s="1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E9" i="39"/>
  <c r="E8" i="39"/>
  <c r="L7" i="39"/>
  <c r="O7" i="39" s="1"/>
  <c r="K7" i="39"/>
  <c r="G7" i="39"/>
  <c r="E7" i="39"/>
  <c r="G6" i="39"/>
  <c r="I6" i="39" s="1"/>
  <c r="E6" i="39"/>
  <c r="L5" i="39"/>
  <c r="K5" i="39"/>
  <c r="O5" i="39" s="1"/>
  <c r="J5" i="39"/>
  <c r="I5" i="39"/>
  <c r="M5" i="39" s="1"/>
  <c r="E5" i="39"/>
  <c r="P4" i="39"/>
  <c r="O4" i="39"/>
  <c r="B70" i="39"/>
  <c r="B69" i="39"/>
  <c r="A69" i="39"/>
  <c r="A67" i="39"/>
  <c r="B66" i="39"/>
  <c r="B65" i="39"/>
  <c r="A65" i="39"/>
  <c r="A63" i="39"/>
  <c r="B62" i="39"/>
  <c r="B61" i="39"/>
  <c r="A61" i="39"/>
  <c r="A59" i="39"/>
  <c r="B58" i="39"/>
  <c r="B57" i="39"/>
  <c r="A57" i="39"/>
  <c r="A55" i="39"/>
  <c r="B54" i="39"/>
  <c r="B53" i="39"/>
  <c r="A53" i="39"/>
  <c r="A51" i="39"/>
  <c r="B50" i="39"/>
  <c r="B49" i="39"/>
  <c r="A49" i="39"/>
  <c r="A47" i="39"/>
  <c r="B46" i="39"/>
  <c r="B45" i="39"/>
  <c r="A45" i="39"/>
  <c r="A43" i="39"/>
  <c r="B42" i="39"/>
  <c r="B41" i="39"/>
  <c r="A41" i="39"/>
  <c r="A39" i="39"/>
  <c r="B38" i="39"/>
  <c r="B37" i="39"/>
  <c r="A37" i="39"/>
  <c r="A35" i="39"/>
  <c r="B34" i="39"/>
  <c r="B33" i="39"/>
  <c r="A33" i="39"/>
  <c r="A31" i="39"/>
  <c r="B30" i="39"/>
  <c r="B29" i="39"/>
  <c r="A29" i="39"/>
  <c r="A27" i="39"/>
  <c r="B26" i="39"/>
  <c r="B25" i="39"/>
  <c r="A25" i="39"/>
  <c r="A23" i="39"/>
  <c r="B22" i="39"/>
  <c r="B21" i="39"/>
  <c r="A21" i="39"/>
  <c r="A19" i="39"/>
  <c r="B18" i="39"/>
  <c r="B17" i="39"/>
  <c r="A17" i="39"/>
  <c r="A15" i="39"/>
  <c r="B14" i="39"/>
  <c r="B13" i="39"/>
  <c r="A13" i="39"/>
  <c r="A11" i="39"/>
  <c r="B10" i="39"/>
  <c r="B9" i="39"/>
  <c r="A9" i="39"/>
  <c r="A7" i="39"/>
  <c r="B6" i="39"/>
  <c r="B5" i="39"/>
  <c r="A5" i="39"/>
  <c r="A3" i="39"/>
  <c r="B2" i="39"/>
  <c r="A2" i="39" a="1"/>
  <c r="B68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E19" i="9"/>
  <c r="Z15" i="9" s="1"/>
  <c r="D19" i="9"/>
  <c r="C19" i="9"/>
  <c r="Y15" i="9" s="1"/>
  <c r="B19" i="9"/>
  <c r="J18" i="9"/>
  <c r="I18" i="9"/>
  <c r="H18" i="9"/>
  <c r="G18" i="9"/>
  <c r="F18" i="9"/>
  <c r="AA14" i="9" s="1"/>
  <c r="E18" i="9"/>
  <c r="Z14" i="9" s="1"/>
  <c r="D18" i="9"/>
  <c r="C18" i="9"/>
  <c r="Y14" i="9" s="1"/>
  <c r="B18" i="9"/>
  <c r="J17" i="9"/>
  <c r="I17" i="9"/>
  <c r="H17" i="9"/>
  <c r="G17" i="9"/>
  <c r="F17" i="9"/>
  <c r="AA13" i="9" s="1"/>
  <c r="E17" i="9"/>
  <c r="D17" i="9"/>
  <c r="C17" i="9"/>
  <c r="K17" i="9" s="1"/>
  <c r="L17" i="9" s="1"/>
  <c r="B17" i="9"/>
  <c r="J16" i="9"/>
  <c r="I16" i="9"/>
  <c r="H16" i="9"/>
  <c r="G16" i="9"/>
  <c r="F16" i="9"/>
  <c r="AA12" i="9" s="1"/>
  <c r="E16" i="9"/>
  <c r="D16" i="9"/>
  <c r="Z12" i="9" s="1"/>
  <c r="C16" i="9"/>
  <c r="Y12" i="9" s="1"/>
  <c r="B16" i="9"/>
  <c r="AG15" i="9"/>
  <c r="AF15" i="9"/>
  <c r="AE15" i="9"/>
  <c r="AD15" i="9"/>
  <c r="AB15" i="9"/>
  <c r="AA15" i="9"/>
  <c r="J15" i="9"/>
  <c r="I15" i="9"/>
  <c r="H15" i="9"/>
  <c r="G15" i="9"/>
  <c r="AB11" i="9" s="1"/>
  <c r="F15" i="9"/>
  <c r="E15" i="9"/>
  <c r="D15" i="9"/>
  <c r="Z11" i="9" s="1"/>
  <c r="C15" i="9"/>
  <c r="K15" i="9" s="1"/>
  <c r="L15" i="9" s="1"/>
  <c r="B15" i="9"/>
  <c r="AG14" i="9"/>
  <c r="AF14" i="9"/>
  <c r="AE14" i="9"/>
  <c r="AD14" i="9"/>
  <c r="AB14" i="9"/>
  <c r="J14" i="9"/>
  <c r="I14" i="9"/>
  <c r="H14" i="9"/>
  <c r="G14" i="9"/>
  <c r="F14" i="9"/>
  <c r="E14" i="9"/>
  <c r="D14" i="9"/>
  <c r="Z10" i="9" s="1"/>
  <c r="C14" i="9"/>
  <c r="Y10" i="9" s="1"/>
  <c r="B14" i="9"/>
  <c r="AG13" i="9"/>
  <c r="AF13" i="9"/>
  <c r="AE13" i="9"/>
  <c r="AD13" i="9"/>
  <c r="AB13" i="9"/>
  <c r="Z13" i="9"/>
  <c r="Y13" i="9"/>
  <c r="J13" i="9"/>
  <c r="I13" i="9"/>
  <c r="H13" i="9"/>
  <c r="G13" i="9"/>
  <c r="AB9" i="9" s="1"/>
  <c r="F13" i="9"/>
  <c r="AA9" i="9" s="1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J12" i="9"/>
  <c r="I12" i="9"/>
  <c r="H12" i="9"/>
  <c r="AC8" i="9" s="1"/>
  <c r="G12" i="9"/>
  <c r="F12" i="9"/>
  <c r="E12" i="9"/>
  <c r="D12" i="9"/>
  <c r="Z8" i="9" s="1"/>
  <c r="C12" i="9"/>
  <c r="K12" i="9" s="1"/>
  <c r="L12" i="9" s="1"/>
  <c r="B12" i="9"/>
  <c r="AG11" i="9"/>
  <c r="AF11" i="9"/>
  <c r="AE11" i="9"/>
  <c r="AD11" i="9"/>
  <c r="AA11" i="9"/>
  <c r="K11" i="9"/>
  <c r="L11" i="9" s="1"/>
  <c r="J11" i="9"/>
  <c r="I11" i="9"/>
  <c r="H11" i="9"/>
  <c r="AC7" i="9" s="1"/>
  <c r="G11" i="9"/>
  <c r="AB7" i="9" s="1"/>
  <c r="F11" i="9"/>
  <c r="E11" i="9"/>
  <c r="D11" i="9"/>
  <c r="Z7" i="9" s="1"/>
  <c r="C11" i="9"/>
  <c r="B11" i="9"/>
  <c r="AG10" i="9"/>
  <c r="AF10" i="9"/>
  <c r="AE10" i="9"/>
  <c r="AD10" i="9"/>
  <c r="AB10" i="9"/>
  <c r="AA10" i="9"/>
  <c r="J10" i="9"/>
  <c r="I10" i="9"/>
  <c r="H10" i="9"/>
  <c r="G10" i="9"/>
  <c r="AB6" i="9" s="1"/>
  <c r="F10" i="9"/>
  <c r="AA6" i="9" s="1"/>
  <c r="E10" i="9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AG7" i="9"/>
  <c r="AF7" i="9"/>
  <c r="AE7" i="9"/>
  <c r="AD7" i="9"/>
  <c r="AA7" i="9"/>
  <c r="Y7" i="9"/>
  <c r="AG6" i="9"/>
  <c r="AF6" i="9"/>
  <c r="AE6" i="9"/>
  <c r="AD6" i="9"/>
  <c r="Z6" i="9"/>
  <c r="Y6" i="9"/>
  <c r="J6" i="9"/>
  <c r="I6" i="9"/>
  <c r="H6" i="9"/>
  <c r="G6" i="9"/>
  <c r="F6" i="9"/>
  <c r="E6" i="9"/>
  <c r="D6" i="9"/>
  <c r="C6" i="9"/>
  <c r="K6" i="9" s="1"/>
  <c r="L6" i="9" s="1"/>
  <c r="B32" i="23"/>
  <c r="H32" i="23" s="1"/>
  <c r="B31" i="23"/>
  <c r="C31" i="23" s="1"/>
  <c r="B28" i="23"/>
  <c r="B26" i="23"/>
  <c r="C26" i="23" s="1"/>
  <c r="H24" i="23"/>
  <c r="G24" i="23"/>
  <c r="F24" i="23"/>
  <c r="E24" i="23"/>
  <c r="D24" i="23"/>
  <c r="C24" i="23"/>
  <c r="H12" i="23"/>
  <c r="G12" i="23"/>
  <c r="F12" i="23"/>
  <c r="F30" i="23" s="1"/>
  <c r="E12" i="23"/>
  <c r="E32" i="23" s="1"/>
  <c r="D12" i="23"/>
  <c r="D6" i="23" s="1"/>
  <c r="C12" i="23"/>
  <c r="H11" i="23"/>
  <c r="G11" i="23"/>
  <c r="D11" i="23"/>
  <c r="C11" i="23"/>
  <c r="B11" i="23"/>
  <c r="B10" i="23"/>
  <c r="C10" i="23" s="1"/>
  <c r="B9" i="23"/>
  <c r="H9" i="23" s="1"/>
  <c r="H8" i="23"/>
  <c r="D8" i="23"/>
  <c r="B8" i="23"/>
  <c r="C8" i="23" s="1"/>
  <c r="H7" i="23"/>
  <c r="G7" i="23"/>
  <c r="D7" i="23"/>
  <c r="C7" i="23"/>
  <c r="B7" i="23"/>
  <c r="G6" i="23"/>
  <c r="F6" i="23"/>
  <c r="B6" i="23"/>
  <c r="C6" i="23" s="1"/>
  <c r="F5" i="23"/>
  <c r="E5" i="23"/>
  <c r="B5" i="23"/>
  <c r="D5" i="23" s="1"/>
  <c r="G12" i="8"/>
  <c r="A12" i="8"/>
  <c r="F12" i="8" s="1"/>
  <c r="G11" i="8"/>
  <c r="F11" i="8"/>
  <c r="A11" i="8"/>
  <c r="E11" i="8" s="1"/>
  <c r="G10" i="8"/>
  <c r="F10" i="8"/>
  <c r="E10" i="8"/>
  <c r="D10" i="8"/>
  <c r="C10" i="8"/>
  <c r="A10" i="8"/>
  <c r="A9" i="8"/>
  <c r="G9" i="8" s="1"/>
  <c r="E8" i="8"/>
  <c r="D8" i="8"/>
  <c r="A8" i="8"/>
  <c r="G8" i="8" s="1"/>
  <c r="G7" i="8"/>
  <c r="F7" i="8"/>
  <c r="A7" i="8"/>
  <c r="E7" i="8" s="1"/>
  <c r="G6" i="8"/>
  <c r="F6" i="8"/>
  <c r="E6" i="8"/>
  <c r="D6" i="8"/>
  <c r="C6" i="8"/>
  <c r="A6" i="8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D25" i="23" l="1"/>
  <c r="C25" i="23"/>
  <c r="AC6" i="9"/>
  <c r="C27" i="23"/>
  <c r="H27" i="23"/>
  <c r="D27" i="23"/>
  <c r="H30" i="23"/>
  <c r="G30" i="23"/>
  <c r="D30" i="23"/>
  <c r="D9" i="8"/>
  <c r="G5" i="23"/>
  <c r="H6" i="23"/>
  <c r="C9" i="23"/>
  <c r="D10" i="23"/>
  <c r="E11" i="23"/>
  <c r="G25" i="23"/>
  <c r="D26" i="23"/>
  <c r="F27" i="23"/>
  <c r="G28" i="23"/>
  <c r="D32" i="23"/>
  <c r="Y11" i="9"/>
  <c r="K50" i="9"/>
  <c r="L50" i="9" s="1"/>
  <c r="J6" i="39"/>
  <c r="M6" i="39" s="1"/>
  <c r="N26" i="40"/>
  <c r="C37" i="41"/>
  <c r="C32" i="23"/>
  <c r="AC11" i="9"/>
  <c r="C8" i="8"/>
  <c r="E9" i="8"/>
  <c r="H5" i="23"/>
  <c r="D9" i="23"/>
  <c r="E10" i="23"/>
  <c r="F11" i="23"/>
  <c r="H26" i="23"/>
  <c r="E26" i="23"/>
  <c r="G27" i="23"/>
  <c r="H28" i="23"/>
  <c r="F32" i="23"/>
  <c r="AC9" i="9"/>
  <c r="O23" i="40"/>
  <c r="O22" i="40"/>
  <c r="E28" i="23"/>
  <c r="E27" i="23"/>
  <c r="F9" i="8"/>
  <c r="E9" i="23"/>
  <c r="F10" i="23"/>
  <c r="F26" i="23"/>
  <c r="E31" i="23"/>
  <c r="G32" i="23"/>
  <c r="C9" i="8"/>
  <c r="F28" i="23"/>
  <c r="K14" i="9"/>
  <c r="L14" i="9" s="1"/>
  <c r="C7" i="8"/>
  <c r="C11" i="8"/>
  <c r="E8" i="23"/>
  <c r="F9" i="23"/>
  <c r="G10" i="23"/>
  <c r="E25" i="23"/>
  <c r="G26" i="23"/>
  <c r="F31" i="23"/>
  <c r="K18" i="9"/>
  <c r="L18" i="9" s="1"/>
  <c r="K36" i="9"/>
  <c r="L36" i="9" s="1"/>
  <c r="N17" i="40"/>
  <c r="D52" i="41"/>
  <c r="D48" i="41"/>
  <c r="D44" i="41"/>
  <c r="D40" i="41"/>
  <c r="D36" i="41"/>
  <c r="K33" i="41" s="1"/>
  <c r="D32" i="41"/>
  <c r="K27" i="41" s="1"/>
  <c r="D28" i="41"/>
  <c r="K22" i="41" s="1"/>
  <c r="D24" i="41"/>
  <c r="K16" i="41" s="1"/>
  <c r="D20" i="41"/>
  <c r="K9" i="41" s="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K32" i="41" s="1"/>
  <c r="D31" i="41"/>
  <c r="K25" i="41" s="1"/>
  <c r="D27" i="41"/>
  <c r="K21" i="41" s="1"/>
  <c r="D23" i="41"/>
  <c r="K14" i="41" s="1"/>
  <c r="D19" i="41"/>
  <c r="K8" i="41" s="1"/>
  <c r="C51" i="41"/>
  <c r="C47" i="41"/>
  <c r="C43" i="41"/>
  <c r="C39" i="41"/>
  <c r="C35" i="41"/>
  <c r="C31" i="41"/>
  <c r="C27" i="41"/>
  <c r="C23" i="41"/>
  <c r="C19" i="41"/>
  <c r="D50" i="41"/>
  <c r="D46" i="41"/>
  <c r="D42" i="41"/>
  <c r="D38" i="41"/>
  <c r="D34" i="41"/>
  <c r="K30" i="41" s="1"/>
  <c r="D30" i="41"/>
  <c r="K24" i="41" s="1"/>
  <c r="D26" i="41"/>
  <c r="K19" i="41" s="1"/>
  <c r="D22" i="41"/>
  <c r="K12" i="41" s="1"/>
  <c r="D18" i="41"/>
  <c r="K7" i="41" s="1"/>
  <c r="C50" i="41"/>
  <c r="C46" i="41"/>
  <c r="C42" i="41"/>
  <c r="C38" i="41"/>
  <c r="C34" i="41"/>
  <c r="C30" i="41"/>
  <c r="C26" i="41"/>
  <c r="C22" i="41"/>
  <c r="C18" i="41"/>
  <c r="D49" i="41"/>
  <c r="D45" i="41"/>
  <c r="D41" i="41"/>
  <c r="D37" i="41"/>
  <c r="K34" i="41" s="1"/>
  <c r="D33" i="41"/>
  <c r="K29" i="41" s="1"/>
  <c r="D29" i="41"/>
  <c r="K20" i="41" s="1"/>
  <c r="D25" i="41"/>
  <c r="K18" i="41" s="1"/>
  <c r="D21" i="41"/>
  <c r="K10" i="41" s="1"/>
  <c r="D17" i="41"/>
  <c r="K6" i="41" s="1"/>
  <c r="C49" i="41"/>
  <c r="K19" i="9"/>
  <c r="L19" i="9" s="1"/>
  <c r="D7" i="8"/>
  <c r="F8" i="8"/>
  <c r="D11" i="8"/>
  <c r="C5" i="23"/>
  <c r="E7" i="23"/>
  <c r="F8" i="23"/>
  <c r="G9" i="23"/>
  <c r="H10" i="23"/>
  <c r="C30" i="23"/>
  <c r="F25" i="23"/>
  <c r="C28" i="23"/>
  <c r="E30" i="23"/>
  <c r="G31" i="23"/>
  <c r="K33" i="9"/>
  <c r="L33" i="9" s="1"/>
  <c r="G8" i="39"/>
  <c r="J7" i="39"/>
  <c r="I7" i="39"/>
  <c r="M7" i="39" s="1"/>
  <c r="G9" i="39"/>
  <c r="L28" i="39"/>
  <c r="K28" i="39"/>
  <c r="O28" i="39" s="1"/>
  <c r="J28" i="39"/>
  <c r="I28" i="39"/>
  <c r="M28" i="39" s="1"/>
  <c r="C21" i="41"/>
  <c r="H5" i="39"/>
  <c r="L6" i="39"/>
  <c r="K6" i="39"/>
  <c r="O6" i="39" s="1"/>
  <c r="E6" i="23"/>
  <c r="F7" i="23"/>
  <c r="G8" i="23"/>
  <c r="D31" i="23"/>
  <c r="H25" i="23"/>
  <c r="D28" i="23"/>
  <c r="H31" i="23"/>
  <c r="K16" i="9"/>
  <c r="AC13" i="9"/>
  <c r="K57" i="9"/>
  <c r="L57" i="9" s="1"/>
  <c r="C25" i="41"/>
  <c r="A6" i="39"/>
  <c r="A10" i="39"/>
  <c r="H12" i="39" s="1"/>
  <c r="A14" i="39"/>
  <c r="H23" i="39" s="1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F17" i="40"/>
  <c r="O17" i="40" s="1"/>
  <c r="J18" i="40"/>
  <c r="O18" i="40" s="1"/>
  <c r="F21" i="40"/>
  <c r="J22" i="40"/>
  <c r="F25" i="40"/>
  <c r="J26" i="40"/>
  <c r="O26" i="40" s="1"/>
  <c r="I17" i="40"/>
  <c r="E20" i="40"/>
  <c r="I21" i="40"/>
  <c r="N21" i="40" s="1"/>
  <c r="E24" i="40"/>
  <c r="N24" i="40" s="1"/>
  <c r="I25" i="40"/>
  <c r="N25" i="40" s="1"/>
  <c r="J17" i="40"/>
  <c r="J21" i="40"/>
  <c r="J25" i="40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I26" i="39"/>
  <c r="E19" i="40"/>
  <c r="N19" i="40" s="1"/>
  <c r="I20" i="40"/>
  <c r="E23" i="40"/>
  <c r="N23" i="40" s="1"/>
  <c r="I24" i="40"/>
  <c r="A4" i="39"/>
  <c r="H25" i="39" s="1"/>
  <c r="A8" i="39"/>
  <c r="A12" i="39"/>
  <c r="A16" i="39"/>
  <c r="A20" i="39"/>
  <c r="A24" i="39"/>
  <c r="H24" i="39" s="1"/>
  <c r="A28" i="39"/>
  <c r="A32" i="39"/>
  <c r="A36" i="39"/>
  <c r="A40" i="39"/>
  <c r="A44" i="39"/>
  <c r="A48" i="39"/>
  <c r="A52" i="39"/>
  <c r="A56" i="39"/>
  <c r="A60" i="39"/>
  <c r="A64" i="39"/>
  <c r="A68" i="39"/>
  <c r="I18" i="39"/>
  <c r="M18" i="39" s="1"/>
  <c r="J26" i="39"/>
  <c r="F19" i="40"/>
  <c r="J20" i="40"/>
  <c r="O20" i="40" s="1"/>
  <c r="J24" i="40"/>
  <c r="O24" i="40" s="1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E18" i="40"/>
  <c r="N18" i="40" s="1"/>
  <c r="I19" i="40"/>
  <c r="E22" i="40"/>
  <c r="N22" i="40" s="1"/>
  <c r="J19" i="40"/>
  <c r="N25" i="39" l="1"/>
  <c r="P25" i="39"/>
  <c r="P24" i="39"/>
  <c r="N24" i="39"/>
  <c r="P23" i="39"/>
  <c r="N23" i="39"/>
  <c r="O19" i="40"/>
  <c r="M26" i="39"/>
  <c r="N20" i="40"/>
  <c r="H6" i="39"/>
  <c r="H26" i="39"/>
  <c r="H13" i="39"/>
  <c r="H8" i="39"/>
  <c r="H14" i="39"/>
  <c r="H7" i="39"/>
  <c r="H27" i="39"/>
  <c r="AC15" i="9"/>
  <c r="P5" i="39"/>
  <c r="N5" i="39"/>
  <c r="H17" i="39"/>
  <c r="H15" i="39"/>
  <c r="H16" i="39"/>
  <c r="H11" i="39"/>
  <c r="J8" i="39"/>
  <c r="L8" i="39"/>
  <c r="K8" i="39"/>
  <c r="O8" i="39" s="1"/>
  <c r="I8" i="39"/>
  <c r="M8" i="39" s="1"/>
  <c r="O25" i="40"/>
  <c r="H28" i="39"/>
  <c r="H18" i="39"/>
  <c r="H19" i="39"/>
  <c r="L9" i="39"/>
  <c r="K9" i="39"/>
  <c r="O9" i="39" s="1"/>
  <c r="G10" i="39"/>
  <c r="J9" i="39"/>
  <c r="G11" i="39"/>
  <c r="I9" i="39"/>
  <c r="M9" i="39" s="1"/>
  <c r="AC10" i="9"/>
  <c r="H9" i="39"/>
  <c r="H10" i="39"/>
  <c r="H22" i="39"/>
  <c r="AC14" i="9"/>
  <c r="O21" i="40"/>
  <c r="L16" i="9"/>
  <c r="AC12" i="9"/>
  <c r="H20" i="39"/>
  <c r="H21" i="39"/>
  <c r="N8" i="39" l="1"/>
  <c r="P8" i="39"/>
  <c r="G16" i="39"/>
  <c r="G13" i="39"/>
  <c r="L11" i="39"/>
  <c r="G15" i="39"/>
  <c r="K11" i="39"/>
  <c r="G12" i="39"/>
  <c r="J11" i="39"/>
  <c r="I11" i="39"/>
  <c r="M11" i="39" s="1"/>
  <c r="G14" i="39"/>
  <c r="N17" i="39"/>
  <c r="P17" i="39"/>
  <c r="P20" i="39"/>
  <c r="N20" i="39"/>
  <c r="P26" i="39"/>
  <c r="N26" i="39"/>
  <c r="P18" i="39"/>
  <c r="N18" i="39"/>
  <c r="P15" i="39"/>
  <c r="N15" i="39"/>
  <c r="I10" i="39"/>
  <c r="M10" i="39" s="1"/>
  <c r="N10" i="39" s="1"/>
  <c r="L10" i="39"/>
  <c r="K10" i="39"/>
  <c r="O10" i="39" s="1"/>
  <c r="P10" i="39" s="1"/>
  <c r="J10" i="39"/>
  <c r="P6" i="39"/>
  <c r="N6" i="39"/>
  <c r="N28" i="39"/>
  <c r="P28" i="39"/>
  <c r="P27" i="39"/>
  <c r="N27" i="39"/>
  <c r="P22" i="39"/>
  <c r="N22" i="39"/>
  <c r="P21" i="39"/>
  <c r="N21" i="39"/>
  <c r="P9" i="39"/>
  <c r="N9" i="39"/>
  <c r="P19" i="39"/>
  <c r="N19" i="39"/>
  <c r="N11" i="39"/>
  <c r="P7" i="39"/>
  <c r="N7" i="39"/>
  <c r="L13" i="39" l="1"/>
  <c r="K13" i="39"/>
  <c r="O13" i="39" s="1"/>
  <c r="P13" i="39" s="1"/>
  <c r="I13" i="39"/>
  <c r="M13" i="39" s="1"/>
  <c r="N13" i="39" s="1"/>
  <c r="J13" i="39"/>
  <c r="K15" i="39"/>
  <c r="J15" i="39"/>
  <c r="I15" i="39"/>
  <c r="M15" i="39" s="1"/>
  <c r="L15" i="39"/>
  <c r="L14" i="39"/>
  <c r="K14" i="39"/>
  <c r="O14" i="39" s="1"/>
  <c r="P14" i="39" s="1"/>
  <c r="J14" i="39"/>
  <c r="I14" i="39"/>
  <c r="L16" i="39"/>
  <c r="K16" i="39"/>
  <c r="J16" i="39"/>
  <c r="I16" i="39"/>
  <c r="M16" i="39" s="1"/>
  <c r="N16" i="39" s="1"/>
  <c r="K12" i="39"/>
  <c r="J12" i="39"/>
  <c r="I12" i="39"/>
  <c r="M12" i="39" s="1"/>
  <c r="N12" i="39" s="1"/>
  <c r="L12" i="39"/>
  <c r="O11" i="39"/>
  <c r="P11" i="39" s="1"/>
  <c r="O16" i="39" l="1"/>
  <c r="P16" i="39" s="1"/>
  <c r="O15" i="39"/>
  <c r="M14" i="39"/>
  <c r="N14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<sst xmlns="http://schemas.openxmlformats.org/spreadsheetml/2006/main" count="3721" uniqueCount="1483">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</sst>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</c:v>
                </c:pt>
                <c:pt idx="4">
                  <c:v>0</c:v>
                </c:pt>
                <c:pt idx="5">
                  <c:v>0.20302513142131881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0.33938200000000002</c:v>
                </c:pt>
                <c:pt idx="4">
                  <c:v>0.29825370000000001</c:v>
                </c:pt>
                <c:pt idx="5">
                  <c:v>0.30122070000000001</c:v>
                </c:pt>
                <c:pt idx="6">
                  <c:v>0.2832115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0.17217151503272046</c:v>
                </c:pt>
                <c:pt idx="1">
                  <c:v>0.19881947901791455</c:v>
                </c:pt>
                <c:pt idx="2">
                  <c:v>0.30535745540508819</c:v>
                </c:pt>
                <c:pt idx="3">
                  <c:v>0.22666239203933625</c:v>
                </c:pt>
                <c:pt idx="4">
                  <c:v>0.1582435341657755</c:v>
                </c:pt>
                <c:pt idx="5">
                  <c:v>0.30490262818682573</c:v>
                </c:pt>
                <c:pt idx="6">
                  <c:v>0.19453963989445813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0.21982667808983916</c:v>
                </c:pt>
                <c:pt idx="1">
                  <c:v>0.2490863394813731</c:v>
                </c:pt>
                <c:pt idx="2">
                  <c:v>0.23982605161795201</c:v>
                </c:pt>
                <c:pt idx="3">
                  <c:v>8.6978558142611989E-2</c:v>
                </c:pt>
                <c:pt idx="5">
                  <c:v>9.0862995550242784E-2</c:v>
                </c:pt>
                <c:pt idx="6">
                  <c:v>0.22291049077680297</c:v>
                </c:pt>
                <c:pt idx="7">
                  <c:v>0.23663518605076425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-4.2433441066937064E-4</c:v>
                </c:pt>
                <c:pt idx="1">
                  <c:v>-6.1662909581649628E-3</c:v>
                </c:pt>
                <c:pt idx="2">
                  <c:v>-2.7951611321412387E-2</c:v>
                </c:pt>
                <c:pt idx="3">
                  <c:v>-5.7199308221243368E-2</c:v>
                </c:pt>
                <c:pt idx="4">
                  <c:v>-7.526848206771794E-2</c:v>
                </c:pt>
                <c:pt idx="5">
                  <c:v>-9.2437519552725611E-2</c:v>
                </c:pt>
                <c:pt idx="6">
                  <c:v>-0.13430553817268392</c:v>
                </c:pt>
                <c:pt idx="7">
                  <c:v>-0.13494827994843156</c:v>
                </c:pt>
                <c:pt idx="8">
                  <c:v>-0.1641158677008302</c:v>
                </c:pt>
                <c:pt idx="9">
                  <c:v>-0.19412032942141733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-1.1091155562884691E-5</c:v>
                </c:pt>
                <c:pt idx="1">
                  <c:v>-7.7506201173999881E-4</c:v>
                </c:pt>
                <c:pt idx="2">
                  <c:v>-6.4114623218499206E-3</c:v>
                </c:pt>
                <c:pt idx="3">
                  <c:v>-1.9204928072859159E-2</c:v>
                </c:pt>
                <c:pt idx="4">
                  <c:v>-2.9502662865396302E-2</c:v>
                </c:pt>
                <c:pt idx="5">
                  <c:v>-3.9062683986262753E-2</c:v>
                </c:pt>
                <c:pt idx="6">
                  <c:v>-5.84711425675489E-2</c:v>
                </c:pt>
                <c:pt idx="7">
                  <c:v>-6.8261927483894466E-2</c:v>
                </c:pt>
                <c:pt idx="8">
                  <c:v>-8.5386671266264216E-2</c:v>
                </c:pt>
                <c:pt idx="9">
                  <c:v>-0.11731804338434006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0.63749630656585732</c:v>
                </c:pt>
                <c:pt idx="1">
                  <c:v>0.32830338415955829</c:v>
                </c:pt>
                <c:pt idx="2">
                  <c:v>0.17655061727036725</c:v>
                </c:pt>
                <c:pt idx="3">
                  <c:v>0.1253560654333967</c:v>
                </c:pt>
                <c:pt idx="4">
                  <c:v>0.10467543138463226</c:v>
                </c:pt>
                <c:pt idx="5">
                  <c:v>8.627808045325891E-2</c:v>
                </c:pt>
                <c:pt idx="6">
                  <c:v>5.0880193020518723E-2</c:v>
                </c:pt>
                <c:pt idx="7">
                  <c:v>6.07567167607624E-2</c:v>
                </c:pt>
                <c:pt idx="8">
                  <c:v>4.3793532265423291E-2</c:v>
                </c:pt>
                <c:pt idx="9">
                  <c:v>2.5496839615996057E-2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0.23052478600329498</c:v>
                </c:pt>
                <c:pt idx="1">
                  <c:v>0.28622346465566062</c:v>
                </c:pt>
                <c:pt idx="2">
                  <c:v>0.20869205036332381</c:v>
                </c:pt>
                <c:pt idx="3">
                  <c:v>7.3973965519905746E-2</c:v>
                </c:pt>
                <c:pt idx="4">
                  <c:v>3.6438047916323171E-2</c:v>
                </c:pt>
                <c:pt idx="5">
                  <c:v>5.9171529887532487E-3</c:v>
                </c:pt>
                <c:pt idx="6">
                  <c:v>6.5028581134486474E-3</c:v>
                </c:pt>
                <c:pt idx="7">
                  <c:v>4.3953321592193556E-3</c:v>
                </c:pt>
                <c:pt idx="8">
                  <c:v>3.369630729662319E-3</c:v>
                </c:pt>
                <c:pt idx="9">
                  <c:v>1.1865197932495626E-3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-0.1216537756052324</c:v>
                </c:pt>
                <c:pt idx="1">
                  <c:v>-0.10585059434575318</c:v>
                </c:pt>
                <c:pt idx="2">
                  <c:v>-0.10639538819109183</c:v>
                </c:pt>
                <c:pt idx="3">
                  <c:v>-9.5011338993877037E-2</c:v>
                </c:pt>
                <c:pt idx="4">
                  <c:v>-0.10135793863354645</c:v>
                </c:pt>
                <c:pt idx="5">
                  <c:v>-9.4844371775988659E-2</c:v>
                </c:pt>
                <c:pt idx="6">
                  <c:v>-9.722015486179969E-2</c:v>
                </c:pt>
                <c:pt idx="7">
                  <c:v>-9.367777885755986E-2</c:v>
                </c:pt>
                <c:pt idx="8">
                  <c:v>-9.8145155288400732E-2</c:v>
                </c:pt>
                <c:pt idx="9">
                  <c:v>-8.6148324309398269E-2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3.1926112680913825E-2</c:v>
                </c:pt>
                <c:pt idx="1">
                  <c:v>3.4441889380052611E-2</c:v>
                </c:pt>
                <c:pt idx="2">
                  <c:v>3.8867841537905075E-2</c:v>
                </c:pt>
                <c:pt idx="3">
                  <c:v>3.6620418027577983E-2</c:v>
                </c:pt>
                <c:pt idx="4">
                  <c:v>3.4040248330567527E-2</c:v>
                </c:pt>
                <c:pt idx="5">
                  <c:v>3.1142443106998693E-2</c:v>
                </c:pt>
                <c:pt idx="6">
                  <c:v>2.8072773790372655E-2</c:v>
                </c:pt>
                <c:pt idx="7">
                  <c:v>2.3623765258545339E-2</c:v>
                </c:pt>
                <c:pt idx="8">
                  <c:v>1.961027733969822E-2</c:v>
                </c:pt>
                <c:pt idx="9">
                  <c:v>1.1343002217379529E-2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0.11291723226573039</c:v>
                </c:pt>
                <c:pt idx="1">
                  <c:v>8.2483518789655152E-2</c:v>
                </c:pt>
                <c:pt idx="2">
                  <c:v>5.6164823094283195E-2</c:v>
                </c:pt>
                <c:pt idx="3">
                  <c:v>6.5011384506499445E-2</c:v>
                </c:pt>
                <c:pt idx="4">
                  <c:v>4.0775192886286893E-2</c:v>
                </c:pt>
                <c:pt idx="5">
                  <c:v>3.6242899567342883E-2</c:v>
                </c:pt>
                <c:pt idx="6">
                  <c:v>2.811361210117606E-2</c:v>
                </c:pt>
                <c:pt idx="7">
                  <c:v>2.5994797058897748E-2</c:v>
                </c:pt>
                <c:pt idx="8">
                  <c:v>2.0072135058054701E-2</c:v>
                </c:pt>
                <c:pt idx="9">
                  <c:v>1.2058239777947215E-2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1.8561880026598587E-2</c:v>
                </c:pt>
                <c:pt idx="1">
                  <c:v>5.0955113221965775E-2</c:v>
                </c:pt>
                <c:pt idx="2">
                  <c:v>6.0225801765783904E-2</c:v>
                </c:pt>
                <c:pt idx="3">
                  <c:v>7.5000082395337481E-2</c:v>
                </c:pt>
                <c:pt idx="4">
                  <c:v>6.6682818633539753E-2</c:v>
                </c:pt>
                <c:pt idx="5">
                  <c:v>5.8032757321642259E-2</c:v>
                </c:pt>
                <c:pt idx="6">
                  <c:v>5.996873039532389E-2</c:v>
                </c:pt>
                <c:pt idx="7">
                  <c:v>3.9761386717240096E-2</c:v>
                </c:pt>
                <c:pt idx="8">
                  <c:v>3.4527568192514409E-2</c:v>
                </c:pt>
                <c:pt idx="9">
                  <c:v>2.1025884803421015E-2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0.90933711637093051</c:v>
                </c:pt>
                <c:pt idx="1">
                  <c:v>0.66961542289123444</c:v>
                </c:pt>
                <c:pt idx="2">
                  <c:v>0.39974267219730913</c:v>
                </c:pt>
                <c:pt idx="3">
                  <c:v>0.20454634059473778</c:v>
                </c:pt>
                <c:pt idx="4">
                  <c:v>7.6482655584688919E-2</c:v>
                </c:pt>
                <c:pt idx="5">
                  <c:v>-8.731241876981044E-3</c:v>
                </c:pt>
                <c:pt idx="6">
                  <c:v>-0.11645866818119258</c:v>
                </c:pt>
                <c:pt idx="7">
                  <c:v>-0.14235598833522095</c:v>
                </c:pt>
                <c:pt idx="8">
                  <c:v>-0.22627455067014218</c:v>
                </c:pt>
                <c:pt idx="9">
                  <c:v>-0.32647621090716222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0.77785800407860151</c:v>
                </c:pt>
                <c:pt idx="1">
                  <c:v>0.53617679087961356</c:v>
                </c:pt>
                <c:pt idx="2">
                  <c:v>0.28335204733724206</c:v>
                </c:pt>
                <c:pt idx="3">
                  <c:v>6.4534873692900868E-2</c:v>
                </c:pt>
                <c:pt idx="4">
                  <c:v>-3.0975355935137727E-2</c:v>
                </c:pt>
                <c:pt idx="5">
                  <c:v>-0.10300689876596619</c:v>
                </c:pt>
                <c:pt idx="6">
                  <c:v>-0.20454101067769254</c:v>
                </c:pt>
                <c:pt idx="7">
                  <c:v>-0.2081121721113588</c:v>
                </c:pt>
                <c:pt idx="8">
                  <c:v>-0.2808742539207113</c:v>
                </c:pt>
                <c:pt idx="9">
                  <c:v>-0.35956033548853045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-0.14360170208429177</c:v>
                </c:pt>
                <c:pt idx="1">
                  <c:v>-0.12217350332924487</c:v>
                </c:pt>
                <c:pt idx="2">
                  <c:v>-9.0483679580742007E-2</c:v>
                </c:pt>
                <c:pt idx="3">
                  <c:v>-6.0407400011572014E-2</c:v>
                </c:pt>
                <c:pt idx="4">
                  <c:v>-0.14036745233080838</c:v>
                </c:pt>
                <c:pt idx="5">
                  <c:v>-1.9401056468728962E-2</c:v>
                </c:pt>
                <c:pt idx="6">
                  <c:v>-8.2452228646484674E-2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-7.6320477603686959E-2</c:v>
                </c:pt>
                <c:pt idx="1">
                  <c:v>-7.417690199247641E-2</c:v>
                </c:pt>
                <c:pt idx="2">
                  <c:v>-5.0882009180491336E-2</c:v>
                </c:pt>
                <c:pt idx="3">
                  <c:v>-3.0194129825967052E-2</c:v>
                </c:pt>
                <c:pt idx="4">
                  <c:v>-6.8748024161119678E-2</c:v>
                </c:pt>
                <c:pt idx="5">
                  <c:v>-6.7854570525732825E-3</c:v>
                </c:pt>
                <c:pt idx="6">
                  <c:v>-3.5929427654471942E-2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3.8548055201781548E-2</c:v>
                </c:pt>
                <c:pt idx="1">
                  <c:v>2.6081758703041344E-2</c:v>
                </c:pt>
                <c:pt idx="2">
                  <c:v>2.1353223237469302E-2</c:v>
                </c:pt>
                <c:pt idx="3">
                  <c:v>1.5780717804927857E-2</c:v>
                </c:pt>
                <c:pt idx="4">
                  <c:v>8.1810338035920388E-2</c:v>
                </c:pt>
                <c:pt idx="5">
                  <c:v>0.62235237596985959</c:v>
                </c:pt>
                <c:pt idx="6">
                  <c:v>0.35050195065112477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4.9492617823291077E-2</c:v>
                </c:pt>
                <c:pt idx="1">
                  <c:v>7.1756331833237735E-2</c:v>
                </c:pt>
                <c:pt idx="2">
                  <c:v>0.16787722569606781</c:v>
                </c:pt>
                <c:pt idx="3">
                  <c:v>8.5587924198222309E-2</c:v>
                </c:pt>
                <c:pt idx="4">
                  <c:v>3.2994768163979331E-2</c:v>
                </c:pt>
                <c:pt idx="5">
                  <c:v>4.2251513578701966E-2</c:v>
                </c:pt>
                <c:pt idx="6">
                  <c:v>5.9583482472937391E-2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-0.10278889800722062</c:v>
                </c:pt>
                <c:pt idx="1">
                  <c:v>-9.5082933181579371E-2</c:v>
                </c:pt>
                <c:pt idx="2">
                  <c:v>-8.6168157767140083E-2</c:v>
                </c:pt>
                <c:pt idx="3">
                  <c:v>-9.3753714913199004E-2</c:v>
                </c:pt>
                <c:pt idx="4">
                  <c:v>-9.5228267117478185E-2</c:v>
                </c:pt>
                <c:pt idx="5">
                  <c:v>-0.10662071270164629</c:v>
                </c:pt>
                <c:pt idx="6">
                  <c:v>-9.7476260747141261E-2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2.6799652031355332E-2</c:v>
                </c:pt>
                <c:pt idx="1">
                  <c:v>3.2038413558408474E-2</c:v>
                </c:pt>
                <c:pt idx="2">
                  <c:v>3.8206041584094276E-2</c:v>
                </c:pt>
                <c:pt idx="3">
                  <c:v>2.8612239935555079E-2</c:v>
                </c:pt>
                <c:pt idx="4">
                  <c:v>1.9351633667279992E-2</c:v>
                </c:pt>
                <c:pt idx="5">
                  <c:v>2.2409316388008634E-2</c:v>
                </c:pt>
                <c:pt idx="6">
                  <c:v>2.657122959128231E-2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3.1854484962741042E-2</c:v>
                </c:pt>
                <c:pt idx="1">
                  <c:v>2.8633637660993888E-2</c:v>
                </c:pt>
                <c:pt idx="2">
                  <c:v>4.704217375603257E-2</c:v>
                </c:pt>
                <c:pt idx="3">
                  <c:v>3.0764935338723671E-2</c:v>
                </c:pt>
                <c:pt idx="4">
                  <c:v>2.9323767145528066E-2</c:v>
                </c:pt>
                <c:pt idx="5">
                  <c:v>8.5899233846591677E-2</c:v>
                </c:pt>
                <c:pt idx="6">
                  <c:v>6.3256766002533327E-2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5.0187212396471108E-2</c:v>
                </c:pt>
                <c:pt idx="1">
                  <c:v>8.0799414373926584E-2</c:v>
                </c:pt>
                <c:pt idx="2">
                  <c:v>0.11801109736816842</c:v>
                </c:pt>
                <c:pt idx="3">
                  <c:v>0.10199437036258154</c:v>
                </c:pt>
                <c:pt idx="4">
                  <c:v>1.9377477434652492E-2</c:v>
                </c:pt>
                <c:pt idx="5">
                  <c:v>0</c:v>
                </c:pt>
                <c:pt idx="6">
                  <c:v>3.98990597767336E-3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-0.12582905527955923</c:v>
                </c:pt>
                <c:pt idx="1">
                  <c:v>-5.2123782373692598E-2</c:v>
                </c:pt>
                <c:pt idx="2">
                  <c:v>0.16495591511345895</c:v>
                </c:pt>
                <c:pt idx="3">
                  <c:v>7.8384942889272377E-2</c:v>
                </c:pt>
                <c:pt idx="4">
                  <c:v>-0.12148575916204601</c:v>
                </c:pt>
                <c:pt idx="5">
                  <c:v>0.64010521356021322</c:v>
                </c:pt>
                <c:pt idx="6">
                  <c:v>0.28804541764745328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-0.20787075263877139</c:v>
                </c:pt>
                <c:pt idx="1">
                  <c:v>-0.16155683440861307</c:v>
                </c:pt>
                <c:pt idx="2">
                  <c:v>-9.7356010742039034E-5</c:v>
                </c:pt>
                <c:pt idx="3">
                  <c:v>-5.4374362812032825E-2</c:v>
                </c:pt>
                <c:pt idx="4">
                  <c:v>-0.17018700374222656</c:v>
                </c:pt>
                <c:pt idx="5">
                  <c:v>0.55420597971362151</c:v>
                </c:pt>
                <c:pt idx="6">
                  <c:v>0.22079874566724661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-8.3709633903105804E-2</c:v>
                </c:pt>
                <c:pt idx="1">
                  <c:v>-0.10200965395848764</c:v>
                </c:pt>
                <c:pt idx="2">
                  <c:v>-8.9017758468654631E-2</c:v>
                </c:pt>
                <c:pt idx="3">
                  <c:v>-0.17230199890555187</c:v>
                </c:pt>
                <c:pt idx="5">
                  <c:v>-0.16911458147093569</c:v>
                </c:pt>
                <c:pt idx="6">
                  <c:v>-0.12696464352418568</c:v>
                </c:pt>
                <c:pt idx="7">
                  <c:v>-8.5267409255239193E-2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-3.946257517750415E-2</c:v>
                </c:pt>
                <c:pt idx="1">
                  <c:v>-4.853116635867815E-2</c:v>
                </c:pt>
                <c:pt idx="2">
                  <c:v>-3.8573953910094862E-2</c:v>
                </c:pt>
                <c:pt idx="3">
                  <c:v>-0.10054500371424636</c:v>
                </c:pt>
                <c:pt idx="5">
                  <c:v>-9.9787722571521756E-2</c:v>
                </c:pt>
                <c:pt idx="6">
                  <c:v>-6.1344230924099366E-2</c:v>
                </c:pt>
                <c:pt idx="7">
                  <c:v>-3.8951993055833321E-2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0.12443236874964257</c:v>
                </c:pt>
                <c:pt idx="1">
                  <c:v>0.12181196570352323</c:v>
                </c:pt>
                <c:pt idx="2">
                  <c:v>0.14463498989256038</c:v>
                </c:pt>
                <c:pt idx="3">
                  <c:v>0.10055604656521054</c:v>
                </c:pt>
                <c:pt idx="5">
                  <c:v>0.10410141222594892</c:v>
                </c:pt>
                <c:pt idx="6">
                  <c:v>0.14181052902541672</c:v>
                </c:pt>
                <c:pt idx="7">
                  <c:v>0.12161974311251078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7.0918653999358955E-2</c:v>
                </c:pt>
                <c:pt idx="1">
                  <c:v>6.8956860843047363E-2</c:v>
                </c:pt>
                <c:pt idx="2">
                  <c:v>8.1031699354726441E-2</c:v>
                </c:pt>
                <c:pt idx="3">
                  <c:v>1.7374985232356019E-2</c:v>
                </c:pt>
                <c:pt idx="5">
                  <c:v>1.8445524871540508E-2</c:v>
                </c:pt>
                <c:pt idx="6">
                  <c:v>4.6819541878394738E-2</c:v>
                </c:pt>
                <c:pt idx="7">
                  <c:v>7.8354258046766712E-2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-9.0260537732503962E-2</c:v>
                </c:pt>
                <c:pt idx="1">
                  <c:v>-0.10016680318455524</c:v>
                </c:pt>
                <c:pt idx="2">
                  <c:v>-8.9820639615722064E-2</c:v>
                </c:pt>
                <c:pt idx="3">
                  <c:v>-0.10349200351957577</c:v>
                </c:pt>
                <c:pt idx="5">
                  <c:v>-0.1049545207031293</c:v>
                </c:pt>
                <c:pt idx="6">
                  <c:v>-0.1044467657280562</c:v>
                </c:pt>
                <c:pt idx="7">
                  <c:v>-9.0489455863675045E-2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2.7185316697737726E-2</c:v>
                </c:pt>
                <c:pt idx="1">
                  <c:v>2.6157123442332841E-2</c:v>
                </c:pt>
                <c:pt idx="2">
                  <c:v>2.7688653467579163E-2</c:v>
                </c:pt>
                <c:pt idx="3">
                  <c:v>2.0643967133767861E-2</c:v>
                </c:pt>
                <c:pt idx="5">
                  <c:v>2.052833777633228E-2</c:v>
                </c:pt>
                <c:pt idx="6">
                  <c:v>2.7265523065648296E-2</c:v>
                </c:pt>
                <c:pt idx="7">
                  <c:v>2.6728726244521907E-2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4.5485490978167176E-2</c:v>
                </c:pt>
                <c:pt idx="1">
                  <c:v>3.7910128528241493E-2</c:v>
                </c:pt>
                <c:pt idx="2">
                  <c:v>4.6588568999343313E-2</c:v>
                </c:pt>
                <c:pt idx="3">
                  <c:v>2.5839694179436708E-2</c:v>
                </c:pt>
                <c:pt idx="5">
                  <c:v>2.546210260362625E-2</c:v>
                </c:pt>
                <c:pt idx="6">
                  <c:v>4.2006341159275311E-2</c:v>
                </c:pt>
                <c:pt idx="7">
                  <c:v>4.2816979660075832E-2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4.3721842694694792E-2</c:v>
                </c:pt>
                <c:pt idx="1">
                  <c:v>4.6331725145127789E-2</c:v>
                </c:pt>
                <c:pt idx="2">
                  <c:v>4.415065206951372E-2</c:v>
                </c:pt>
                <c:pt idx="3">
                  <c:v>3.8679388959331894E-2</c:v>
                </c:pt>
                <c:pt idx="5">
                  <c:v>4.0366211132517565E-2</c:v>
                </c:pt>
                <c:pt idx="6">
                  <c:v>5.320751584986002E-2</c:v>
                </c:pt>
                <c:pt idx="7">
                  <c:v>4.1415943371540781E-2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9.8310926306487301E-2</c:v>
                </c:pt>
                <c:pt idx="1">
                  <c:v>5.046018016055169E-2</c:v>
                </c:pt>
                <c:pt idx="2">
                  <c:v>0.12668221178925146</c:v>
                </c:pt>
                <c:pt idx="3">
                  <c:v>-0.17324492406927092</c:v>
                </c:pt>
                <c:pt idx="5">
                  <c:v>-0.16495323613562127</c:v>
                </c:pt>
                <c:pt idx="6">
                  <c:v>1.8353810802253845E-2</c:v>
                </c:pt>
                <c:pt idx="7">
                  <c:v>9.6226792260668464E-2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9.1035926336253403E-3</c:v>
                </c:pt>
                <c:pt idx="1">
                  <c:v>-3.3781673512817592E-2</c:v>
                </c:pt>
                <c:pt idx="2">
                  <c:v>3.5942990720394419E-2</c:v>
                </c:pt>
                <c:pt idx="3">
                  <c:v>-0.23776400720803953</c:v>
                </c:pt>
                <c:pt idx="5">
                  <c:v>-0.23078154987176508</c:v>
                </c:pt>
                <c:pt idx="6">
                  <c:v>-7.6860046206881485E-2</c:v>
                </c:pt>
                <c:pt idx="7">
                  <c:v>1.1993869229051851E-2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0.13882380848984296</c:v>
                </c:pt>
                <c:pt idx="1">
                  <c:v>0.12052256386778688</c:v>
                </c:pt>
                <c:pt idx="2">
                  <c:v>0.11903780157183819</c:v>
                </c:pt>
                <c:pt idx="3">
                  <c:v>0.1089993946220183</c:v>
                </c:pt>
                <c:pt idx="4">
                  <c:v>0.11184883037008253</c:v>
                </c:pt>
                <c:pt idx="5">
                  <c:v>0.10296477112341014</c:v>
                </c:pt>
                <c:pt idx="6">
                  <c:v>0.10488145450394373</c:v>
                </c:pt>
                <c:pt idx="7">
                  <c:v>9.8292652340039963E-2</c:v>
                </c:pt>
                <c:pt idx="8">
                  <c:v>0.10187118516929443</c:v>
                </c:pt>
                <c:pt idx="9">
                  <c:v>8.6899948957463946E-2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0.66527239441146802</c:v>
                </c:pt>
                <c:pt idx="1">
                  <c:v>0.3500147751954209</c:v>
                </c:pt>
                <c:pt idx="2">
                  <c:v>0.18566445188583902</c:v>
                </c:pt>
                <c:pt idx="3">
                  <c:v>0.13649579705007137</c:v>
                </c:pt>
                <c:pt idx="4">
                  <c:v>0.10906434547693714</c:v>
                </c:pt>
                <c:pt idx="5">
                  <c:v>8.8990950700763627E-2</c:v>
                </c:pt>
                <c:pt idx="6">
                  <c:v>5.1854637546120151E-2</c:v>
                </c:pt>
                <c:pt idx="7">
                  <c:v>6.0505969409219602E-2</c:v>
                </c:pt>
                <c:pt idx="8">
                  <c:v>4.2764504057362047E-2</c:v>
                </c:pt>
                <c:pt idx="9">
                  <c:v>2.4475684752925518E-2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F67"/>
  <sheetViews>
    <sheetView tabSelected="1" zoomScale="70" zoomScaleNormal="70" workbookViewId="0">
      <pane ySplit="2" topLeftCell="A3" activePane="bottomLeft" state="frozen"/>
      <selection pane="bottomLeft" activeCell="D37" sqref="D37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57.69921875" style="72" bestFit="1" customWidth="1"/>
    <col min="7" max="7" width="13.5" style="72" customWidth="1"/>
    <col min="8" max="16384" width="9.19921875" style="72"/>
  </cols>
  <sheetData>
    <row r="2" spans="2:6" ht="22.75" x14ac:dyDescent="0.4">
      <c r="B2" s="48" t="s">
        <v>37</v>
      </c>
      <c r="C2" s="49"/>
    </row>
    <row r="3" spans="2:6" ht="15.65" customHeight="1" thickBot="1" x14ac:dyDescent="0.45">
      <c r="B3" s="47"/>
    </row>
    <row r="4" spans="2:6" ht="15.65" customHeight="1" x14ac:dyDescent="0.3">
      <c r="B4" s="85" t="s">
        <v>184</v>
      </c>
      <c r="C4" s="80">
        <v>1</v>
      </c>
      <c r="D4" s="72"/>
      <c r="E4" s="72"/>
    </row>
    <row r="5" spans="2:6" ht="15.65" customHeight="1" x14ac:dyDescent="0.3">
      <c r="B5" s="86" t="s">
        <v>183</v>
      </c>
      <c r="C5" s="82">
        <v>1</v>
      </c>
      <c r="D5" s="72"/>
      <c r="E5" s="72"/>
    </row>
    <row r="6" spans="2:6" ht="15.65" customHeight="1" x14ac:dyDescent="0.3">
      <c r="B6" s="86" t="s">
        <v>185</v>
      </c>
      <c r="C6" s="82"/>
      <c r="D6" s="72"/>
      <c r="E6" s="72"/>
    </row>
    <row r="7" spans="2:6" ht="15.65" customHeight="1" x14ac:dyDescent="0.3">
      <c r="B7" s="81" t="s">
        <v>38</v>
      </c>
      <c r="C7" s="82">
        <v>1</v>
      </c>
      <c r="D7" s="72"/>
      <c r="E7" s="72"/>
    </row>
    <row r="8" spans="2:6" ht="15.65" customHeight="1" x14ac:dyDescent="0.3">
      <c r="B8" s="81" t="s">
        <v>48</v>
      </c>
      <c r="C8" s="82">
        <v>1</v>
      </c>
      <c r="D8" s="72"/>
      <c r="E8" s="72"/>
    </row>
    <row r="9" spans="2:6" ht="15.65" customHeight="1" thickBot="1" x14ac:dyDescent="0.35">
      <c r="B9" s="83" t="s">
        <v>186</v>
      </c>
      <c r="C9" s="84">
        <v>1</v>
      </c>
      <c r="D9" s="72"/>
      <c r="E9" s="72"/>
      <c r="F9" s="6"/>
    </row>
    <row r="10" spans="2:6" ht="15.65" customHeight="1" thickBot="1" x14ac:dyDescent="0.35">
      <c r="B10" s="9"/>
      <c r="C10" s="9"/>
      <c r="D10" s="72"/>
      <c r="E10" s="72"/>
      <c r="F10" s="6"/>
    </row>
    <row r="11" spans="2:6" ht="15.65" customHeight="1" thickBot="1" x14ac:dyDescent="0.35">
      <c r="B11" s="240" t="s">
        <v>1447</v>
      </c>
      <c r="C11" s="241" t="s">
        <v>1482</v>
      </c>
      <c r="D11" s="72"/>
      <c r="E11" s="72"/>
      <c r="F11" s="6"/>
    </row>
    <row r="12" spans="2:6" ht="14.4" x14ac:dyDescent="0.3">
      <c r="B12" s="72"/>
      <c r="C12" s="72"/>
      <c r="D12" s="72"/>
      <c r="E12" s="72"/>
    </row>
    <row r="13" spans="2:6" ht="22.75" x14ac:dyDescent="0.4">
      <c r="B13" s="128" t="s">
        <v>41</v>
      </c>
      <c r="C13" s="95"/>
      <c r="D13" s="95"/>
      <c r="E13" s="72"/>
    </row>
    <row r="14" spans="2:6" ht="15.65" customHeight="1" thickBot="1" x14ac:dyDescent="0.35">
      <c r="D14" s="72"/>
      <c r="E14" s="72"/>
    </row>
    <row r="15" spans="2:6" ht="15.65" customHeight="1" x14ac:dyDescent="0.3">
      <c r="B15" s="88" t="s">
        <v>42</v>
      </c>
      <c r="C15" s="210"/>
      <c r="D15" s="11"/>
      <c r="E15" s="72"/>
    </row>
    <row r="16" spans="2:6" ht="15.65" customHeight="1" x14ac:dyDescent="0.3">
      <c r="B16" s="89" t="s">
        <v>1095</v>
      </c>
      <c r="C16" s="211">
        <v>2000</v>
      </c>
      <c r="D16" s="77"/>
      <c r="E16" s="72"/>
    </row>
    <row r="17" spans="2:5" ht="15.65" customHeight="1" thickBot="1" x14ac:dyDescent="0.35">
      <c r="B17" s="50" t="s">
        <v>0</v>
      </c>
      <c r="C17" s="212" t="s">
        <v>176</v>
      </c>
      <c r="D17" s="96" t="s">
        <v>474</v>
      </c>
      <c r="E17" s="72"/>
    </row>
    <row r="18" spans="2:5" ht="15.65" customHeight="1" x14ac:dyDescent="0.3">
      <c r="B18" s="73">
        <v>1</v>
      </c>
      <c r="C18" s="213">
        <v>0</v>
      </c>
      <c r="D18" s="90">
        <v>10000</v>
      </c>
      <c r="E18" s="72"/>
    </row>
    <row r="19" spans="2:5" ht="15.65" customHeight="1" x14ac:dyDescent="0.3">
      <c r="B19" s="62">
        <v>2</v>
      </c>
      <c r="C19" s="214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4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5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5">
        <v>0.2</v>
      </c>
      <c r="D22" s="91">
        <v>10000000</v>
      </c>
      <c r="E22" s="72"/>
    </row>
    <row r="23" spans="2:5" ht="15.65" customHeight="1" thickBot="1" x14ac:dyDescent="0.35">
      <c r="B23" s="63"/>
      <c r="C23" s="216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472</v>
      </c>
      <c r="C25" s="217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8">
        <v>0</v>
      </c>
      <c r="E30" s="10"/>
    </row>
    <row r="31" spans="2:5" ht="15.65" customHeight="1" thickBot="1" x14ac:dyDescent="0.35">
      <c r="B31" s="12" t="s">
        <v>1481</v>
      </c>
      <c r="C31" s="219">
        <v>0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20" t="s">
        <v>486</v>
      </c>
      <c r="C34" s="221">
        <v>0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20" t="s">
        <v>488</v>
      </c>
      <c r="C37" s="221">
        <v>1580</v>
      </c>
    </row>
    <row r="39" spans="2:5" ht="15.65" customHeight="1" x14ac:dyDescent="0.4">
      <c r="B39" s="189" t="s">
        <v>380</v>
      </c>
      <c r="C39" s="190"/>
    </row>
    <row r="40" spans="2:5" ht="15.65" customHeight="1" thickBot="1" x14ac:dyDescent="0.35">
      <c r="B40" s="190"/>
      <c r="C40" s="190"/>
    </row>
    <row r="41" spans="2:5" ht="15.65" customHeight="1" x14ac:dyDescent="0.3">
      <c r="B41" s="191"/>
      <c r="C41" s="223" t="s">
        <v>1233</v>
      </c>
    </row>
    <row r="42" spans="2:5" ht="15.65" customHeight="1" x14ac:dyDescent="0.3">
      <c r="B42" s="222" t="s">
        <v>1234</v>
      </c>
      <c r="C42" s="224">
        <v>0.25</v>
      </c>
    </row>
    <row r="43" spans="2:5" ht="15.65" customHeight="1" x14ac:dyDescent="0.3">
      <c r="B43" s="192" t="s">
        <v>1235</v>
      </c>
      <c r="C43" s="225">
        <v>0.18</v>
      </c>
    </row>
    <row r="44" spans="2:5" ht="15.65" customHeight="1" thickBot="1" x14ac:dyDescent="0.35">
      <c r="B44" s="193" t="s">
        <v>1236</v>
      </c>
      <c r="C44" s="226">
        <v>0</v>
      </c>
    </row>
    <row r="45" spans="2:5" ht="15.65" customHeight="1" x14ac:dyDescent="0.3">
      <c r="B45" s="203"/>
      <c r="C45" s="204"/>
    </row>
    <row r="46" spans="2:5" ht="15.65" customHeight="1" x14ac:dyDescent="0.4">
      <c r="B46" s="128" t="s">
        <v>32</v>
      </c>
    </row>
    <row r="47" spans="2:5" ht="15.65" customHeight="1" thickBot="1" x14ac:dyDescent="0.35">
      <c r="C47" s="200"/>
      <c r="D47" s="200"/>
      <c r="E47" s="200"/>
    </row>
    <row r="48" spans="2:5" ht="15.65" customHeight="1" x14ac:dyDescent="0.3">
      <c r="B48" s="208" t="s">
        <v>1330</v>
      </c>
      <c r="C48" s="8"/>
      <c r="D48" s="206"/>
      <c r="E48" s="72"/>
    </row>
    <row r="49" spans="2:5" ht="15.65" customHeight="1" x14ac:dyDescent="0.3">
      <c r="B49" s="209" t="s">
        <v>1408</v>
      </c>
      <c r="C49" s="205">
        <v>10</v>
      </c>
      <c r="D49" s="77"/>
      <c r="E49" s="72"/>
    </row>
    <row r="50" spans="2:5" ht="15.65" customHeight="1" x14ac:dyDescent="0.3">
      <c r="B50" s="207" t="s">
        <v>0</v>
      </c>
      <c r="C50" s="238" t="s">
        <v>1409</v>
      </c>
      <c r="D50" s="239" t="s">
        <v>1410</v>
      </c>
      <c r="E50" s="72"/>
    </row>
    <row r="51" spans="2:5" ht="15.65" customHeight="1" x14ac:dyDescent="0.3">
      <c r="B51" s="234">
        <v>1</v>
      </c>
      <c r="C51" s="235">
        <v>2</v>
      </c>
      <c r="D51" s="236">
        <v>100</v>
      </c>
      <c r="E51" s="72"/>
    </row>
    <row r="52" spans="2:5" ht="15.65" customHeight="1" x14ac:dyDescent="0.3">
      <c r="B52" s="201">
        <v>2</v>
      </c>
      <c r="C52" s="233">
        <v>4</v>
      </c>
      <c r="D52" s="91">
        <v>200</v>
      </c>
      <c r="E52" s="72"/>
    </row>
    <row r="53" spans="2:5" ht="15.65" customHeight="1" x14ac:dyDescent="0.3">
      <c r="B53" s="201">
        <v>3</v>
      </c>
      <c r="C53" s="233">
        <v>6</v>
      </c>
      <c r="D53" s="91">
        <v>300</v>
      </c>
      <c r="E53" s="190"/>
    </row>
    <row r="54" spans="2:5" ht="15.65" customHeight="1" x14ac:dyDescent="0.3">
      <c r="B54" s="201">
        <v>4</v>
      </c>
      <c r="C54" s="233">
        <v>8</v>
      </c>
      <c r="D54" s="91">
        <v>10000000</v>
      </c>
      <c r="E54" s="190"/>
    </row>
    <row r="55" spans="2:5" ht="15.65" customHeight="1" thickBot="1" x14ac:dyDescent="0.35">
      <c r="B55" s="202"/>
      <c r="C55" s="237"/>
      <c r="D55" s="92"/>
    </row>
    <row r="57" spans="2:5" ht="15.65" customHeight="1" x14ac:dyDescent="0.4">
      <c r="B57" s="189" t="s">
        <v>1217</v>
      </c>
      <c r="C57" s="190"/>
    </row>
    <row r="58" spans="2:5" ht="15.65" customHeight="1" thickBot="1" x14ac:dyDescent="0.35">
      <c r="B58" s="190"/>
      <c r="C58" s="190"/>
    </row>
    <row r="59" spans="2:5" ht="15.65" customHeight="1" x14ac:dyDescent="0.3">
      <c r="B59" s="191" t="s">
        <v>1218</v>
      </c>
      <c r="C59" s="227" t="s">
        <v>1094</v>
      </c>
    </row>
    <row r="60" spans="2:5" ht="15.65" customHeight="1" x14ac:dyDescent="0.3">
      <c r="B60" s="222" t="s">
        <v>1220</v>
      </c>
      <c r="C60" s="232">
        <v>500</v>
      </c>
    </row>
    <row r="61" spans="2:5" ht="15.65" customHeight="1" x14ac:dyDescent="0.3">
      <c r="B61" s="192" t="s">
        <v>1221</v>
      </c>
      <c r="C61" s="228">
        <v>1000</v>
      </c>
    </row>
    <row r="62" spans="2:5" ht="15.65" customHeight="1" x14ac:dyDescent="0.3">
      <c r="B62" s="192" t="s">
        <v>1222</v>
      </c>
      <c r="C62" s="228">
        <v>300</v>
      </c>
    </row>
    <row r="63" spans="2:5" ht="15.65" customHeight="1" x14ac:dyDescent="0.3">
      <c r="B63" s="192" t="s">
        <v>1223</v>
      </c>
      <c r="C63" s="228">
        <v>500</v>
      </c>
    </row>
    <row r="64" spans="2:5" ht="15.65" customHeight="1" x14ac:dyDescent="0.3">
      <c r="B64" s="192" t="s">
        <v>1224</v>
      </c>
      <c r="C64" s="229">
        <v>650</v>
      </c>
    </row>
    <row r="65" spans="2:3" ht="15.65" customHeight="1" thickBot="1" x14ac:dyDescent="0.35">
      <c r="B65" s="193" t="s">
        <v>1225</v>
      </c>
      <c r="C65" s="230">
        <v>1100</v>
      </c>
    </row>
    <row r="66" spans="2:3" ht="15.65" customHeight="1" thickBot="1" x14ac:dyDescent="0.35">
      <c r="B66" s="190"/>
      <c r="C66" s="190"/>
    </row>
    <row r="67" spans="2:3" ht="15.65" customHeight="1" thickBot="1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7"/>
    <col min="4" max="4" width="11.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spans="1:22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spans="1:22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spans="1:22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spans="1:22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spans="1:22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spans="1:22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spans="1:22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spans="1:22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spans="1:22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spans="1:2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spans="1:22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spans="1:22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spans="1:22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spans="1:22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spans="1:22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</v>
      </c>
      <c r="D9" s="34">
        <f>INDEX(gini_poverty!$1:$1048576,MATCH(_xlfn.CONCAT($A9,"_",D$13,"_"),gini_poverty!$A:$A,0), MATCH("value", gini_poverty!$1:$1, 0))</f>
        <v>0</v>
      </c>
      <c r="E9" s="34">
        <f>INDEX(gini_poverty!$1:$1048576,MATCH(_xlfn.CONCAT($A9,"_",E$13,"_"),gini_poverty!$A:$A,0), MATCH("value", gini_poverty!$1:$1, 0))</f>
        <v>0</v>
      </c>
      <c r="F9" s="34">
        <f>INDEX(gini_poverty!$1:$1048576,MATCH(_xlfn.CONCAT($A9,"_",F$13,"_"),gini_poverty!$A:$A,0), MATCH("value", gini_poverty!$1:$1, 0))</f>
        <v>0.33938200000000002</v>
      </c>
      <c r="G9" s="35">
        <f>INDEX(gini_poverty!$1:$1048576,MATCH(_xlfn.CONCAT($A9,"_",G$13,"_"),gini_poverty!$A:$A,0), MATCH("value", gini_poverty!$1:$1, 0))</f>
        <v>0.2360033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</v>
      </c>
      <c r="D10" s="34">
        <f>INDEX(gini_poverty!$1:$1048576,MATCH(_xlfn.CONCAT($A10,"_",D$13,"_"),gini_poverty!$A:$A,0), MATCH("value", gini_poverty!$1:$1, 0))</f>
        <v>0</v>
      </c>
      <c r="E10" s="34">
        <f>INDEX(gini_poverty!$1:$1048576,MATCH(_xlfn.CONCAT($A10,"_",E$13,"_"),gini_poverty!$A:$A,0), MATCH("value", gini_poverty!$1:$1, 0))</f>
        <v>0</v>
      </c>
      <c r="F10" s="34">
        <f>INDEX(gini_poverty!$1:$1048576,MATCH(_xlfn.CONCAT($A10,"_",F$13,"_"),gini_poverty!$A:$A,0), MATCH("value", gini_poverty!$1:$1, 0))</f>
        <v>0.29825370000000001</v>
      </c>
      <c r="G10" s="35">
        <f>INDEX(gini_poverty!$1:$1048576,MATCH(_xlfn.CONCAT($A10,"_",G$13,"_"),gini_poverty!$A:$A,0), MATCH("value", gini_poverty!$1:$1, 0))</f>
        <v>0.2013411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0.20302513142131881</v>
      </c>
      <c r="D11" s="34">
        <f>INDEX(gini_poverty!$1:$1048576,MATCH(_xlfn.CONCAT($A11,"_",D$13,"_"),gini_poverty!$A:$A,0), MATCH("value", gini_poverty!$1:$1, 0))</f>
        <v>1.1262046873456593E-2</v>
      </c>
      <c r="E11" s="34">
        <f>INDEX(gini_poverty!$1:$1048576,MATCH(_xlfn.CONCAT($A11,"_",E$13,"_"),gini_poverty!$A:$A,0), MATCH("value", gini_poverty!$1:$1, 0))</f>
        <v>1.0567843082519568E-3</v>
      </c>
      <c r="F11" s="34">
        <f>INDEX(gini_poverty!$1:$1048576,MATCH(_xlfn.CONCAT($A11,"_",F$13,"_"),gini_poverty!$A:$A,0), MATCH("value", gini_poverty!$1:$1, 0))</f>
        <v>0.30122070000000001</v>
      </c>
      <c r="G11" s="35">
        <f>INDEX(gini_poverty!$1:$1048576,MATCH(_xlfn.CONCAT($A11,"_",G$13,"_"),gini_poverty!$A:$A,0), MATCH("value", gini_poverty!$1:$1, 0))</f>
        <v>0.20731469999999999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0.2832115</v>
      </c>
      <c r="G12" s="37">
        <f>INDEX(gini_poverty!$1:$1048576,MATCH(_xlfn.CONCAT($A12,"_",G$13,"_"),gini_poverty!$A:$A,0), MATCH("value", gini_poverty!$1:$1, 0))</f>
        <v>0.18241969999999999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</v>
      </c>
      <c r="G5" s="34">
        <f>INDEX(gini_poverty!$I:$O,MATCH(_xlfn.CONCAT(G$12,"_",$B5),gini_poverty!$I:$I,0), MATCH("value", gini_poverty!$I$1:$O$1, 0))</f>
        <v>0</v>
      </c>
      <c r="H5" s="35">
        <f>INDEX(gini_poverty!$I:$O,MATCH(_xlfn.CONCAT(H$12,"_",$B5),gini_poverty!$I:$I,0), MATCH("value", gini_poverty!$I$1:$O$1, 0))</f>
        <v>0.17217151503272046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</v>
      </c>
      <c r="G6" s="34">
        <f>INDEX(gini_poverty!$I:$O,MATCH(_xlfn.CONCAT(G$12,"_",$B6),gini_poverty!$I:$I,0), MATCH("value", gini_poverty!$I$1:$O$1, 0))</f>
        <v>0</v>
      </c>
      <c r="H6" s="35">
        <f>INDEX(gini_poverty!$I:$O,MATCH(_xlfn.CONCAT(H$12,"_",$B6),gini_poverty!$I:$I,0), MATCH("value", gini_poverty!$I$1:$O$1, 0))</f>
        <v>0.19881947901791455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</v>
      </c>
      <c r="G7" s="34">
        <f>INDEX(gini_poverty!$I:$O,MATCH(_xlfn.CONCAT(G$12,"_",$B7),gini_poverty!$I:$I,0), MATCH("value", gini_poverty!$I$1:$O$1, 0))</f>
        <v>0</v>
      </c>
      <c r="H7" s="35">
        <f>INDEX(gini_poverty!$I:$O,MATCH(_xlfn.CONCAT(H$12,"_",$B7),gini_poverty!$I:$I,0), MATCH("value", gini_poverty!$I$1:$O$1, 0))</f>
        <v>0.30535745540508819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</v>
      </c>
      <c r="G8" s="34">
        <f>INDEX(gini_poverty!$I:$O,MATCH(_xlfn.CONCAT(G$12,"_",$B8),gini_poverty!$I:$I,0), MATCH("value", gini_poverty!$I$1:$O$1, 0))</f>
        <v>0</v>
      </c>
      <c r="H8" s="35">
        <f>INDEX(gini_poverty!$I:$O,MATCH(_xlfn.CONCAT(H$12,"_",$B8),gini_poverty!$I:$I,0), MATCH("value", gini_poverty!$I$1:$O$1, 0))</f>
        <v>0.22666239203933625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</v>
      </c>
      <c r="G9" s="34">
        <f>INDEX(gini_poverty!$I:$O,MATCH(_xlfn.CONCAT(G$12,"_",$B9),gini_poverty!$I:$I,0), MATCH("value", gini_poverty!$I$1:$O$1, 0))</f>
        <v>0</v>
      </c>
      <c r="H9" s="35">
        <f>INDEX(gini_poverty!$I:$O,MATCH(_xlfn.CONCAT(H$12,"_",$B9),gini_poverty!$I:$I,0), MATCH("value", gini_poverty!$I$1:$O$1, 0))</f>
        <v>0.1582435341657755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</v>
      </c>
      <c r="G10" s="34">
        <f>INDEX(gini_poverty!$I:$O,MATCH(_xlfn.CONCAT(G$12,"_",$B10),gini_poverty!$I:$I,0), MATCH("value", gini_poverty!$I$1:$O$1, 0))</f>
        <v>0</v>
      </c>
      <c r="H10" s="35">
        <f>INDEX(gini_poverty!$I:$O,MATCH(_xlfn.CONCAT(H$12,"_",$B10),gini_poverty!$I:$I,0), MATCH("value", gini_poverty!$I$1:$O$1, 0))</f>
        <v>0.30490262818682573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</v>
      </c>
      <c r="G11" s="36">
        <f>INDEX(gini_poverty!$I:$O,MATCH(_xlfn.CONCAT(G$12,"_",$B11),gini_poverty!$I:$I,0), MATCH("value", gini_poverty!$I$1:$O$1, 0))</f>
        <v>0</v>
      </c>
      <c r="H11" s="37">
        <f>INDEX(gini_poverty!$I:$O,MATCH(_xlfn.CONCAT(H$12,"_",$B11),gini_poverty!$I:$I,0), MATCH("value", gini_poverty!$I$1:$O$1, 0))</f>
        <v>0.19453963989445813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</v>
      </c>
      <c r="G25" s="34">
        <f>INDEX(gini_poverty!$I:$O,MATCH(_xlfn.CONCAT(G$12,"_",$B25),gini_poverty!$I:$I,0), MATCH("value", gini_poverty!$I$1:$O$1, 0))</f>
        <v>0</v>
      </c>
      <c r="H25" s="35">
        <f>INDEX(gini_poverty!$I:$O,MATCH(_xlfn.CONCAT(H$12,"_",$B25),gini_poverty!$I:$I,0), MATCH("value", gini_poverty!$I$1:$O$1, 0))</f>
        <v>0.21982667808983916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</v>
      </c>
      <c r="G26" s="34">
        <f>INDEX(gini_poverty!$I:$O,MATCH(_xlfn.CONCAT(G$12,"_",$B26),gini_poverty!$I:$I,0), MATCH("value", gini_poverty!$I$1:$O$1, 0))</f>
        <v>0</v>
      </c>
      <c r="H26" s="35">
        <f>INDEX(gini_poverty!$I:$O,MATCH(_xlfn.CONCAT(H$12,"_",$B26),gini_poverty!$I:$I,0), MATCH("value", gini_poverty!$I$1:$O$1, 0))</f>
        <v>0.2490863394813731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</v>
      </c>
      <c r="G27" s="34">
        <f>INDEX(gini_poverty!$I:$O,MATCH(_xlfn.CONCAT(G$12,"_",$B27),gini_poverty!$I:$I,0), MATCH("value", gini_poverty!$I$1:$O$1, 0))</f>
        <v>0</v>
      </c>
      <c r="H27" s="35">
        <f>INDEX(gini_poverty!$I:$O,MATCH(_xlfn.CONCAT(H$12,"_",$B27),gini_poverty!$I:$I,0), MATCH("value", gini_poverty!$I$1:$O$1, 0))</f>
        <v>0.23982605161795201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0</v>
      </c>
      <c r="G28" s="34">
        <f>INDEX(gini_poverty!$I:$O,MATCH(_xlfn.CONCAT(G$12,"_",$B28),gini_poverty!$I:$I,0), MATCH("value", gini_poverty!$I$1:$O$1, 0))</f>
        <v>0</v>
      </c>
      <c r="H28" s="35">
        <f>INDEX(gini_poverty!$I:$O,MATCH(_xlfn.CONCAT(H$12,"_",$B28),gini_poverty!$I:$I,0), MATCH("value", gini_poverty!$I$1:$O$1, 0))</f>
        <v>8.6978558142611989E-2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0</v>
      </c>
      <c r="G30" s="34">
        <f>INDEX(gini_poverty!$I:$O,MATCH(_xlfn.CONCAT(G$12,"_",$B30),gini_poverty!$I:$I,0), MATCH("value", gini_poverty!$I$1:$O$1, 0))</f>
        <v>0</v>
      </c>
      <c r="H30" s="35">
        <f>INDEX(gini_poverty!$I:$O,MATCH(_xlfn.CONCAT(H$12,"_",$B30),gini_poverty!$I:$I,0), MATCH("value", gini_poverty!$I$1:$O$1, 0))</f>
        <v>9.0862995550242784E-2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</v>
      </c>
      <c r="G31" s="34">
        <f>INDEX(gini_poverty!$I:$O,MATCH(_xlfn.CONCAT(G$12,"_",$B31),gini_poverty!$I:$I,0), MATCH("value", gini_poverty!$I$1:$O$1, 0))</f>
        <v>0</v>
      </c>
      <c r="H31" s="35">
        <f>INDEX(gini_poverty!$I:$O,MATCH(_xlfn.CONCAT(H$12,"_",$B31),gini_poverty!$I:$I,0), MATCH("value", gini_poverty!$I$1:$O$1, 0))</f>
        <v>0.22291049077680297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</v>
      </c>
      <c r="G32" s="36">
        <f>INDEX(gini_poverty!$I:$O,MATCH(_xlfn.CONCAT(G$12,"_",$B32),gini_poverty!$I:$I,0), MATCH("value", gini_poverty!$I$1:$O$1, 0))</f>
        <v>0</v>
      </c>
      <c r="H32" s="37">
        <f>INDEX(gini_poverty!$I:$O,MATCH(_xlfn.CONCAT(H$12,"_",$B32),gini_poverty!$I:$I,0), MATCH("value", gini_poverty!$I$1:$O$1, 0))</f>
        <v>0.23663518605076425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-0.11641545676025965</v>
      </c>
      <c r="D6" s="36">
        <f>totals!J$2/totals!$H$2</f>
        <v>-6.0295282242319177E-2</v>
      </c>
      <c r="E6" s="36">
        <f>totals!K$2/totals!$H$2</f>
        <v>0.11973086544268535</v>
      </c>
      <c r="F6" s="36">
        <f>totals!L$2/totals!$H$2</f>
        <v>5.5820603026238362E-2</v>
      </c>
      <c r="G6" s="36">
        <f>totals!M$2/totals!$H$2</f>
        <v>-9.6943952149008986E-2</v>
      </c>
      <c r="H6" s="36">
        <f>totals!N$2/totals!$H$2</f>
        <v>2.5003921834066196E-2</v>
      </c>
      <c r="I6" s="36">
        <f>totals!O$2/totals!$H$2</f>
        <v>3.7619593170295014E-2</v>
      </c>
      <c r="J6" s="36">
        <f>totals!P$2/totals!$H$2</f>
        <v>4.2993820766051433E-2</v>
      </c>
      <c r="K6" s="71">
        <f>SUM($C6:J6)</f>
        <v>7.5141130877485265E-3</v>
      </c>
      <c r="L6" s="71">
        <f>K6-SUM(I6:J6)</f>
        <v>-7.309930084859792E-2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-4.2433441066937064E-4</v>
      </c>
      <c r="Z6" s="52">
        <f t="shared" ref="Z6:Z15" si="1">D10+E10</f>
        <v>0.63748521541029446</v>
      </c>
      <c r="AA6" s="52">
        <f t="shared" ref="AA6:AA15" si="2">F10</f>
        <v>0.23052478600329498</v>
      </c>
      <c r="AB6" s="52">
        <f t="shared" ref="AB6:AB15" si="3">G10</f>
        <v>-0.1216537756052324</v>
      </c>
      <c r="AC6" s="52">
        <f t="shared" ref="AC6:AC15" si="4">H10+I10+J10+K10</f>
        <v>1.0727423413441732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-6.1662909581649628E-3</v>
      </c>
      <c r="Z7" s="52">
        <f t="shared" si="1"/>
        <v>0.3275283221478183</v>
      </c>
      <c r="AA7" s="52">
        <f t="shared" si="2"/>
        <v>0.28622346465566062</v>
      </c>
      <c r="AB7" s="52">
        <f t="shared" si="3"/>
        <v>-0.10585059434575318</v>
      </c>
      <c r="AC7" s="52">
        <f t="shared" si="4"/>
        <v>0.83749594428290797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-2.7951611321412387E-2</v>
      </c>
      <c r="Z8" s="52">
        <f t="shared" si="1"/>
        <v>0.17013915494851733</v>
      </c>
      <c r="AA8" s="52">
        <f t="shared" si="2"/>
        <v>0.20869205036332381</v>
      </c>
      <c r="AB8" s="52">
        <f t="shared" si="3"/>
        <v>-0.10639538819109183</v>
      </c>
      <c r="AC8" s="52">
        <f t="shared" si="4"/>
        <v>0.55500113859528133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-5.7199308221243368E-2</v>
      </c>
      <c r="Z9" s="52">
        <f t="shared" si="1"/>
        <v>0.10615113736053754</v>
      </c>
      <c r="AA9" s="52">
        <f t="shared" si="2"/>
        <v>7.3973965519905746E-2</v>
      </c>
      <c r="AB9" s="52">
        <f t="shared" si="3"/>
        <v>-9.5011338993877037E-2</v>
      </c>
      <c r="AC9" s="52">
        <f t="shared" si="4"/>
        <v>0.3811782255241527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-4.2433441066937064E-4</v>
      </c>
      <c r="D10" s="34">
        <f>totals!J5/totals!$H5</f>
        <v>-1.1091155562884691E-5</v>
      </c>
      <c r="E10" s="34">
        <f>totals!K5/totals!$H5</f>
        <v>0.63749630656585732</v>
      </c>
      <c r="F10" s="34">
        <f>totals!L5/totals!$H5</f>
        <v>0.23052478600329498</v>
      </c>
      <c r="G10" s="34">
        <f>totals!M5/totals!$H5</f>
        <v>-0.1216537756052324</v>
      </c>
      <c r="H10" s="34">
        <f>totals!N5/totals!$H5</f>
        <v>3.1926112680913825E-2</v>
      </c>
      <c r="I10" s="34">
        <f>totals!O5/totals!$H5</f>
        <v>0.11291723226573039</v>
      </c>
      <c r="J10" s="34">
        <f>totals!P5/totals!$H5</f>
        <v>1.8561880026598587E-2</v>
      </c>
      <c r="K10" s="97">
        <f>SUM($C10:J10)</f>
        <v>0.90933711637093051</v>
      </c>
      <c r="L10" s="97">
        <f>K10-SUM(I10:J10)</f>
        <v>0.77785800407860151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-7.526848206771794E-2</v>
      </c>
      <c r="Z10" s="52">
        <f t="shared" si="1"/>
        <v>7.5172768519235961E-2</v>
      </c>
      <c r="AA10" s="52">
        <f t="shared" si="2"/>
        <v>3.6438047916323171E-2</v>
      </c>
      <c r="AB10" s="52">
        <f t="shared" si="3"/>
        <v>-0.10135793863354645</v>
      </c>
      <c r="AC10" s="52">
        <f t="shared" si="4"/>
        <v>0.21798091543508308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-6.1662909581649628E-3</v>
      </c>
      <c r="D11" s="34">
        <f>totals!J6/totals!$H6</f>
        <v>-7.7506201173999881E-4</v>
      </c>
      <c r="E11" s="34">
        <f>totals!K6/totals!$H6</f>
        <v>0.32830338415955829</v>
      </c>
      <c r="F11" s="34">
        <f>totals!L6/totals!$H6</f>
        <v>0.28622346465566062</v>
      </c>
      <c r="G11" s="34">
        <f>totals!M6/totals!$H6</f>
        <v>-0.10585059434575318</v>
      </c>
      <c r="H11" s="34">
        <f>totals!N6/totals!$H6</f>
        <v>3.4441889380052611E-2</v>
      </c>
      <c r="I11" s="34">
        <f>totals!O6/totals!$H6</f>
        <v>8.2483518789655152E-2</v>
      </c>
      <c r="J11" s="34">
        <f>totals!P6/totals!$H6</f>
        <v>5.0955113221965775E-2</v>
      </c>
      <c r="K11" s="98">
        <f>SUM($C11:J11)</f>
        <v>0.66961542289123444</v>
      </c>
      <c r="L11" s="98">
        <f t="shared" ref="L11:L19" si="10">K11-SUM(I11:J11)</f>
        <v>0.53617679087961356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-9.2437519552725611E-2</v>
      </c>
      <c r="Z11" s="52">
        <f t="shared" si="1"/>
        <v>4.7215396466996157E-2</v>
      </c>
      <c r="AA11" s="52">
        <f t="shared" si="2"/>
        <v>5.9171529887532487E-3</v>
      </c>
      <c r="AB11" s="52">
        <f t="shared" si="3"/>
        <v>-9.4844371775988659E-2</v>
      </c>
      <c r="AC11" s="52">
        <f t="shared" si="4"/>
        <v>0.11668685811900278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-2.7951611321412387E-2</v>
      </c>
      <c r="D12" s="34">
        <f>totals!J7/totals!$H7</f>
        <v>-6.4114623218499206E-3</v>
      </c>
      <c r="E12" s="34">
        <f>totals!K7/totals!$H7</f>
        <v>0.17655061727036725</v>
      </c>
      <c r="F12" s="34">
        <f>totals!L7/totals!$H7</f>
        <v>0.20869205036332381</v>
      </c>
      <c r="G12" s="34">
        <f>totals!M7/totals!$H7</f>
        <v>-0.10639538819109183</v>
      </c>
      <c r="H12" s="34">
        <f>totals!N7/totals!$H7</f>
        <v>3.8867841537905075E-2</v>
      </c>
      <c r="I12" s="34">
        <f>totals!O7/totals!$H7</f>
        <v>5.6164823094283195E-2</v>
      </c>
      <c r="J12" s="34">
        <f>totals!P7/totals!$H7</f>
        <v>6.0225801765783904E-2</v>
      </c>
      <c r="K12" s="98">
        <f>SUM($C12:J12)</f>
        <v>0.39974267219730913</v>
      </c>
      <c r="L12" s="98">
        <f t="shared" si="10"/>
        <v>0.28335204733724206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-0.13430553817268392</v>
      </c>
      <c r="Z12" s="52">
        <f t="shared" si="1"/>
        <v>-7.5909495470301777E-3</v>
      </c>
      <c r="AA12" s="52">
        <f t="shared" si="2"/>
        <v>6.5028581134486474E-3</v>
      </c>
      <c r="AB12" s="52">
        <f t="shared" si="3"/>
        <v>-9.722015486179969E-2</v>
      </c>
      <c r="AC12" s="52">
        <f t="shared" si="4"/>
        <v>-3.0355189431996443E-4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-5.7199308221243368E-2</v>
      </c>
      <c r="D13" s="34">
        <f>totals!J8/totals!$H8</f>
        <v>-1.9204928072859159E-2</v>
      </c>
      <c r="E13" s="34">
        <f>totals!K8/totals!$H8</f>
        <v>0.1253560654333967</v>
      </c>
      <c r="F13" s="34">
        <f>totals!L8/totals!$H8</f>
        <v>7.3973965519905746E-2</v>
      </c>
      <c r="G13" s="34">
        <f>totals!M8/totals!$H8</f>
        <v>-9.5011338993877037E-2</v>
      </c>
      <c r="H13" s="34">
        <f>totals!N8/totals!$H8</f>
        <v>3.6620418027577983E-2</v>
      </c>
      <c r="I13" s="34">
        <f>totals!O8/totals!$H8</f>
        <v>6.5011384506499445E-2</v>
      </c>
      <c r="J13" s="34">
        <f>totals!P8/totals!$H8</f>
        <v>7.5000082395337481E-2</v>
      </c>
      <c r="K13" s="98">
        <f>SUM($C13:J13)</f>
        <v>0.20454634059473778</v>
      </c>
      <c r="L13" s="98">
        <f t="shared" si="10"/>
        <v>6.4534873692900868E-2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-0.13494827994843156</v>
      </c>
      <c r="Z13" s="52">
        <f t="shared" si="1"/>
        <v>-7.5052107231320664E-3</v>
      </c>
      <c r="AA13" s="52">
        <f t="shared" si="2"/>
        <v>4.3953321592193556E-3</v>
      </c>
      <c r="AB13" s="52">
        <f t="shared" si="3"/>
        <v>-9.367777885755986E-2</v>
      </c>
      <c r="AC13" s="52">
        <f t="shared" si="4"/>
        <v>-5.2976039300537764E-2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-7.526848206771794E-2</v>
      </c>
      <c r="D14" s="34">
        <f>totals!J9/totals!$H9</f>
        <v>-2.9502662865396302E-2</v>
      </c>
      <c r="E14" s="34">
        <f>totals!K9/totals!$H9</f>
        <v>0.10467543138463226</v>
      </c>
      <c r="F14" s="34">
        <f>totals!L9/totals!$H9</f>
        <v>3.6438047916323171E-2</v>
      </c>
      <c r="G14" s="34">
        <f>totals!M9/totals!$H9</f>
        <v>-0.10135793863354645</v>
      </c>
      <c r="H14" s="34">
        <f>totals!N9/totals!$H9</f>
        <v>3.4040248330567527E-2</v>
      </c>
      <c r="I14" s="34">
        <f>totals!O9/totals!$H9</f>
        <v>4.0775192886286893E-2</v>
      </c>
      <c r="J14" s="34">
        <f>totals!P9/totals!$H9</f>
        <v>6.6682818633539753E-2</v>
      </c>
      <c r="K14" s="98">
        <f>SUM($C14:J14)</f>
        <v>7.6482655584688919E-2</v>
      </c>
      <c r="L14" s="98">
        <f t="shared" si="10"/>
        <v>-3.0975355935137727E-2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-0.1641158677008302</v>
      </c>
      <c r="Z14" s="52">
        <f t="shared" si="1"/>
        <v>-4.1593139000840926E-2</v>
      </c>
      <c r="AA14" s="52">
        <f t="shared" si="2"/>
        <v>3.369630729662319E-3</v>
      </c>
      <c r="AB14" s="52">
        <f t="shared" si="3"/>
        <v>-9.8145155288400732E-2</v>
      </c>
      <c r="AC14" s="52">
        <f t="shared" si="4"/>
        <v>-0.15206457007987484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-9.2437519552725611E-2</v>
      </c>
      <c r="D15" s="34">
        <f>totals!J10/totals!$H10</f>
        <v>-3.9062683986262753E-2</v>
      </c>
      <c r="E15" s="34">
        <f>totals!K10/totals!$H10</f>
        <v>8.627808045325891E-2</v>
      </c>
      <c r="F15" s="34">
        <f>totals!L10/totals!$H10</f>
        <v>5.9171529887532487E-3</v>
      </c>
      <c r="G15" s="34">
        <f>totals!M10/totals!$H10</f>
        <v>-9.4844371775988659E-2</v>
      </c>
      <c r="H15" s="34">
        <f>totals!N10/totals!$H10</f>
        <v>3.1142443106998693E-2</v>
      </c>
      <c r="I15" s="34">
        <f>totals!O10/totals!$H10</f>
        <v>3.6242899567342883E-2</v>
      </c>
      <c r="J15" s="34">
        <f>totals!P10/totals!$H10</f>
        <v>5.8032757321642259E-2</v>
      </c>
      <c r="K15" s="98">
        <f>SUM($C15:J15)</f>
        <v>-8.731241876981044E-3</v>
      </c>
      <c r="L15" s="98">
        <f t="shared" si="10"/>
        <v>-0.10300689876596619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-0.19412032942141733</v>
      </c>
      <c r="Z15" s="55">
        <f t="shared" si="1"/>
        <v>-9.1821203768344004E-2</v>
      </c>
      <c r="AA15" s="55">
        <f t="shared" si="2"/>
        <v>1.1865197932495626E-3</v>
      </c>
      <c r="AB15" s="55">
        <f t="shared" si="3"/>
        <v>-8.6148324309398269E-2</v>
      </c>
      <c r="AC15" s="55">
        <f t="shared" si="4"/>
        <v>-0.28204908410841445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-0.13430553817268392</v>
      </c>
      <c r="D16" s="34">
        <f>totals!J11/totals!$H11</f>
        <v>-5.84711425675489E-2</v>
      </c>
      <c r="E16" s="34">
        <f>totals!K11/totals!$H11</f>
        <v>5.0880193020518723E-2</v>
      </c>
      <c r="F16" s="34">
        <f>totals!L11/totals!$H11</f>
        <v>6.5028581134486474E-3</v>
      </c>
      <c r="G16" s="34">
        <f>totals!M11/totals!$H11</f>
        <v>-9.722015486179969E-2</v>
      </c>
      <c r="H16" s="34">
        <f>totals!N11/totals!$H11</f>
        <v>2.8072773790372655E-2</v>
      </c>
      <c r="I16" s="34">
        <f>totals!O11/totals!$H11</f>
        <v>2.811361210117606E-2</v>
      </c>
      <c r="J16" s="34">
        <f>totals!P11/totals!$H11</f>
        <v>5.996873039532389E-2</v>
      </c>
      <c r="K16" s="98">
        <f>SUM($C16:J16)</f>
        <v>-0.11645866818119258</v>
      </c>
      <c r="L16" s="98">
        <f t="shared" si="10"/>
        <v>-0.20454101067769254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-0.13494827994843156</v>
      </c>
      <c r="D17" s="34">
        <f>totals!J12/totals!$H12</f>
        <v>-6.8261927483894466E-2</v>
      </c>
      <c r="E17" s="34">
        <f>totals!K12/totals!$H12</f>
        <v>6.07567167607624E-2</v>
      </c>
      <c r="F17" s="34">
        <f>totals!L12/totals!$H12</f>
        <v>4.3953321592193556E-3</v>
      </c>
      <c r="G17" s="34">
        <f>totals!M12/totals!$H12</f>
        <v>-9.367777885755986E-2</v>
      </c>
      <c r="H17" s="34">
        <f>totals!N12/totals!$H12</f>
        <v>2.3623765258545339E-2</v>
      </c>
      <c r="I17" s="34">
        <f>totals!O12/totals!$H12</f>
        <v>2.5994797058897748E-2</v>
      </c>
      <c r="J17" s="34">
        <f>totals!P12/totals!$H12</f>
        <v>3.9761386717240096E-2</v>
      </c>
      <c r="K17" s="98">
        <f>SUM($C17:J17)</f>
        <v>-0.14235598833522095</v>
      </c>
      <c r="L17" s="98">
        <f t="shared" si="10"/>
        <v>-0.2081121721113588</v>
      </c>
    </row>
    <row r="18" spans="2:12" x14ac:dyDescent="0.3">
      <c r="B18" s="41">
        <f>totals!A13</f>
        <v>9</v>
      </c>
      <c r="C18" s="34">
        <f>totals!I13/totals!$H13</f>
        <v>-0.1641158677008302</v>
      </c>
      <c r="D18" s="34">
        <f>totals!J13/totals!$H13</f>
        <v>-8.5386671266264216E-2</v>
      </c>
      <c r="E18" s="34">
        <f>totals!K13/totals!$H13</f>
        <v>4.3793532265423291E-2</v>
      </c>
      <c r="F18" s="34">
        <f>totals!L13/totals!$H13</f>
        <v>3.369630729662319E-3</v>
      </c>
      <c r="G18" s="34">
        <f>totals!M13/totals!$H13</f>
        <v>-9.8145155288400732E-2</v>
      </c>
      <c r="H18" s="34">
        <f>totals!N13/totals!$H13</f>
        <v>1.961027733969822E-2</v>
      </c>
      <c r="I18" s="34">
        <f>totals!O13/totals!$H13</f>
        <v>2.0072135058054701E-2</v>
      </c>
      <c r="J18" s="34">
        <f>totals!P13/totals!$H13</f>
        <v>3.4527568192514409E-2</v>
      </c>
      <c r="K18" s="98">
        <f>SUM($C18:J18)</f>
        <v>-0.22627455067014218</v>
      </c>
      <c r="L18" s="98">
        <f t="shared" si="10"/>
        <v>-0.2808742539207113</v>
      </c>
    </row>
    <row r="19" spans="2:12" ht="14.95" thickBot="1" x14ac:dyDescent="0.35">
      <c r="B19" s="42">
        <f>totals!A14</f>
        <v>10</v>
      </c>
      <c r="C19" s="36">
        <f>totals!I14/totals!$H14</f>
        <v>-0.19412032942141733</v>
      </c>
      <c r="D19" s="36">
        <f>totals!J14/totals!$H14</f>
        <v>-0.11731804338434006</v>
      </c>
      <c r="E19" s="36">
        <f>totals!K14/totals!$H14</f>
        <v>2.5496839615996057E-2</v>
      </c>
      <c r="F19" s="36">
        <f>totals!L14/totals!$H14</f>
        <v>1.1865197932495626E-3</v>
      </c>
      <c r="G19" s="36">
        <f>totals!M14/totals!$H14</f>
        <v>-8.6148324309398269E-2</v>
      </c>
      <c r="H19" s="36">
        <f>totals!N14/totals!$H14</f>
        <v>1.1343002217379529E-2</v>
      </c>
      <c r="I19" s="36">
        <f>totals!O14/totals!$H14</f>
        <v>1.2058239777947215E-2</v>
      </c>
      <c r="J19" s="36">
        <f>totals!P14/totals!$H14</f>
        <v>2.1025884803421015E-2</v>
      </c>
      <c r="K19" s="71">
        <f>SUM($C19:J19)</f>
        <v>-0.32647621090716222</v>
      </c>
      <c r="L19" s="71">
        <f t="shared" si="10"/>
        <v>-0.35956033548853045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-0.14360170208429177</v>
      </c>
      <c r="D30" s="34">
        <f>totals!J29/totals!$H29</f>
        <v>-7.6320477603686959E-2</v>
      </c>
      <c r="E30" s="34">
        <f>totals!K29/totals!$H29</f>
        <v>3.8548055201781548E-2</v>
      </c>
      <c r="F30" s="34">
        <f>totals!L29/totals!$H29</f>
        <v>4.9492617823291077E-2</v>
      </c>
      <c r="G30" s="34">
        <f>totals!M29/totals!$H29</f>
        <v>-0.10278889800722062</v>
      </c>
      <c r="H30" s="34">
        <f>totals!N29/totals!$H29</f>
        <v>2.6799652031355332E-2</v>
      </c>
      <c r="I30" s="34">
        <f>totals!O29/totals!$H29</f>
        <v>3.1854484962741042E-2</v>
      </c>
      <c r="J30" s="34">
        <f>totals!P29/totals!$H29</f>
        <v>5.0187212396471108E-2</v>
      </c>
      <c r="K30" s="97">
        <f>SUM($C30:J30)</f>
        <v>-0.12582905527955923</v>
      </c>
      <c r="L30" s="97">
        <f>K30-SUM(I30:J30)</f>
        <v>-0.20787075263877139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-0.12217350332924487</v>
      </c>
      <c r="D31" s="34">
        <f>totals!J30/totals!$H30</f>
        <v>-7.417690199247641E-2</v>
      </c>
      <c r="E31" s="34">
        <f>totals!K30/totals!$H30</f>
        <v>2.6081758703041344E-2</v>
      </c>
      <c r="F31" s="34">
        <f>totals!L30/totals!$H30</f>
        <v>7.1756331833237735E-2</v>
      </c>
      <c r="G31" s="34">
        <f>totals!M30/totals!$H30</f>
        <v>-9.5082933181579371E-2</v>
      </c>
      <c r="H31" s="34">
        <f>totals!N30/totals!$H30</f>
        <v>3.2038413558408474E-2</v>
      </c>
      <c r="I31" s="34">
        <f>totals!O30/totals!$H30</f>
        <v>2.8633637660993888E-2</v>
      </c>
      <c r="J31" s="34">
        <f>totals!P30/totals!$H30</f>
        <v>8.0799414373926584E-2</v>
      </c>
      <c r="K31" s="98">
        <f>SUM($C31:J31)</f>
        <v>-5.2123782373692598E-2</v>
      </c>
      <c r="L31" s="98">
        <f t="shared" ref="L31:L36" si="12">K31-SUM(I31:J31)</f>
        <v>-0.16155683440861307</v>
      </c>
    </row>
    <row r="32" spans="2:12" x14ac:dyDescent="0.3">
      <c r="B32" s="74" t="str">
        <f>totals!A31</f>
        <v>two adults (or more) and 3+ children</v>
      </c>
      <c r="C32" s="34">
        <f>totals!I31/totals!$H31</f>
        <v>-9.0483679580742007E-2</v>
      </c>
      <c r="D32" s="34">
        <f>totals!J31/totals!$H31</f>
        <v>-5.0882009180491336E-2</v>
      </c>
      <c r="E32" s="34">
        <f>totals!K31/totals!$H31</f>
        <v>2.1353223237469302E-2</v>
      </c>
      <c r="F32" s="34">
        <f>totals!L31/totals!$H31</f>
        <v>0.16787722569606781</v>
      </c>
      <c r="G32" s="34">
        <f>totals!M31/totals!$H31</f>
        <v>-8.6168157767140083E-2</v>
      </c>
      <c r="H32" s="34">
        <f>totals!N31/totals!$H31</f>
        <v>3.8206041584094276E-2</v>
      </c>
      <c r="I32" s="34">
        <f>totals!O31/totals!$H31</f>
        <v>4.704217375603257E-2</v>
      </c>
      <c r="J32" s="34">
        <f>totals!P31/totals!$H31</f>
        <v>0.11801109736816842</v>
      </c>
      <c r="K32" s="98">
        <f>SUM($C32:J32)</f>
        <v>0.16495591511345895</v>
      </c>
      <c r="L32" s="98">
        <f t="shared" si="12"/>
        <v>-9.7356010742039034E-5</v>
      </c>
    </row>
    <row r="33" spans="2:12" x14ac:dyDescent="0.3">
      <c r="B33" s="74" t="str">
        <f>totals!A32</f>
        <v>one adult and child(ren)</v>
      </c>
      <c r="C33" s="34">
        <f>totals!I32/totals!$H32</f>
        <v>-6.0407400011572014E-2</v>
      </c>
      <c r="D33" s="34">
        <f>totals!J32/totals!$H32</f>
        <v>-3.0194129825967052E-2</v>
      </c>
      <c r="E33" s="34">
        <f>totals!K32/totals!$H32</f>
        <v>1.5780717804927857E-2</v>
      </c>
      <c r="F33" s="34">
        <f>totals!L32/totals!$H32</f>
        <v>8.5587924198222309E-2</v>
      </c>
      <c r="G33" s="34">
        <f>totals!M32/totals!$H32</f>
        <v>-9.3753714913199004E-2</v>
      </c>
      <c r="H33" s="34">
        <f>totals!N32/totals!$H32</f>
        <v>2.8612239935555079E-2</v>
      </c>
      <c r="I33" s="34">
        <f>totals!O32/totals!$H32</f>
        <v>3.0764935338723671E-2</v>
      </c>
      <c r="J33" s="34">
        <f>totals!P32/totals!$H32</f>
        <v>0.10199437036258154</v>
      </c>
      <c r="K33" s="98">
        <f>SUM($C33:J33)</f>
        <v>7.8384942889272377E-2</v>
      </c>
      <c r="L33" s="98">
        <f t="shared" si="12"/>
        <v>-5.4374362812032825E-2</v>
      </c>
    </row>
    <row r="34" spans="2:12" x14ac:dyDescent="0.3">
      <c r="B34" s="74" t="str">
        <f>totals!A33</f>
        <v>only working age adults</v>
      </c>
      <c r="C34" s="34">
        <f>totals!I33/totals!$H33</f>
        <v>-0.14036745233080838</v>
      </c>
      <c r="D34" s="34">
        <f>totals!J33/totals!$H33</f>
        <v>-6.8748024161119678E-2</v>
      </c>
      <c r="E34" s="34">
        <f>totals!K33/totals!$H33</f>
        <v>8.1810338035920388E-2</v>
      </c>
      <c r="F34" s="34">
        <f>totals!L33/totals!$H33</f>
        <v>3.2994768163979331E-2</v>
      </c>
      <c r="G34" s="34">
        <f>totals!M33/totals!$H33</f>
        <v>-9.5228267117478185E-2</v>
      </c>
      <c r="H34" s="34">
        <f>totals!N33/totals!$H33</f>
        <v>1.9351633667279992E-2</v>
      </c>
      <c r="I34" s="34">
        <f>totals!O33/totals!$H33</f>
        <v>2.9323767145528066E-2</v>
      </c>
      <c r="J34" s="34">
        <f>totals!P33/totals!$H33</f>
        <v>1.9377477434652492E-2</v>
      </c>
      <c r="K34" s="98">
        <f>SUM($C34:J34)</f>
        <v>-0.12148575916204601</v>
      </c>
      <c r="L34" s="98">
        <f t="shared" si="12"/>
        <v>-0.17018700374222656</v>
      </c>
    </row>
    <row r="35" spans="2:12" x14ac:dyDescent="0.3">
      <c r="B35" s="74" t="str">
        <f>totals!A34</f>
        <v>only pensioners</v>
      </c>
      <c r="C35" s="34">
        <f>totals!I34/totals!$H34</f>
        <v>-1.9401056468728962E-2</v>
      </c>
      <c r="D35" s="34">
        <f>totals!J34/totals!$H34</f>
        <v>-6.7854570525732825E-3</v>
      </c>
      <c r="E35" s="34">
        <f>totals!K34/totals!$H34</f>
        <v>0.62235237596985959</v>
      </c>
      <c r="F35" s="34">
        <f>totals!L34/totals!$H34</f>
        <v>4.2251513578701966E-2</v>
      </c>
      <c r="G35" s="34">
        <f>totals!M34/totals!$H34</f>
        <v>-0.10662071270164629</v>
      </c>
      <c r="H35" s="34">
        <f>totals!N34/totals!$H34</f>
        <v>2.2409316388008634E-2</v>
      </c>
      <c r="I35" s="34">
        <f>totals!O34/totals!$H34</f>
        <v>8.5899233846591677E-2</v>
      </c>
      <c r="J35" s="34">
        <f>totals!P34/totals!$H34</f>
        <v>0</v>
      </c>
      <c r="K35" s="98">
        <f>SUM($C35:J35)</f>
        <v>0.64010521356021322</v>
      </c>
      <c r="L35" s="98">
        <f t="shared" si="12"/>
        <v>0.55420597971362151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-8.2452228646484674E-2</v>
      </c>
      <c r="D36" s="36">
        <f>totals!J35/totals!$H35</f>
        <v>-3.5929427654471942E-2</v>
      </c>
      <c r="E36" s="36">
        <f>totals!K35/totals!$H35</f>
        <v>0.35050195065112477</v>
      </c>
      <c r="F36" s="36">
        <f>totals!L35/totals!$H35</f>
        <v>5.9583482472937391E-2</v>
      </c>
      <c r="G36" s="36">
        <f>totals!M35/totals!$H35</f>
        <v>-9.7476260747141261E-2</v>
      </c>
      <c r="H36" s="36">
        <f>totals!N35/totals!$H35</f>
        <v>2.657122959128231E-2</v>
      </c>
      <c r="I36" s="36">
        <f>totals!O35/totals!$H35</f>
        <v>6.3256766002533327E-2</v>
      </c>
      <c r="J36" s="36">
        <f>totals!P35/totals!$H35</f>
        <v>3.98990597767336E-3</v>
      </c>
      <c r="K36" s="71">
        <f>SUM($C36:J36)</f>
        <v>0.28804541764745328</v>
      </c>
      <c r="L36" s="71">
        <f t="shared" si="12"/>
        <v>0.22079874566724661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-8.3709633903105804E-2</v>
      </c>
      <c r="D50" s="100">
        <f>totals!J38/totals!$H38</f>
        <v>-3.946257517750415E-2</v>
      </c>
      <c r="E50" s="100">
        <f>totals!K38/totals!$H38</f>
        <v>0.12443236874964257</v>
      </c>
      <c r="F50" s="100">
        <f>totals!L38/totals!$H38</f>
        <v>7.0918653999358955E-2</v>
      </c>
      <c r="G50" s="100">
        <f>totals!M38/totals!$H38</f>
        <v>-9.0260537732503962E-2</v>
      </c>
      <c r="H50" s="100">
        <f>totals!N38/totals!$H38</f>
        <v>2.7185316697737726E-2</v>
      </c>
      <c r="I50" s="100">
        <f>totals!O38/totals!$H38</f>
        <v>4.5485490978167176E-2</v>
      </c>
      <c r="J50" s="100">
        <f>totals!P38/totals!$H38</f>
        <v>4.3721842694694792E-2</v>
      </c>
      <c r="K50" s="97">
        <f>SUM($C50:J50)</f>
        <v>9.8310926306487301E-2</v>
      </c>
      <c r="L50" s="97">
        <f>K50-SUM(I50:J50)</f>
        <v>9.1035926336253403E-3</v>
      </c>
    </row>
    <row r="51" spans="2:12" x14ac:dyDescent="0.3">
      <c r="B51" s="74" t="str">
        <f>totals!A39</f>
        <v>center</v>
      </c>
      <c r="C51" s="34">
        <f>totals!I39/totals!$H39</f>
        <v>-0.10200965395848764</v>
      </c>
      <c r="D51" s="34">
        <f>totals!J39/totals!$H39</f>
        <v>-4.853116635867815E-2</v>
      </c>
      <c r="E51" s="34">
        <f>totals!K39/totals!$H39</f>
        <v>0.12181196570352323</v>
      </c>
      <c r="F51" s="34">
        <f>totals!L39/totals!$H39</f>
        <v>6.8956860843047363E-2</v>
      </c>
      <c r="G51" s="34">
        <f>totals!M39/totals!$H39</f>
        <v>-0.10016680318455524</v>
      </c>
      <c r="H51" s="34">
        <f>totals!N39/totals!$H39</f>
        <v>2.6157123442332841E-2</v>
      </c>
      <c r="I51" s="34">
        <f>totals!O39/totals!$H39</f>
        <v>3.7910128528241493E-2</v>
      </c>
      <c r="J51" s="34">
        <f>totals!P39/totals!$H39</f>
        <v>4.6331725145127789E-2</v>
      </c>
      <c r="K51" s="98">
        <f>SUM($C51:J51)</f>
        <v>5.046018016055169E-2</v>
      </c>
      <c r="L51" s="98">
        <f t="shared" ref="L51:L57" si="14">K51-SUM(I51:J51)</f>
        <v>-3.3781673512817592E-2</v>
      </c>
    </row>
    <row r="52" spans="2:12" x14ac:dyDescent="0.3">
      <c r="B52" s="74" t="str">
        <f>totals!A40</f>
        <v>south</v>
      </c>
      <c r="C52" s="34">
        <f>totals!I40/totals!$H40</f>
        <v>-8.9017758468654631E-2</v>
      </c>
      <c r="D52" s="34">
        <f>totals!J40/totals!$H40</f>
        <v>-3.8573953910094862E-2</v>
      </c>
      <c r="E52" s="34">
        <f>totals!K40/totals!$H40</f>
        <v>0.14463498989256038</v>
      </c>
      <c r="F52" s="34">
        <f>totals!L40/totals!$H40</f>
        <v>8.1031699354726441E-2</v>
      </c>
      <c r="G52" s="34">
        <f>totals!M40/totals!$H40</f>
        <v>-8.9820639615722064E-2</v>
      </c>
      <c r="H52" s="34">
        <f>totals!N40/totals!$H40</f>
        <v>2.7688653467579163E-2</v>
      </c>
      <c r="I52" s="34">
        <f>totals!O40/totals!$H40</f>
        <v>4.6588568999343313E-2</v>
      </c>
      <c r="J52" s="34">
        <f>totals!P40/totals!$H40</f>
        <v>4.415065206951372E-2</v>
      </c>
      <c r="K52" s="98">
        <f>SUM($C52:J52)</f>
        <v>0.12668221178925146</v>
      </c>
      <c r="L52" s="98">
        <f t="shared" si="14"/>
        <v>3.5942990720394419E-2</v>
      </c>
    </row>
    <row r="53" spans="2:12" x14ac:dyDescent="0.3">
      <c r="B53" s="74" t="str">
        <f>totals!A41</f>
        <v>capital city</v>
      </c>
      <c r="C53" s="34">
        <f>totals!I41/totals!$H41</f>
        <v>-0.17230199890555187</v>
      </c>
      <c r="D53" s="34">
        <f>totals!J41/totals!$H41</f>
        <v>-0.10054500371424636</v>
      </c>
      <c r="E53" s="34">
        <f>totals!K41/totals!$H41</f>
        <v>0.10055604656521054</v>
      </c>
      <c r="F53" s="34">
        <f>totals!L41/totals!$H41</f>
        <v>1.7374985232356019E-2</v>
      </c>
      <c r="G53" s="34">
        <f>totals!M41/totals!$H41</f>
        <v>-0.10349200351957577</v>
      </c>
      <c r="H53" s="34">
        <f>totals!N41/totals!$H41</f>
        <v>2.0643967133767861E-2</v>
      </c>
      <c r="I53" s="34">
        <f>totals!O41/totals!$H41</f>
        <v>2.5839694179436708E-2</v>
      </c>
      <c r="J53" s="34">
        <f>totals!P41/totals!$H41</f>
        <v>3.8679388959331894E-2</v>
      </c>
      <c r="K53" s="98">
        <f>SUM($C53:J53)</f>
        <v>-0.17324492406927092</v>
      </c>
      <c r="L53" s="98">
        <f t="shared" si="14"/>
        <v>-0.23776400720803953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-0.16911458147093569</v>
      </c>
      <c r="D55" s="34">
        <f>totals!J44/totals!$H44</f>
        <v>-9.9787722571521756E-2</v>
      </c>
      <c r="E55" s="34">
        <f>totals!K44/totals!$H44</f>
        <v>0.10410141222594892</v>
      </c>
      <c r="F55" s="34">
        <f>totals!L44/totals!$H44</f>
        <v>1.8445524871540508E-2</v>
      </c>
      <c r="G55" s="34">
        <f>totals!M44/totals!$H44</f>
        <v>-0.1049545207031293</v>
      </c>
      <c r="H55" s="34">
        <f>totals!N44/totals!$H44</f>
        <v>2.052833777633228E-2</v>
      </c>
      <c r="I55" s="34">
        <f>totals!O44/totals!$H44</f>
        <v>2.546210260362625E-2</v>
      </c>
      <c r="J55" s="34">
        <f>totals!P44/totals!$H44</f>
        <v>4.0366211132517565E-2</v>
      </c>
      <c r="K55" s="98">
        <f>SUM($C55:J55)</f>
        <v>-0.16495323613562127</v>
      </c>
      <c r="L55" s="98">
        <f t="shared" si="14"/>
        <v>-0.23078154987176508</v>
      </c>
    </row>
    <row r="56" spans="2:12" x14ac:dyDescent="0.3">
      <c r="B56" s="74" t="str">
        <f>totals!A45</f>
        <v>small towns</v>
      </c>
      <c r="C56" s="34">
        <f>totals!I45/totals!$H45</f>
        <v>-0.12696464352418568</v>
      </c>
      <c r="D56" s="34">
        <f>totals!J45/totals!$H45</f>
        <v>-6.1344230924099366E-2</v>
      </c>
      <c r="E56" s="34">
        <f>totals!K45/totals!$H45</f>
        <v>0.14181052902541672</v>
      </c>
      <c r="F56" s="34">
        <f>totals!L45/totals!$H45</f>
        <v>4.6819541878394738E-2</v>
      </c>
      <c r="G56" s="34">
        <f>totals!M45/totals!$H45</f>
        <v>-0.1044467657280562</v>
      </c>
      <c r="H56" s="34">
        <f>totals!N45/totals!$H45</f>
        <v>2.7265523065648296E-2</v>
      </c>
      <c r="I56" s="34">
        <f>totals!O45/totals!$H45</f>
        <v>4.2006341159275311E-2</v>
      </c>
      <c r="J56" s="34">
        <f>totals!P45/totals!$H45</f>
        <v>5.320751584986002E-2</v>
      </c>
      <c r="K56" s="98">
        <f>SUM($C56:J56)</f>
        <v>1.8353810802253845E-2</v>
      </c>
      <c r="L56" s="98">
        <f t="shared" si="14"/>
        <v>-7.6860046206881485E-2</v>
      </c>
    </row>
    <row r="57" spans="2:12" ht="14.95" thickBot="1" x14ac:dyDescent="0.35">
      <c r="B57" s="75" t="str">
        <f>totals!A46</f>
        <v>rural</v>
      </c>
      <c r="C57" s="36">
        <f>totals!I46/totals!$H46</f>
        <v>-8.5267409255239193E-2</v>
      </c>
      <c r="D57" s="36">
        <f>totals!J46/totals!$H46</f>
        <v>-3.8951993055833321E-2</v>
      </c>
      <c r="E57" s="36">
        <f>totals!K46/totals!$H46</f>
        <v>0.12161974311251078</v>
      </c>
      <c r="F57" s="36">
        <f>totals!L46/totals!$H46</f>
        <v>7.8354258046766712E-2</v>
      </c>
      <c r="G57" s="36">
        <f>totals!M46/totals!$H46</f>
        <v>-9.0489455863675045E-2</v>
      </c>
      <c r="H57" s="36">
        <f>totals!N46/totals!$H46</f>
        <v>2.6728726244521907E-2</v>
      </c>
      <c r="I57" s="36">
        <f>totals!O46/totals!$H46</f>
        <v>4.2816979660075832E-2</v>
      </c>
      <c r="J57" s="36">
        <f>totals!P46/totals!$H46</f>
        <v>4.1415943371540781E-2</v>
      </c>
      <c r="K57" s="71">
        <f>SUM($C57:J57)</f>
        <v>9.6226792260668464E-2</v>
      </c>
      <c r="L57" s="71">
        <f t="shared" si="14"/>
        <v>1.1993869229051851E-2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40751.345274558626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</v>
      </c>
      <c r="J5" s="112">
        <f>INDEX(gini_poverty!$1:$1048576,MATCH(_xlfn.CONCAT($G5,"_income_",I$1,"_"),gini_poverty!$A:$A,0), MATCH("value", gini_poverty!$1:$1, 0))</f>
        <v>0</v>
      </c>
      <c r="K5" s="114">
        <f>VLOOKUP(_xlfn.CONCAT($G5,"_",$F5,"_",K$1),MC!$A$2:$D$1000,4,FALSE)</f>
        <v>0.33178730000000001</v>
      </c>
      <c r="L5" s="112">
        <f>INDEX(gini_poverty!$1:$1048576,MATCH(_xlfn.CONCAT($G5,"_income_",K$1,"_"),gini_poverty!$A:$A,0), MATCH("value", gini_poverty!$1:$1, 0))</f>
        <v>0.29825370000000001</v>
      </c>
      <c r="M5" s="107">
        <f>(I5-J5)*100</f>
        <v>0</v>
      </c>
      <c r="N5" s="108">
        <f>IF($H5&lt;&gt;0,M5/ABS($H5/1000),"")</f>
        <v>0</v>
      </c>
      <c r="O5" s="114">
        <f>(K5-L5)*100</f>
        <v>3.3533599999999995</v>
      </c>
      <c r="P5" s="109">
        <f>IF($H5&lt;&gt;0,O5/ABS($H5/1000),"")</f>
        <v>0.82562781504722182</v>
      </c>
    </row>
    <row r="6" spans="1:16" x14ac:dyDescent="0.3">
      <c r="A6" t="str">
        <v>disposable_income</v>
      </c>
      <c r="B6">
        <v>34586.131185247737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</v>
      </c>
      <c r="J6" s="116">
        <f>INDEX(gini_poverty!$1:$1048576,MATCH(_xlfn.CONCAT($G6,"_income_",I$1,"_"),gini_poverty!$A:$A,0), MATCH("value", gini_poverty!$1:$1, 0))</f>
        <v>0</v>
      </c>
      <c r="K6" s="117">
        <f>VLOOKUP(_xlfn.CONCAT($G6,"_",$F6,"_",K$1),MC!$A$2:$D$1000,4,FALSE)</f>
        <v>0.33178730000000001</v>
      </c>
      <c r="L6" s="116">
        <f>INDEX(gini_poverty!$1:$1048576,MATCH(_xlfn.CONCAT($G6,"_income_",K$1,"_"),gini_poverty!$A:$A,0), MATCH("value", gini_poverty!$1:$1, 0))</f>
        <v>0.29825370000000001</v>
      </c>
      <c r="M6" s="119">
        <f t="shared" ref="M6:M28" si="2">(I6-J6)*100</f>
        <v>0</v>
      </c>
      <c r="N6" s="120">
        <f t="shared" ref="N6:N28" si="3">IF($H6&lt;&gt;0,M6/ABS($H6/1000),"")</f>
        <v>0</v>
      </c>
      <c r="O6" s="117">
        <f t="shared" ref="O6:O28" si="4">(K6-L6)*100</f>
        <v>3.3533599999999995</v>
      </c>
      <c r="P6" s="118">
        <f t="shared" ref="P6:P28" si="5">IF($H6&lt;&gt;0,O6/ABS($H6/1000),"")</f>
        <v>0.82562781504722182</v>
      </c>
    </row>
    <row r="7" spans="1:16" s="127" customFormat="1" x14ac:dyDescent="0.3">
      <c r="A7" s="127" t="str">
        <v>consumable_income</v>
      </c>
      <c r="B7" s="127">
        <v>32076.234563426147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</v>
      </c>
      <c r="J7" s="112">
        <f>INDEX(gini_poverty!$1:$1048576,MATCH(_xlfn.CONCAT($G7,"_income_",I$1,"_"),gini_poverty!$A:$A,0), MATCH("value", gini_poverty!$1:$1, 0))</f>
        <v>0</v>
      </c>
      <c r="K7" s="114">
        <f>VLOOKUP(_xlfn.CONCAT($G7,"_",$F7,"_",K$1),MC!$A$2:$D$1000,4,FALSE)</f>
        <v>0.31830229999999998</v>
      </c>
      <c r="L7" s="112">
        <f>INDEX(gini_poverty!$1:$1048576,MATCH(_xlfn.CONCAT($G7,"_income_",K$1,"_"),gini_poverty!$A:$A,0), MATCH("value", gini_poverty!$1:$1, 0))</f>
        <v>0.29825370000000001</v>
      </c>
      <c r="M7" s="110">
        <f t="shared" si="2"/>
        <v>0</v>
      </c>
      <c r="N7" s="111">
        <f t="shared" si="3"/>
        <v>0</v>
      </c>
      <c r="O7" s="114">
        <f t="shared" si="4"/>
        <v>2.0048599999999972</v>
      </c>
      <c r="P7" s="109">
        <f t="shared" si="5"/>
        <v>0.95304959520837795</v>
      </c>
    </row>
    <row r="8" spans="1:16" x14ac:dyDescent="0.3">
      <c r="A8" t="str">
        <v>final_income</v>
      </c>
      <c r="B8">
        <v>34888.734550068693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</v>
      </c>
      <c r="J8" s="116">
        <f>INDEX(gini_poverty!$1:$1048576,MATCH(_xlfn.CONCAT($G8,"_income_",I$1,"_"),gini_poverty!$A:$A,0), MATCH("value", gini_poverty!$1:$1, 0))</f>
        <v>0</v>
      </c>
      <c r="K8" s="117">
        <f>VLOOKUP(_xlfn.CONCAT($G8,"_",$F8,"_",K$1),MC!$A$2:$D$1000,4,FALSE)</f>
        <v>0.31830229999999998</v>
      </c>
      <c r="L8" s="116">
        <f>INDEX(gini_poverty!$1:$1048576,MATCH(_xlfn.CONCAT($G8,"_income_",K$1,"_"),gini_poverty!$A:$A,0), MATCH("value", gini_poverty!$1:$1, 0))</f>
        <v>0.29825370000000001</v>
      </c>
      <c r="M8" s="119">
        <f t="shared" si="2"/>
        <v>0</v>
      </c>
      <c r="N8" s="120">
        <f t="shared" si="3"/>
        <v>0</v>
      </c>
      <c r="O8" s="117">
        <f t="shared" si="4"/>
        <v>2.0048599999999972</v>
      </c>
      <c r="P8" s="118">
        <f t="shared" si="5"/>
        <v>0.95304959520837795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0.18069599126756075</v>
      </c>
      <c r="J9" s="112">
        <f>INDEX(gini_poverty!$1:$1048576,MATCH(_xlfn.CONCAT($G9,"_income_",I$1,"_"),gini_poverty!$A:$A,0), MATCH("value", gini_poverty!$1:$1, 0))</f>
        <v>0</v>
      </c>
      <c r="K9" s="114">
        <f>VLOOKUP(_xlfn.CONCAT($G9,"_",$F9,"_",K$1),MC!$A$2:$D$1000,4,FALSE)</f>
        <v>0.38357200000000002</v>
      </c>
      <c r="L9" s="112">
        <f>INDEX(gini_poverty!$1:$1048576,MATCH(_xlfn.CONCAT($G9,"_income_",K$1,"_"),gini_poverty!$A:$A,0), MATCH("value", gini_poverty!$1:$1, 0))</f>
        <v>0.29825370000000001</v>
      </c>
      <c r="M9" s="110">
        <f t="shared" si="2"/>
        <v>18.069599126756074</v>
      </c>
      <c r="N9" s="111">
        <f t="shared" si="3"/>
        <v>4.3257077908176766</v>
      </c>
      <c r="O9" s="114">
        <f t="shared" si="4"/>
        <v>8.5318300000000011</v>
      </c>
      <c r="P9" s="109">
        <f t="shared" si="5"/>
        <v>2.0424472752294829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0.18069599126756075</v>
      </c>
      <c r="J10" s="116">
        <f>INDEX(gini_poverty!$1:$1048576,MATCH(_xlfn.CONCAT($G10,"_income_",I$1,"_"),gini_poverty!$A:$A,0), MATCH("value", gini_poverty!$1:$1, 0))</f>
        <v>0</v>
      </c>
      <c r="K10" s="117">
        <f>VLOOKUP(_xlfn.CONCAT($G10,"_",$F10,"_",K$1),MC!$A$2:$D$1000,4,FALSE)</f>
        <v>0.38357200000000002</v>
      </c>
      <c r="L10" s="116">
        <f>INDEX(gini_poverty!$1:$1048576,MATCH(_xlfn.CONCAT($G10,"_income_",K$1,"_"),gini_poverty!$A:$A,0), MATCH("value", gini_poverty!$1:$1, 0))</f>
        <v>0.29825370000000001</v>
      </c>
      <c r="M10" s="119">
        <f t="shared" si="2"/>
        <v>18.069599126756074</v>
      </c>
      <c r="N10" s="120">
        <f t="shared" si="3"/>
        <v>4.3257077908176766</v>
      </c>
      <c r="O10" s="117">
        <f t="shared" si="4"/>
        <v>8.5318300000000011</v>
      </c>
      <c r="P10" s="118">
        <f t="shared" si="5"/>
        <v>2.0424472752294829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1947.5102014071915</v>
      </c>
      <c r="I11" s="114">
        <f>VLOOKUP(_xlfn.CONCAT($G11,"_",$F11,"_",I$1),MC!$A$2:$D$1000,4,FALSE)</f>
        <v>0.25767668229417345</v>
      </c>
      <c r="J11" s="112">
        <f>INDEX(gini_poverty!$1:$1048576,MATCH(_xlfn.CONCAT($G11,"_income_",I$1,"_"),gini_poverty!$A:$A,0), MATCH("value", gini_poverty!$1:$1, 0))</f>
        <v>0</v>
      </c>
      <c r="K11" s="114">
        <f>VLOOKUP(_xlfn.CONCAT($G11,"_",$F11,"_",K$1),MC!$A$2:$D$1000,4,FALSE)</f>
        <v>0.36044029999999999</v>
      </c>
      <c r="L11" s="112">
        <f>INDEX(gini_poverty!$1:$1048576,MATCH(_xlfn.CONCAT($G11,"_income_",K$1,"_"),gini_poverty!$A:$A,0), MATCH("value", gini_poverty!$1:$1, 0))</f>
        <v>0.29825370000000001</v>
      </c>
      <c r="M11" s="110">
        <f t="shared" si="2"/>
        <v>25.767668229417346</v>
      </c>
      <c r="N11" s="111">
        <f t="shared" si="3"/>
        <v>13.231082543649158</v>
      </c>
      <c r="O11" s="114">
        <f t="shared" si="4"/>
        <v>6.2186599999999981</v>
      </c>
      <c r="P11" s="109">
        <f t="shared" si="5"/>
        <v>3.1931334662620241</v>
      </c>
    </row>
    <row r="12" spans="1:16" x14ac:dyDescent="0.3">
      <c r="A12" t="str">
        <v>direct_transfers</v>
      </c>
      <c r="B12">
        <v>1947.5102014071915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1.5637288052891832E-2</v>
      </c>
      <c r="J12" s="116">
        <f>INDEX(gini_poverty!$1:$1048576,MATCH(_xlfn.CONCAT($G12,"_income_",I$1,"_"),gini_poverty!$A:$A,0), MATCH("value", gini_poverty!$1:$1, 0))</f>
        <v>0</v>
      </c>
      <c r="K12" s="117">
        <f>VLOOKUP(_xlfn.CONCAT($G12,"_",$F12,"_",K$1),MC!$A$2:$D$1000,4,FALSE)</f>
        <v>0.30186950000000001</v>
      </c>
      <c r="L12" s="116">
        <f>INDEX(gini_poverty!$1:$1048576,MATCH(_xlfn.CONCAT($G12,"_income_",K$1,"_"),gini_poverty!$A:$A,0), MATCH("value", gini_poverty!$1:$1, 0))</f>
        <v>0.29825370000000001</v>
      </c>
      <c r="M12" s="119">
        <f t="shared" si="2"/>
        <v>1.5637288052891833</v>
      </c>
      <c r="N12" s="120">
        <f t="shared" si="3"/>
        <v>10.684862398505606</v>
      </c>
      <c r="O12" s="117">
        <f t="shared" si="4"/>
        <v>0.36158000000000023</v>
      </c>
      <c r="P12" s="118">
        <f t="shared" si="5"/>
        <v>2.470653819884828</v>
      </c>
    </row>
    <row r="13" spans="1:16" x14ac:dyDescent="0.3">
      <c r="A13" t="str">
        <v>indirect_taxes</v>
      </c>
      <c r="B13">
        <v>-3382.2518127613357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74.170644071189443</v>
      </c>
      <c r="I13" s="117">
        <f>VLOOKUP(_xlfn.CONCAT($G13,"_",$F13,"_",I$1),MC!$A$2:$D$1000,4,FALSE)</f>
        <v>8.717723152802078E-4</v>
      </c>
      <c r="J13" s="116">
        <f>INDEX(gini_poverty!$1:$1048576,MATCH(_xlfn.CONCAT($G13,"_income_",I$1,"_"),gini_poverty!$A:$A,0), MATCH("value", gini_poverty!$1:$1, 0))</f>
        <v>0</v>
      </c>
      <c r="K13" s="117">
        <f>VLOOKUP(_xlfn.CONCAT($G13,"_",$F13,"_",K$1),MC!$A$2:$D$1000,4,FALSE)</f>
        <v>0.29979060000000002</v>
      </c>
      <c r="L13" s="116">
        <f>INDEX(gini_poverty!$1:$1048576,MATCH(_xlfn.CONCAT($G13,"_income_",K$1,"_"),gini_poverty!$A:$A,0), MATCH("value", gini_poverty!$1:$1, 0))</f>
        <v>0.29825370000000001</v>
      </c>
      <c r="M13" s="119">
        <f t="shared" si="2"/>
        <v>8.7177231528020774E-2</v>
      </c>
      <c r="N13" s="120">
        <f t="shared" si="3"/>
        <v>1.1753603143090889</v>
      </c>
      <c r="O13" s="117">
        <f t="shared" si="4"/>
        <v>0.15369000000000077</v>
      </c>
      <c r="P13" s="118">
        <f t="shared" si="5"/>
        <v>2.0721135959462367</v>
      </c>
    </row>
    <row r="14" spans="1:16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1.3741297594987748E-2</v>
      </c>
      <c r="J14" s="116">
        <f>INDEX(gini_poverty!$1:$1048576,MATCH(_xlfn.CONCAT($G14,"_income_",I$1,"_"),gini_poverty!$A:$A,0), MATCH("value", gini_poverty!$1:$1, 0))</f>
        <v>0</v>
      </c>
      <c r="K14" s="117">
        <f>VLOOKUP(_xlfn.CONCAT($G14,"_",$F14,"_",K$1),MC!$A$2:$D$1000,4,FALSE)</f>
        <v>0.3005099</v>
      </c>
      <c r="L14" s="116">
        <f>INDEX(gini_poverty!$1:$1048576,MATCH(_xlfn.CONCAT($G14,"_income_",K$1,"_"),gini_poverty!$A:$A,0), MATCH("value", gini_poverty!$1:$1, 0))</f>
        <v>0.29825370000000001</v>
      </c>
      <c r="M14" s="119">
        <f>(I14-J14)*100</f>
        <v>1.3741297594987747</v>
      </c>
      <c r="N14" s="120">
        <f t="shared" si="3"/>
        <v>9.5118181233940344</v>
      </c>
      <c r="O14" s="117">
        <f t="shared" si="4"/>
        <v>0.2256199999999986</v>
      </c>
      <c r="P14" s="118">
        <f t="shared" si="5"/>
        <v>1.5617567337912404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0</v>
      </c>
      <c r="I15" s="117">
        <f>VLOOKUP(_xlfn.CONCAT($G15,"_",$F15,"_",I$1),MC!$A$2:$D$1000,4,FALSE)</f>
        <v>0</v>
      </c>
      <c r="J15" s="116">
        <f>INDEX(gini_poverty!$1:$1048576,MATCH(_xlfn.CONCAT($G15,"_income_",I$1,"_"),gini_poverty!$A:$A,0), MATCH("value", gini_poverty!$1:$1, 0))</f>
        <v>0</v>
      </c>
      <c r="K15" s="117">
        <f>VLOOKUP(_xlfn.CONCAT($G15,"_",$F15,"_",K$1),MC!$A$2:$D$1000,4,FALSE)</f>
        <v>0.29825370000000001</v>
      </c>
      <c r="L15" s="116">
        <f>INDEX(gini_poverty!$1:$1048576,MATCH(_xlfn.CONCAT($G15,"_income_",K$1,"_"),gini_poverty!$A:$A,0), MATCH("value", gini_poverty!$1:$1, 0))</f>
        <v>0.29825370000000001</v>
      </c>
      <c r="M15" s="119">
        <f t="shared" si="2"/>
        <v>0</v>
      </c>
      <c r="N15" s="120" t="str">
        <f t="shared" si="3"/>
        <v/>
      </c>
      <c r="O15" s="117">
        <f t="shared" si="4"/>
        <v>0</v>
      </c>
      <c r="P15" s="118" t="str">
        <f t="shared" si="5"/>
        <v/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1582.5241119807527</v>
      </c>
      <c r="I16" s="117">
        <f>VLOOKUP(_xlfn.CONCAT($G16,"_",$F16,"_",I$1),MC!$A$2:$D$1000,4,FALSE)</f>
        <v>0.24631142107425477</v>
      </c>
      <c r="J16" s="116">
        <f>INDEX(gini_poverty!$1:$1048576,MATCH(_xlfn.CONCAT($G16,"_income_",I$1,"_"),gini_poverty!$A:$A,0), MATCH("value", gini_poverty!$1:$1, 0))</f>
        <v>0</v>
      </c>
      <c r="K16" s="117">
        <f>VLOOKUP(_xlfn.CONCAT($G16,"_",$F16,"_",K$1),MC!$A$2:$D$1000,4,FALSE)</f>
        <v>0.35280119999999998</v>
      </c>
      <c r="L16" s="116">
        <f>INDEX(gini_poverty!$1:$1048576,MATCH(_xlfn.CONCAT($G16,"_income_",K$1,"_"),gini_poverty!$A:$A,0), MATCH("value", gini_poverty!$1:$1, 0))</f>
        <v>0.29825370000000001</v>
      </c>
      <c r="M16" s="119">
        <f t="shared" si="2"/>
        <v>24.631142107425479</v>
      </c>
      <c r="N16" s="120">
        <f t="shared" si="3"/>
        <v>15.564465603368356</v>
      </c>
      <c r="O16" s="117">
        <f t="shared" si="4"/>
        <v>5.4547499999999971</v>
      </c>
      <c r="P16" s="118">
        <f t="shared" si="5"/>
        <v>3.4468669126138027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-3382.2518127613357</v>
      </c>
      <c r="I17" s="114">
        <f>VLOOKUP(_xlfn.CONCAT($G17,"_",$F17,"_",I$1),MC!$A$2:$D$1000,4,FALSE)</f>
        <v>0</v>
      </c>
      <c r="J17" s="112">
        <f>INDEX(gini_poverty!$1:$1048576,MATCH(_xlfn.CONCAT($G17,"_income_",I$1,"_"),gini_poverty!$A:$A,0), MATCH("value", gini_poverty!$1:$1, 0))</f>
        <v>0.20302513142131881</v>
      </c>
      <c r="K17" s="114">
        <f>VLOOKUP(_xlfn.CONCAT($G17,"_",$F17,"_",K$1),MC!$A$2:$D$1000,4,FALSE)</f>
        <v>0.29218169999999999</v>
      </c>
      <c r="L17" s="112">
        <f>INDEX(gini_poverty!$1:$1048576,MATCH(_xlfn.CONCAT($G17,"_income_",K$1,"_"),gini_poverty!$A:$A,0), MATCH("value", gini_poverty!$1:$1, 0))</f>
        <v>0.30122070000000001</v>
      </c>
      <c r="M17" s="110">
        <f t="shared" si="2"/>
        <v>-20.302513142131883</v>
      </c>
      <c r="N17" s="111">
        <f t="shared" si="3"/>
        <v>-6.0026616189634083</v>
      </c>
      <c r="O17" s="114">
        <f t="shared" si="4"/>
        <v>-0.90390000000000192</v>
      </c>
      <c r="P17" s="109">
        <f t="shared" si="5"/>
        <v>-0.26724799040377795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-3323.423403399906</v>
      </c>
      <c r="I18" s="117">
        <f>VLOOKUP(_xlfn.CONCAT($G18,"_",$F18,"_",I$1),MC!$A$2:$D$1000,4,FALSE)</f>
        <v>0</v>
      </c>
      <c r="J18" s="116">
        <f>INDEX(gini_poverty!$1:$1048576,MATCH(_xlfn.CONCAT($G18,"_income_",I$1,"_"),gini_poverty!$A:$A,0), MATCH("value", gini_poverty!$1:$1, 0))</f>
        <v>0.20302513142131881</v>
      </c>
      <c r="K18" s="117">
        <f>VLOOKUP(_xlfn.CONCAT($G18,"_",$F18,"_",K$1),MC!$A$2:$D$1000,4,FALSE)</f>
        <v>0.2920528</v>
      </c>
      <c r="L18" s="116">
        <f>INDEX(gini_poverty!$1:$1048576,MATCH(_xlfn.CONCAT($G18,"_income_",K$1,"_"),gini_poverty!$A:$A,0), MATCH("value", gini_poverty!$1:$1, 0))</f>
        <v>0.30122070000000001</v>
      </c>
      <c r="M18" s="119">
        <f t="shared" si="2"/>
        <v>-20.302513142131883</v>
      </c>
      <c r="N18" s="120">
        <f t="shared" si="3"/>
        <v>-6.1089156203696895</v>
      </c>
      <c r="O18" s="117">
        <f t="shared" si="4"/>
        <v>-0.91679000000000066</v>
      </c>
      <c r="P18" s="118">
        <f t="shared" si="5"/>
        <v>-0.27585711741155594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-58.828409361429536</v>
      </c>
      <c r="I19" s="117">
        <f>VLOOKUP(_xlfn.CONCAT($G19,"_",$F19,"_",I$1),MC!$A$2:$D$1000,4,FALSE)</f>
        <v>0.20084615039565482</v>
      </c>
      <c r="J19" s="116">
        <f>INDEX(gini_poverty!$1:$1048576,MATCH(_xlfn.CONCAT($G19,"_income_",I$1,"_"),gini_poverty!$A:$A,0), MATCH("value", gini_poverty!$1:$1, 0))</f>
        <v>0.20302513142131881</v>
      </c>
      <c r="K19" s="117">
        <f>VLOOKUP(_xlfn.CONCAT($G19,"_",$F19,"_",K$1),MC!$A$2:$D$1000,4,FALSE)</f>
        <v>0.30134709999999998</v>
      </c>
      <c r="L19" s="116">
        <f>INDEX(gini_poverty!$1:$1048576,MATCH(_xlfn.CONCAT($G19,"_income_",K$1,"_"),gini_poverty!$A:$A,0), MATCH("value", gini_poverty!$1:$1, 0))</f>
        <v>0.30122070000000001</v>
      </c>
      <c r="M19" s="119">
        <f t="shared" si="2"/>
        <v>-0.21789810256639952</v>
      </c>
      <c r="N19" s="120">
        <f>IF($H19&lt;&gt;0,M19/ABS($H19/1000),"")</f>
        <v>-3.7039604662379837</v>
      </c>
      <c r="O19" s="117">
        <f t="shared" si="4"/>
        <v>1.2639999999997098E-2</v>
      </c>
      <c r="P19" s="118">
        <f t="shared" si="5"/>
        <v>0.21486217521775169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0.30732434668494207</v>
      </c>
      <c r="J20" s="112">
        <f>INDEX(gini_poverty!$1:$1048576,MATCH(_xlfn.CONCAT($G20,"_income_",I$1,"_"),gini_poverty!$A:$A,0), MATCH("value", gini_poverty!$1:$1, 0))</f>
        <v>0.20302513142131881</v>
      </c>
      <c r="K20" s="114">
        <f>VLOOKUP(_xlfn.CONCAT($G20,"_",$F20,"_",K$1),MC!$A$2:$D$1000,4,FALSE)</f>
        <v>0.3085889</v>
      </c>
      <c r="L20" s="112">
        <f>INDEX(gini_poverty!$1:$1048576,MATCH(_xlfn.CONCAT($G20,"_income_",K$1,"_"),gini_poverty!$A:$A,0), MATCH("value", gini_poverty!$1:$1, 0))</f>
        <v>0.30122070000000001</v>
      </c>
      <c r="M20" s="110">
        <f t="shared" si="2"/>
        <v>10.429921526362326</v>
      </c>
      <c r="N20" s="111">
        <f t="shared" si="3"/>
        <v>11.956049126593625</v>
      </c>
      <c r="O20" s="114">
        <f t="shared" si="4"/>
        <v>0.73681999999999914</v>
      </c>
      <c r="P20" s="109">
        <f t="shared" si="5"/>
        <v>0.84463302002706475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0.30732434668494207</v>
      </c>
      <c r="J21" s="116">
        <f>INDEX(gini_poverty!$1:$1048576,MATCH(_xlfn.CONCAT($G21,"_income_",I$1,"_"),gini_poverty!$A:$A,0), MATCH("value", gini_poverty!$1:$1, 0))</f>
        <v>0.20302513142131881</v>
      </c>
      <c r="K21" s="117">
        <f>VLOOKUP(_xlfn.CONCAT($G21,"_",$F21,"_",K$1),MC!$A$2:$D$1000,4,FALSE)</f>
        <v>0.3085889</v>
      </c>
      <c r="L21" s="116">
        <f>INDEX(gini_poverty!$1:$1048576,MATCH(_xlfn.CONCAT($G21,"_income_",K$1,"_"),gini_poverty!$A:$A,0), MATCH("value", gini_poverty!$1:$1, 0))</f>
        <v>0.30122070000000001</v>
      </c>
      <c r="M21" s="119">
        <f t="shared" si="2"/>
        <v>10.429921526362326</v>
      </c>
      <c r="N21" s="120">
        <f t="shared" si="3"/>
        <v>11.956049126593625</v>
      </c>
      <c r="O21" s="117">
        <f t="shared" si="4"/>
        <v>0.73681999999999914</v>
      </c>
      <c r="P21" s="118">
        <f t="shared" si="5"/>
        <v>0.84463302002706475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0.12618691717869598</v>
      </c>
      <c r="J22" s="112">
        <f>INDEX(gini_poverty!$1:$1048576,MATCH(_xlfn.CONCAT($G22,"_income_",I$1,"_"),gini_poverty!$A:$A,0), MATCH("value", gini_poverty!$1:$1, 0))</f>
        <v>6.8791245446273061E-2</v>
      </c>
      <c r="K22" s="114">
        <f>VLOOKUP(_xlfn.CONCAT($G22,"_",$F22,"_",K$1),MC!$A$2:$D$1000,4,FALSE)</f>
        <v>0.29677360000000003</v>
      </c>
      <c r="L22" s="112">
        <f>INDEX(gini_poverty!$1:$1048576,MATCH(_xlfn.CONCAT($G22,"_income_",K$1,"_"),gini_poverty!$A:$A,0), MATCH("value", gini_poverty!$1:$1, 0))</f>
        <v>0.2832115</v>
      </c>
      <c r="M22" s="110">
        <f t="shared" si="2"/>
        <v>5.7395671732422926</v>
      </c>
      <c r="N22" s="111">
        <f t="shared" si="3"/>
        <v>4.3730035605655564</v>
      </c>
      <c r="O22" s="114">
        <f t="shared" si="4"/>
        <v>1.3562100000000021</v>
      </c>
      <c r="P22" s="109">
        <f t="shared" si="5"/>
        <v>1.0333028571428589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9.7625270601661152E-2</v>
      </c>
      <c r="J23" s="116">
        <f>INDEX(gini_poverty!$1:$1048576,MATCH(_xlfn.CONCAT($G23,"_income_",I$1,"_"),gini_poverty!$A:$A,0), MATCH("value", gini_poverty!$1:$1, 0))</f>
        <v>6.8791245446273061E-2</v>
      </c>
      <c r="K23" s="117">
        <f>VLOOKUP(_xlfn.CONCAT($G23,"_",$F23,"_",K$1),MC!$A$2:$D$1000,4,FALSE)</f>
        <v>0.2928192</v>
      </c>
      <c r="L23" s="116">
        <f>INDEX(gini_poverty!$1:$1048576,MATCH(_xlfn.CONCAT($G23,"_income_",K$1,"_"),gini_poverty!$A:$A,0), MATCH("value", gini_poverty!$1:$1, 0))</f>
        <v>0.2832115</v>
      </c>
      <c r="M23" s="119">
        <f t="shared" si="2"/>
        <v>2.8834025155388092</v>
      </c>
      <c r="N23" s="120">
        <f t="shared" si="3"/>
        <v>3.4950333521682539</v>
      </c>
      <c r="O23" s="117">
        <f t="shared" si="4"/>
        <v>0.96076999999999968</v>
      </c>
      <c r="P23" s="118">
        <f t="shared" si="5"/>
        <v>1.1645696969696966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9.3975289825943498E-2</v>
      </c>
      <c r="J24" s="116">
        <f>INDEX(gini_poverty!$1:$1048576,MATCH(_xlfn.CONCAT($G24,"_income_",I$1,"_"),gini_poverty!$A:$A,0), MATCH("value", gini_poverty!$1:$1, 0))</f>
        <v>6.8791245446273061E-2</v>
      </c>
      <c r="K24" s="117">
        <f>VLOOKUP(_xlfn.CONCAT($G24,"_",$F24,"_",K$1),MC!$A$2:$D$1000,4,FALSE)</f>
        <v>0.28675319999999999</v>
      </c>
      <c r="L24" s="116">
        <f>INDEX(gini_poverty!$1:$1048576,MATCH(_xlfn.CONCAT($G24,"_income_",K$1,"_"),gini_poverty!$A:$A,0), MATCH("value", gini_poverty!$1:$1, 0))</f>
        <v>0.2832115</v>
      </c>
      <c r="M24" s="119">
        <f t="shared" si="2"/>
        <v>2.5184044379670438</v>
      </c>
      <c r="N24" s="120">
        <f t="shared" si="3"/>
        <v>5.165957821470859</v>
      </c>
      <c r="O24" s="117">
        <f t="shared" si="4"/>
        <v>0.3541699999999981</v>
      </c>
      <c r="P24" s="118">
        <f t="shared" si="5"/>
        <v>0.7265025641025602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0.14438837742080091</v>
      </c>
      <c r="J25" s="112">
        <f>INDEX(gini_poverty!$1:$1048576,MATCH(_xlfn.CONCAT($G25,"_income_",I$1,"_"),gini_poverty!$A:$A,0), MATCH("value", gini_poverty!$1:$1, 0))</f>
        <v>6.8791245446273061E-2</v>
      </c>
      <c r="K25" s="114">
        <f>VLOOKUP(_xlfn.CONCAT($G25,"_",$F25,"_",K$1),MC!$A$2:$D$1000,4,FALSE)</f>
        <v>0.29917080000000001</v>
      </c>
      <c r="L25" s="112">
        <f>INDEX(gini_poverty!$1:$1048576,MATCH(_xlfn.CONCAT($G25,"_income_",K$1,"_"),gini_poverty!$A:$A,0), MATCH("value", gini_poverty!$1:$1, 0))</f>
        <v>0.2832115</v>
      </c>
      <c r="M25" s="110">
        <f t="shared" si="2"/>
        <v>7.5597131974527843</v>
      </c>
      <c r="N25" s="111">
        <f t="shared" si="3"/>
        <v>5.0398087983018574</v>
      </c>
      <c r="O25" s="114">
        <f t="shared" si="4"/>
        <v>1.595930000000001</v>
      </c>
      <c r="P25" s="109">
        <f t="shared" si="5"/>
        <v>1.0639533333333342</v>
      </c>
    </row>
    <row r="26" spans="1:16" s="127" customFormat="1" x14ac:dyDescent="0.3">
      <c r="A26" s="127" t="str">
        <v>unem_ben</v>
      </c>
      <c r="B26" s="127">
        <v>74.170644071189443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9.1043642391464077E-2</v>
      </c>
      <c r="J26" s="116">
        <f>INDEX(gini_poverty!$1:$1048576,MATCH(_xlfn.CONCAT($G26,"_income_",I$1,"_"),gini_poverty!$A:$A,0), MATCH("value", gini_poverty!$1:$1, 0))</f>
        <v>6.8791245446273061E-2</v>
      </c>
      <c r="K26" s="117">
        <f>VLOOKUP(_xlfn.CONCAT($G26,"_",$F26,"_",K$1),MC!$A$2:$D$1000,4,FALSE)</f>
        <v>0.28848750000000001</v>
      </c>
      <c r="L26" s="116">
        <f>INDEX(gini_poverty!$1:$1048576,MATCH(_xlfn.CONCAT($G26,"_income_",K$1,"_"),gini_poverty!$A:$A,0), MATCH("value", gini_poverty!$1:$1, 0))</f>
        <v>0.2832115</v>
      </c>
      <c r="M26" s="119">
        <f t="shared" si="2"/>
        <v>2.2252396945191015</v>
      </c>
      <c r="N26" s="120">
        <f t="shared" si="3"/>
        <v>5.9339725187176047</v>
      </c>
      <c r="O26" s="117">
        <f t="shared" si="4"/>
        <v>0.52760000000000029</v>
      </c>
      <c r="P26" s="118">
        <f t="shared" si="5"/>
        <v>1.4069333333333343</v>
      </c>
    </row>
    <row r="27" spans="1:16" x14ac:dyDescent="0.3">
      <c r="A27" t="str">
        <v>child_ben</v>
      </c>
      <c r="B27">
        <v>0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0.11576685919479496</v>
      </c>
      <c r="J27" s="116">
        <f>INDEX(gini_poverty!$1:$1048576,MATCH(_xlfn.CONCAT($G27,"_income_",I$1,"_"),gini_poverty!$A:$A,0), MATCH("value", gini_poverty!$1:$1, 0))</f>
        <v>6.8791245446273061E-2</v>
      </c>
      <c r="K27" s="117">
        <f>VLOOKUP(_xlfn.CONCAT($G27,"_",$F27,"_",K$1),MC!$A$2:$D$1000,4,FALSE)</f>
        <v>0.2936182</v>
      </c>
      <c r="L27" s="116">
        <f>INDEX(gini_poverty!$1:$1048576,MATCH(_xlfn.CONCAT($G27,"_income_",K$1,"_"),gini_poverty!$A:$A,0), MATCH("value", gini_poverty!$1:$1, 0))</f>
        <v>0.2832115</v>
      </c>
      <c r="M27" s="119">
        <f t="shared" si="2"/>
        <v>4.6975613748521896</v>
      </c>
      <c r="N27" s="120">
        <f t="shared" si="3"/>
        <v>6.2634151664695885</v>
      </c>
      <c r="O27" s="117">
        <f t="shared" si="4"/>
        <v>1.0406699999999991</v>
      </c>
      <c r="P27" s="118">
        <f t="shared" si="5"/>
        <v>1.3875599999999995</v>
      </c>
    </row>
    <row r="28" spans="1:16" ht="14.95" thickBot="1" x14ac:dyDescent="0.35">
      <c r="A28" t="str">
        <v>GMI</v>
      </c>
      <c r="B28">
        <v>1582.5241119807527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7.5160366727088021E-2</v>
      </c>
      <c r="J28" s="122">
        <f>INDEX(gini_poverty!$1:$1048576,MATCH(_xlfn.CONCAT($G28,"_income_",I$1,"_"),gini_poverty!$A:$A,0), MATCH("value", gini_poverty!$1:$1, 0))</f>
        <v>6.8791245446273061E-2</v>
      </c>
      <c r="K28" s="123">
        <f>VLOOKUP(_xlfn.CONCAT($G28,"_",$F28,"_",K$1),MC!$A$2:$D$1000,4,FALSE)</f>
        <v>0.28408299999999997</v>
      </c>
      <c r="L28" s="122">
        <f>INDEX(gini_poverty!$1:$1048576,MATCH(_xlfn.CONCAT($G28,"_income_",K$1,"_"),gini_poverty!$A:$A,0), MATCH("value", gini_poverty!$1:$1, 0))</f>
        <v>0.2832115</v>
      </c>
      <c r="M28" s="124">
        <f t="shared" si="2"/>
        <v>0.636912128081496</v>
      </c>
      <c r="N28" s="125">
        <f t="shared" si="3"/>
        <v>1.6984323415506561</v>
      </c>
      <c r="O28" s="123">
        <f t="shared" si="4"/>
        <v>8.7149999999996952E-2</v>
      </c>
      <c r="P28" s="126">
        <f t="shared" si="5"/>
        <v>0.23239999999999192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-3323.423403399906</v>
      </c>
    </row>
    <row r="31" spans="1:16" x14ac:dyDescent="0.3">
      <c r="A31" t="str">
        <v>VAT_ind</v>
      </c>
      <c r="B31">
        <v>-58.828409361429536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795</v>
      </c>
      <c r="E5" s="255"/>
      <c r="F5" s="255"/>
      <c r="G5" s="255"/>
      <c r="H5" s="256"/>
    </row>
    <row r="6" spans="4:15" ht="23.3" customHeight="1" thickBot="1" x14ac:dyDescent="0.5">
      <c r="D6" s="134" t="s">
        <v>796</v>
      </c>
      <c r="E6" s="135"/>
      <c r="F6" s="257" t="s">
        <v>797</v>
      </c>
      <c r="G6" s="257"/>
      <c r="H6" s="258"/>
    </row>
    <row r="7" spans="4:15" ht="21.6" thickBot="1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.05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2688.466533389596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19366.033554585109</v>
      </c>
      <c r="J17" s="158">
        <f>INDEX(all!$1:$1048576, MATCH(CONCATENATE(I$12,"_","mean","_",$D17),all!$A:$A,0), MATCH("value", all!$1:$1,0))</f>
        <v>21366.75571133702</v>
      </c>
      <c r="M17" s="157">
        <v>1</v>
      </c>
      <c r="N17" s="160">
        <f t="shared" ref="N17:O26" si="0">E17/I17</f>
        <v>0.13882380848984296</v>
      </c>
      <c r="O17" s="161">
        <f t="shared" si="0"/>
        <v>0.66527239441146802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2288.4015548063453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18987.328856667198</v>
      </c>
      <c r="J18" s="158">
        <f>INDEX(all!$1:$1048576, MATCH(CONCATENATE(I$12,"_","mean","_",$D18),all!$A:$A,0), MATCH("value", all!$1:$1,0))</f>
        <v>20551.973412279727</v>
      </c>
      <c r="M18" s="157">
        <v>2</v>
      </c>
      <c r="N18" s="160">
        <f t="shared" si="0"/>
        <v>0.12052256386778688</v>
      </c>
      <c r="O18" s="161">
        <f t="shared" si="0"/>
        <v>0.3500147751954209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2308.3477391206161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19391.720181656328</v>
      </c>
      <c r="J19" s="158">
        <f>INDEX(all!$1:$1048576, MATCH(CONCATENATE(I$12,"_","mean","_",$D19),all!$A:$A,0), MATCH("value", all!$1:$1,0))</f>
        <v>20874.058639384224</v>
      </c>
      <c r="M19" s="157">
        <v>3</v>
      </c>
      <c r="N19" s="160">
        <f t="shared" si="0"/>
        <v>0.11903780157183819</v>
      </c>
      <c r="O19" s="161">
        <f t="shared" si="0"/>
        <v>0.18566445188583902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2188.397102961213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20077.149148855442</v>
      </c>
      <c r="J20" s="158">
        <f>INDEX(all!$1:$1048576, MATCH(CONCATENATE(I$12,"_","mean","_",$D20),all!$A:$A,0), MATCH("value", all!$1:$1,0))</f>
        <v>21440.320763383192</v>
      </c>
      <c r="M20" s="157">
        <v>4</v>
      </c>
      <c r="N20" s="160">
        <f t="shared" si="0"/>
        <v>0.1089993946220183</v>
      </c>
      <c r="O20" s="161">
        <f t="shared" si="0"/>
        <v>0.13649579705007137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2551.7214253522548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22814.019752456818</v>
      </c>
      <c r="J21" s="158">
        <f>INDEX(all!$1:$1048576, MATCH(CONCATENATE(I$12,"_","mean","_",$D21),all!$A:$A,0), MATCH("value", all!$1:$1,0))</f>
        <v>24534.903681384185</v>
      </c>
      <c r="M21" s="157">
        <v>5</v>
      </c>
      <c r="N21" s="160">
        <f t="shared" si="0"/>
        <v>0.11184883037008253</v>
      </c>
      <c r="O21" s="161">
        <f t="shared" si="0"/>
        <v>0.10906434547693714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2753.0631428165266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26737.913490011033</v>
      </c>
      <c r="J22" s="158">
        <f>INDEX(all!$1:$1048576, MATCH(CONCATENATE(I$12,"_","mean","_",$D22),all!$A:$A,0), MATCH("value", all!$1:$1,0))</f>
        <v>28618.275305978099</v>
      </c>
      <c r="M22" s="157">
        <v>6</v>
      </c>
      <c r="N22" s="160">
        <f t="shared" si="0"/>
        <v>0.10296477112341014</v>
      </c>
      <c r="O22" s="161">
        <f t="shared" si="0"/>
        <v>8.8990950700763627E-2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3137.1117542024167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29911.02448988687</v>
      </c>
      <c r="J23" s="158">
        <f>INDEX(all!$1:$1048576, MATCH(CONCATENATE(I$12,"_","mean","_",$D23),all!$A:$A,0), MATCH("value", all!$1:$1,0))</f>
        <v>32178.712353429954</v>
      </c>
      <c r="M23" s="157">
        <v>7</v>
      </c>
      <c r="N23" s="160">
        <f t="shared" si="0"/>
        <v>0.10488145450394373</v>
      </c>
      <c r="O23" s="161">
        <f t="shared" si="0"/>
        <v>5.1854637546120151E-2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3690.2160111241856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37543.152242529926</v>
      </c>
      <c r="J24" s="158">
        <f>INDEX(all!$1:$1048576, MATCH(CONCATENATE(I$12,"_","mean","_",$D24),all!$A:$A,0), MATCH("value", all!$1:$1,0))</f>
        <v>40358.778113361128</v>
      </c>
      <c r="M24" s="157">
        <v>8</v>
      </c>
      <c r="N24" s="160">
        <f t="shared" si="0"/>
        <v>9.8292652340039963E-2</v>
      </c>
      <c r="O24" s="161">
        <f t="shared" si="0"/>
        <v>6.0505969409219602E-2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4671.4971204226031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45856.903624506624</v>
      </c>
      <c r="J25" s="158">
        <f>INDEX(all!$1:$1048576, MATCH(CONCATENATE(I$12,"_","mean","_",$D25),all!$A:$A,0), MATCH("value", all!$1:$1,0))</f>
        <v>49665.746101517892</v>
      </c>
      <c r="M25" s="157">
        <v>9</v>
      </c>
      <c r="N25" s="160">
        <f t="shared" si="0"/>
        <v>0.10187118516929443</v>
      </c>
      <c r="O25" s="161">
        <f t="shared" si="0"/>
        <v>4.2764504057362047E-2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6949.394566772251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79970.065001693642</v>
      </c>
      <c r="J26" s="164">
        <f>INDEX(all!$1:$1048576, MATCH(CONCATENATE(I$12,"_","mean","_",$D26),all!$A:$A,0), MATCH("value", all!$1:$1,0))</f>
        <v>86156.93869009745</v>
      </c>
      <c r="M26" s="162">
        <v>10</v>
      </c>
      <c r="N26" s="166">
        <f t="shared" si="0"/>
        <v>8.6899948957463946E-2</v>
      </c>
      <c r="O26" s="167">
        <f t="shared" si="0"/>
        <v>2.4475684752925518E-2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M13" sqref="M13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4" ht="14.95" thickBot="1" x14ac:dyDescent="0.35"/>
    <row r="2" spans="1:14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40751.345274558626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34586.131185247737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32076.234563426147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1449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34888.734550068693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1947.5102014071915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-3382.2518127613357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1947.5102014071915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74.170644071189443</v>
      </c>
      <c r="K19" s="182">
        <f t="shared" si="2"/>
        <v>0.95982136535644536</v>
      </c>
      <c r="L19" s="183">
        <f t="shared" si="3"/>
        <v>0.95982137677475343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0</v>
      </c>
      <c r="K21" s="182" t="str">
        <f t="shared" si="2"/>
        <v/>
      </c>
      <c r="L21" s="183" t="str">
        <f t="shared" si="3"/>
        <v/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1582.5241119807527</v>
      </c>
      <c r="K22" s="182">
        <f t="shared" si="2"/>
        <v>106.66919760847091</v>
      </c>
      <c r="L22" s="183">
        <f t="shared" si="3"/>
        <v>283.73148930199415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-3382.2518127613357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-3323.423403399906</v>
      </c>
      <c r="K24" s="182">
        <f t="shared" si="2"/>
        <v>424.87732813739774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-58.828409361429536</v>
      </c>
      <c r="K25" s="182">
        <f t="shared" si="2"/>
        <v>341.05884806060789</v>
      </c>
      <c r="L25" s="183">
        <f t="shared" si="3"/>
        <v>842.96104516843684</v>
      </c>
    </row>
    <row r="26" spans="1:13" s="174" customFormat="1" x14ac:dyDescent="0.3">
      <c r="A26" s="168" t="str">
        <v>unem_ben</v>
      </c>
      <c r="B26" s="168">
        <v>74.170644071189443</v>
      </c>
      <c r="C26" s="176" t="str">
        <v>unem_ben</v>
      </c>
      <c r="D26" s="176">
        <v>0.95982136535644536</v>
      </c>
      <c r="E26" s="176" t="str">
        <v>unem_ben</v>
      </c>
      <c r="F26" s="176">
        <v>0.95982137677475343</v>
      </c>
      <c r="H26" s="101" t="str">
        <f t="shared" si="0"/>
        <v>Indirect subsidies</v>
      </c>
      <c r="I26" s="112" t="s">
        <v>179</v>
      </c>
      <c r="J26" s="182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0</v>
      </c>
      <c r="C27" s="176" t="str">
        <v>child_ben</v>
      </c>
      <c r="D27" s="176">
        <v>0</v>
      </c>
      <c r="E27" s="176" t="str">
        <v>child_ben</v>
      </c>
      <c r="F27" s="176">
        <v>0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1582.5241119807527</v>
      </c>
      <c r="C28" s="176" t="str">
        <v>GMI</v>
      </c>
      <c r="D28" s="176">
        <v>106.66919760847091</v>
      </c>
      <c r="E28" s="176" t="str">
        <v>GMI</v>
      </c>
      <c r="F28" s="176">
        <v>283.73148930199415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-3323.423403399906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-58.828409361429536</v>
      </c>
      <c r="C31" s="176" t="str">
        <v>VAT_ind</v>
      </c>
      <c r="D31" s="176">
        <v>341.05884806060789</v>
      </c>
      <c r="E31" s="176" t="str">
        <v>VAT_ind</v>
      </c>
      <c r="F31" s="176">
        <v>842.96104516843684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4.9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0</v>
      </c>
      <c r="B2">
        <f>Parameters!C31</f>
        <v>0</v>
      </c>
      <c r="C2">
        <f>Parameters!C34*10^3</f>
        <v>0</v>
      </c>
      <c r="D2">
        <f>Parameters!C37</f>
        <v>1580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zoomScale="85" zoomScaleNormal="85" workbookViewId="0">
      <selection activeCell="H17" sqref="H17:H26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40751.345274558626</v>
      </c>
      <c r="F2" s="87">
        <v>34586.131185247737</v>
      </c>
      <c r="G2" s="87">
        <v>32076.234563426147</v>
      </c>
      <c r="H2" s="87">
        <v>34888.734550068693</v>
      </c>
      <c r="I2" s="87">
        <v>-4061.5879684336987</v>
      </c>
      <c r="J2" s="87">
        <v>-2103.6260967737444</v>
      </c>
      <c r="K2" s="87">
        <v>4177.2583818798421</v>
      </c>
      <c r="L2" s="87">
        <v>1947.5102014071915</v>
      </c>
      <c r="M2" s="87">
        <v>-3382.2518127613357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74.170644071189443</v>
      </c>
      <c r="AA2" s="64">
        <v>0</v>
      </c>
      <c r="AB2" s="133">
        <v>1582.5241119807527</v>
      </c>
      <c r="AC2" s="133">
        <v>144.46552085758907</v>
      </c>
      <c r="AD2" s="64">
        <v>-3323.423403399906</v>
      </c>
      <c r="AE2" s="64">
        <v>-58.828409361429536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2137.3016805018387</v>
      </c>
      <c r="F5" s="64">
        <v>2136.3309356569962</v>
      </c>
      <c r="G5" s="64">
        <v>1936.2909906663938</v>
      </c>
      <c r="H5" s="64">
        <v>2229.4121270693172</v>
      </c>
      <c r="I5" s="64">
        <v>-0.94601628107910674</v>
      </c>
      <c r="J5" s="64">
        <v>-2.4726756715107448E-2</v>
      </c>
      <c r="K5" s="64">
        <v>1421.2419968198215</v>
      </c>
      <c r="L5" s="64">
        <v>513.93475350580502</v>
      </c>
      <c r="M5" s="64">
        <v>-271.21640263807456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0</v>
      </c>
      <c r="AA5" s="64">
        <v>0</v>
      </c>
      <c r="AB5" s="64">
        <v>451.36656621821783</v>
      </c>
      <c r="AC5" s="64">
        <v>36.332787962394463</v>
      </c>
      <c r="AD5" s="64">
        <v>-268.80328966887976</v>
      </c>
      <c r="AE5" s="64">
        <v>-2.413112969194787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2070.1753748223864</v>
      </c>
      <c r="F6" s="64">
        <v>2054.9677963445074</v>
      </c>
      <c r="G6" s="64">
        <v>1898.520816290106</v>
      </c>
      <c r="H6" s="64">
        <v>2190.8671246647318</v>
      </c>
      <c r="I6" s="64">
        <v>-13.509524141361005</v>
      </c>
      <c r="J6" s="64">
        <v>-1.6980578810976739</v>
      </c>
      <c r="K6" s="64">
        <v>719.26909127135229</v>
      </c>
      <c r="L6" s="64">
        <v>627.07757902172466</v>
      </c>
      <c r="M6" s="64">
        <v>-231.9045872783332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0</v>
      </c>
      <c r="AA6" s="64">
        <v>0</v>
      </c>
      <c r="AB6" s="64">
        <v>571.46535510241108</v>
      </c>
      <c r="AC6" s="64">
        <v>26.697186804669059</v>
      </c>
      <c r="AD6" s="64">
        <v>-228.81459633564722</v>
      </c>
      <c r="AE6" s="64">
        <v>-3.0899909426859713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2162.7365421814006</v>
      </c>
      <c r="F7" s="64">
        <v>2087.3768344374498</v>
      </c>
      <c r="G7" s="64">
        <v>1939.1450501490342</v>
      </c>
      <c r="H7" s="64">
        <v>2195.1306760459265</v>
      </c>
      <c r="I7" s="64">
        <v>-61.357439456544945</v>
      </c>
      <c r="J7" s="64">
        <v>-14.073997621005402</v>
      </c>
      <c r="K7" s="64">
        <v>387.55167584502692</v>
      </c>
      <c r="L7" s="64">
        <v>458.10632159945351</v>
      </c>
      <c r="M7" s="64">
        <v>-233.55178040808019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11.179218603724197</v>
      </c>
      <c r="AA7" s="64">
        <v>0</v>
      </c>
      <c r="AB7" s="64">
        <v>393.59520869014295</v>
      </c>
      <c r="AC7" s="64">
        <v>20.584079968696734</v>
      </c>
      <c r="AD7" s="64">
        <v>-230.83156369865296</v>
      </c>
      <c r="AE7" s="64">
        <v>-2.7202167094272394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2321.784077593778</v>
      </c>
      <c r="F8" s="64">
        <v>2143.8659629877552</v>
      </c>
      <c r="G8" s="64">
        <v>2007.5593629909761</v>
      </c>
      <c r="H8" s="64">
        <v>2334.3800108500518</v>
      </c>
      <c r="I8" s="64">
        <v>-133.52492174612155</v>
      </c>
      <c r="J8" s="64">
        <v>-44.831600203095427</v>
      </c>
      <c r="K8" s="64">
        <v>292.6286933865324</v>
      </c>
      <c r="L8" s="64">
        <v>172.68334643297894</v>
      </c>
      <c r="M8" s="64">
        <v>-221.79257055140462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1.1177532705811122</v>
      </c>
      <c r="AA8" s="64">
        <v>0</v>
      </c>
      <c r="AB8" s="64">
        <v>141.49143281426399</v>
      </c>
      <c r="AC8" s="64">
        <v>12.624297994404245</v>
      </c>
      <c r="AD8" s="64">
        <v>-218.82275523378109</v>
      </c>
      <c r="AE8" s="64">
        <v>-2.9698153176235329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2716.722638904997</v>
      </c>
      <c r="F9" s="64">
        <v>2451.999376614604</v>
      </c>
      <c r="G9" s="64">
        <v>2280.0155622188859</v>
      </c>
      <c r="H9" s="64">
        <v>2554.8087414865081</v>
      </c>
      <c r="I9" s="64">
        <v>-192.29657594502629</v>
      </c>
      <c r="J9" s="64">
        <v>-75.373660985643866</v>
      </c>
      <c r="K9" s="64">
        <v>267.42570712032966</v>
      </c>
      <c r="L9" s="64">
        <v>93.092243339326672</v>
      </c>
      <c r="M9" s="64">
        <v>-258.95014764003753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0</v>
      </c>
      <c r="AB9" s="64">
        <v>24.590569824259802</v>
      </c>
      <c r="AC9" s="64">
        <v>8.9227333722107876</v>
      </c>
      <c r="AD9" s="64">
        <v>-255.01707385976854</v>
      </c>
      <c r="AE9" s="64">
        <v>-3.9330737802689817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3252.3915716589518</v>
      </c>
      <c r="F10" s="64">
        <v>2861.2989957801788</v>
      </c>
      <c r="G10" s="64">
        <v>2673.2975415274104</v>
      </c>
      <c r="H10" s="64">
        <v>2951.2677673857588</v>
      </c>
      <c r="I10" s="64">
        <v>-272.80787195304993</v>
      </c>
      <c r="J10" s="64">
        <v>-115.28444015623312</v>
      </c>
      <c r="K10" s="64">
        <v>254.62971787361832</v>
      </c>
      <c r="L10" s="64">
        <v>17.463102890397771</v>
      </c>
      <c r="M10" s="64">
        <v>-279.91113734042693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0</v>
      </c>
      <c r="AA10" s="64">
        <v>0</v>
      </c>
      <c r="AB10" s="64">
        <v>1.4979331457101537E-2</v>
      </c>
      <c r="AC10" s="64">
        <v>11.350661428007504</v>
      </c>
      <c r="AD10" s="64">
        <v>-275.25546950814487</v>
      </c>
      <c r="AE10" s="64">
        <v>-4.6556678322820968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3853.7514534546549</v>
      </c>
      <c r="F11" s="64">
        <v>3220.5561610190862</v>
      </c>
      <c r="G11" s="64">
        <v>2993.598163446401</v>
      </c>
      <c r="H11" s="64">
        <v>3282.2354341152286</v>
      </c>
      <c r="I11" s="64">
        <v>-440.82239638829861</v>
      </c>
      <c r="J11" s="64">
        <v>-191.91605600841228</v>
      </c>
      <c r="K11" s="64">
        <v>167.00077242656889</v>
      </c>
      <c r="L11" s="64">
        <v>21.343911322984859</v>
      </c>
      <c r="M11" s="64">
        <v>-319.09943719756888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5.4096674481122529</v>
      </c>
      <c r="AA11" s="64">
        <v>0</v>
      </c>
      <c r="AB11" s="64">
        <v>0</v>
      </c>
      <c r="AC11" s="64">
        <v>8.1876413857272308</v>
      </c>
      <c r="AD11" s="64">
        <v>-313.97292958259328</v>
      </c>
      <c r="AE11" s="64">
        <v>-5.1265076149756164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4848.04005919664</v>
      </c>
      <c r="F12" s="64">
        <v>4033.7715314141606</v>
      </c>
      <c r="G12" s="64">
        <v>3752.3558887262052</v>
      </c>
      <c r="H12" s="64">
        <v>4017.1238654085478</v>
      </c>
      <c r="I12" s="64">
        <v>-542.10395597667821</v>
      </c>
      <c r="J12" s="64">
        <v>-274.21661799434014</v>
      </c>
      <c r="K12" s="64">
        <v>244.06725688352614</v>
      </c>
      <c r="L12" s="64">
        <v>17.656593713197758</v>
      </c>
      <c r="M12" s="64">
        <v>-376.31524110716799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0</v>
      </c>
      <c r="AA12" s="64">
        <v>0</v>
      </c>
      <c r="AB12" s="64">
        <v>0</v>
      </c>
      <c r="AC12" s="64">
        <v>8.6090088040225261</v>
      </c>
      <c r="AD12" s="64">
        <v>-368.8290128266666</v>
      </c>
      <c r="AE12" s="64">
        <v>-7.4862282805013898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6167.813741252914</v>
      </c>
      <c r="F13" s="64">
        <v>4957.8351657546682</v>
      </c>
      <c r="G13" s="64">
        <v>4577.6211418930707</v>
      </c>
      <c r="H13" s="64">
        <v>4841.3396018536132</v>
      </c>
      <c r="I13" s="64">
        <v>-794.54064959259756</v>
      </c>
      <c r="J13" s="64">
        <v>-413.38587307182092</v>
      </c>
      <c r="K13" s="64">
        <v>212.01936206164777</v>
      </c>
      <c r="L13" s="64">
        <v>16.313526695137071</v>
      </c>
      <c r="M13" s="64">
        <v>-475.15402702780705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0</v>
      </c>
      <c r="AB13" s="64">
        <v>0</v>
      </c>
      <c r="AC13" s="64">
        <v>5.3908198108152785</v>
      </c>
      <c r="AD13" s="64">
        <v>-466.32769098066598</v>
      </c>
      <c r="AE13" s="64">
        <v>-8.8263360471410337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11220.628134991061</v>
      </c>
      <c r="F14" s="64">
        <v>8638.1284252383284</v>
      </c>
      <c r="G14" s="64">
        <v>8017.830045517665</v>
      </c>
      <c r="H14" s="64">
        <v>8292.1692011890082</v>
      </c>
      <c r="I14" s="64">
        <v>-1609.6786169529412</v>
      </c>
      <c r="J14" s="64">
        <v>-972.8210660953805</v>
      </c>
      <c r="K14" s="64">
        <v>211.42410819141827</v>
      </c>
      <c r="L14" s="64">
        <v>9.8388228861851736</v>
      </c>
      <c r="M14" s="64">
        <v>-714.35648157243463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0</v>
      </c>
      <c r="AB14" s="64">
        <v>0</v>
      </c>
      <c r="AC14" s="64">
        <v>5.7663033266412294</v>
      </c>
      <c r="AD14" s="64">
        <v>-696.74902170510586</v>
      </c>
      <c r="AE14" s="64">
        <v>-17.607459867328881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906.93938823127405</v>
      </c>
      <c r="C17" s="64">
        <v>1408.9390442232866</v>
      </c>
      <c r="D17" s="64">
        <v>844.52571789580895</v>
      </c>
      <c r="E17" s="64">
        <v>1968.3716322205194</v>
      </c>
      <c r="F17" s="64">
        <v>1905.9579612678851</v>
      </c>
      <c r="G17" s="64">
        <v>1695.2710894185921</v>
      </c>
      <c r="H17" s="64">
        <v>1747.737185970286</v>
      </c>
      <c r="I17" s="64">
        <v>-49.725454688001328</v>
      </c>
      <c r="J17" s="64">
        <v>-12.941621607739208</v>
      </c>
      <c r="K17" s="64">
        <v>551.75304362077293</v>
      </c>
      <c r="L17" s="64">
        <v>509.59698808819365</v>
      </c>
      <c r="M17" s="64">
        <v>-278.19634490017171</v>
      </c>
      <c r="N17" s="64">
        <v>67.509471877174562</v>
      </c>
      <c r="O17" s="64">
        <v>40.673778498848655</v>
      </c>
      <c r="P17" s="64">
        <v>11.769469262798985</v>
      </c>
      <c r="Q17" s="64">
        <v>272.55808399337673</v>
      </c>
      <c r="R17" s="64">
        <v>68.142235834727586</v>
      </c>
      <c r="S17" s="64">
        <v>0</v>
      </c>
      <c r="T17" s="64">
        <v>311.18018734990943</v>
      </c>
      <c r="U17" s="64">
        <v>256.18456457130492</v>
      </c>
      <c r="V17" s="64">
        <v>-49.725454688001328</v>
      </c>
      <c r="W17" s="64">
        <v>-12.941621607739208</v>
      </c>
      <c r="X17" s="64">
        <v>551.75304362077293</v>
      </c>
      <c r="Y17" s="64">
        <v>18.283416607972676</v>
      </c>
      <c r="Z17" s="64">
        <v>1.1177532705811122</v>
      </c>
      <c r="AA17" s="64">
        <v>0</v>
      </c>
      <c r="AB17" s="64">
        <v>476.87097767859143</v>
      </c>
      <c r="AC17" s="64">
        <v>13.324840531048467</v>
      </c>
      <c r="AD17" s="64">
        <v>-275.91919030013884</v>
      </c>
      <c r="AE17" s="64">
        <v>-2.2771546000328802</v>
      </c>
      <c r="AF17" s="64">
        <v>67.509471877174562</v>
      </c>
      <c r="AG17" s="64">
        <v>1.4294209330015064</v>
      </c>
      <c r="AH17" s="64">
        <v>39.244357565847146</v>
      </c>
      <c r="AI17" s="64">
        <v>1.7904110599370147</v>
      </c>
      <c r="AJ17" s="64">
        <v>9.979058202861971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1201.5749418895577</v>
      </c>
      <c r="C18" s="64">
        <v>1537.1146252244046</v>
      </c>
      <c r="D18" s="64">
        <v>1076.1447446201557</v>
      </c>
      <c r="E18" s="64">
        <v>2079.9082768863991</v>
      </c>
      <c r="F18" s="64">
        <v>1954.4780771195872</v>
      </c>
      <c r="G18" s="64">
        <v>1795.6872402193194</v>
      </c>
      <c r="H18" s="64">
        <v>1958.0567636468616</v>
      </c>
      <c r="I18" s="64">
        <v>-94.654526700893356</v>
      </c>
      <c r="J18" s="64">
        <v>-30.522266537808708</v>
      </c>
      <c r="K18" s="64">
        <v>430.38843025453411</v>
      </c>
      <c r="L18" s="64">
        <v>448.24926507062759</v>
      </c>
      <c r="M18" s="64">
        <v>-241.05102151725399</v>
      </c>
      <c r="N18" s="64">
        <v>82.260188778326267</v>
      </c>
      <c r="O18" s="64">
        <v>64.104789664577922</v>
      </c>
      <c r="P18" s="64">
        <v>98.28757318152536</v>
      </c>
      <c r="Q18" s="64">
        <v>537.71647833790826</v>
      </c>
      <c r="R18" s="64">
        <v>108.06117084234282</v>
      </c>
      <c r="S18" s="64">
        <v>0</v>
      </c>
      <c r="T18" s="64">
        <v>268.88232844085525</v>
      </c>
      <c r="U18" s="64">
        <v>285.78927921671402</v>
      </c>
      <c r="V18" s="64">
        <v>-94.654526700893356</v>
      </c>
      <c r="W18" s="64">
        <v>-30.522266537808708</v>
      </c>
      <c r="X18" s="64">
        <v>430.38843025453411</v>
      </c>
      <c r="Y18" s="64">
        <v>23.86078383000735</v>
      </c>
      <c r="Z18" s="64">
        <v>3.7306094132460479</v>
      </c>
      <c r="AA18" s="64">
        <v>0</v>
      </c>
      <c r="AB18" s="64">
        <v>404.17403915087561</v>
      </c>
      <c r="AC18" s="64">
        <v>16.48383267649854</v>
      </c>
      <c r="AD18" s="64">
        <v>-238.37606745362342</v>
      </c>
      <c r="AE18" s="64">
        <v>-2.6749540636305813</v>
      </c>
      <c r="AF18" s="64">
        <v>82.260188778326267</v>
      </c>
      <c r="AG18" s="64">
        <v>17.51643112746229</v>
      </c>
      <c r="AH18" s="64">
        <v>46.588358537115624</v>
      </c>
      <c r="AI18" s="64">
        <v>29.129181698112468</v>
      </c>
      <c r="AJ18" s="64">
        <v>69.158391483412913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1487.5758088701921</v>
      </c>
      <c r="C19" s="64">
        <v>1654.3666576483618</v>
      </c>
      <c r="D19" s="64">
        <v>1313.4558241161715</v>
      </c>
      <c r="E19" s="64">
        <v>2166.4529376610303</v>
      </c>
      <c r="F19" s="64">
        <v>1992.3329521463286</v>
      </c>
      <c r="G19" s="64">
        <v>1864.1010646271488</v>
      </c>
      <c r="H19" s="64">
        <v>2132.9317649176432</v>
      </c>
      <c r="I19" s="64">
        <v>-126.56734183711198</v>
      </c>
      <c r="J19" s="64">
        <v>-48.660944935924199</v>
      </c>
      <c r="K19" s="64">
        <v>292.19213959230609</v>
      </c>
      <c r="L19" s="64">
        <v>386.46283946862059</v>
      </c>
      <c r="M19" s="64">
        <v>-213.35021436602395</v>
      </c>
      <c r="N19" s="64">
        <v>85.118321943138</v>
      </c>
      <c r="O19" s="64">
        <v>83.285785779027933</v>
      </c>
      <c r="P19" s="64">
        <v>184.97762537467287</v>
      </c>
      <c r="Q19" s="64">
        <v>751.74739912835685</v>
      </c>
      <c r="R19" s="64">
        <v>138.0342677315208</v>
      </c>
      <c r="S19" s="64">
        <v>0</v>
      </c>
      <c r="T19" s="64">
        <v>291.41628736646317</v>
      </c>
      <c r="U19" s="64">
        <v>311.09736636513878</v>
      </c>
      <c r="V19" s="64">
        <v>-126.56734183711198</v>
      </c>
      <c r="W19" s="64">
        <v>-48.660944935924199</v>
      </c>
      <c r="X19" s="64">
        <v>292.19213959230609</v>
      </c>
      <c r="Y19" s="64">
        <v>13.599961302580194</v>
      </c>
      <c r="Z19" s="64">
        <v>0</v>
      </c>
      <c r="AA19" s="64">
        <v>0</v>
      </c>
      <c r="AB19" s="64">
        <v>358.36934606780022</v>
      </c>
      <c r="AC19" s="64">
        <v>14.49353209824017</v>
      </c>
      <c r="AD19" s="64">
        <v>-210.96938813471695</v>
      </c>
      <c r="AE19" s="64">
        <v>-2.3808262313069983</v>
      </c>
      <c r="AF19" s="64">
        <v>85.118321943138</v>
      </c>
      <c r="AG19" s="64">
        <v>33.975353626859921</v>
      </c>
      <c r="AH19" s="64">
        <v>49.310432152168026</v>
      </c>
      <c r="AI19" s="64">
        <v>63.575147651873664</v>
      </c>
      <c r="AJ19" s="64">
        <v>121.40247772279919</v>
      </c>
      <c r="AK19" s="64">
        <v>0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1782.7063074281509</v>
      </c>
      <c r="C20" s="64">
        <v>2012.4196619809377</v>
      </c>
      <c r="D20" s="64">
        <v>1550.0837132651611</v>
      </c>
      <c r="E20" s="64">
        <v>2404.8698412721901</v>
      </c>
      <c r="F20" s="64">
        <v>2172.2472497488156</v>
      </c>
      <c r="G20" s="64">
        <v>2038.2968898918227</v>
      </c>
      <c r="H20" s="64">
        <v>2345.3918787973716</v>
      </c>
      <c r="I20" s="64">
        <v>-166.04409632166949</v>
      </c>
      <c r="J20" s="64">
        <v>-65.578207539106216</v>
      </c>
      <c r="K20" s="64">
        <v>396.6017878528537</v>
      </c>
      <c r="L20" s="64">
        <v>225.56174860365638</v>
      </c>
      <c r="M20" s="64">
        <v>-221.55061196296694</v>
      </c>
      <c r="N20" s="64">
        <v>87.600246150192518</v>
      </c>
      <c r="O20" s="64">
        <v>123.88521346999299</v>
      </c>
      <c r="P20" s="64">
        <v>183.4686634252017</v>
      </c>
      <c r="Q20" s="64">
        <v>932.91476629169415</v>
      </c>
      <c r="R20" s="64">
        <v>121.82652829747386</v>
      </c>
      <c r="S20" s="64">
        <v>0</v>
      </c>
      <c r="T20" s="64">
        <v>352.57176169503322</v>
      </c>
      <c r="U20" s="64">
        <v>371.17156698146937</v>
      </c>
      <c r="V20" s="64">
        <v>-166.04409632166949</v>
      </c>
      <c r="W20" s="64">
        <v>-65.578207539106216</v>
      </c>
      <c r="X20" s="64">
        <v>396.6017878528537</v>
      </c>
      <c r="Y20" s="64">
        <v>17.560944226217632</v>
      </c>
      <c r="Z20" s="64">
        <v>0</v>
      </c>
      <c r="AA20" s="64">
        <v>0</v>
      </c>
      <c r="AB20" s="64">
        <v>193.36073601846448</v>
      </c>
      <c r="AC20" s="64">
        <v>14.640068358974279</v>
      </c>
      <c r="AD20" s="64">
        <v>-218.31910538811593</v>
      </c>
      <c r="AE20" s="64">
        <v>-3.2315065748509948</v>
      </c>
      <c r="AF20" s="64">
        <v>87.600246150192518</v>
      </c>
      <c r="AG20" s="64">
        <v>76.120893045523488</v>
      </c>
      <c r="AH20" s="64">
        <v>47.76432042446951</v>
      </c>
      <c r="AI20" s="64">
        <v>57.229612809210934</v>
      </c>
      <c r="AJ20" s="64">
        <v>111.75136324056871</v>
      </c>
      <c r="AK20" s="64">
        <v>14.487687375422027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2224.0380419975018</v>
      </c>
      <c r="C21" s="64">
        <v>2452.444274413338</v>
      </c>
      <c r="D21" s="64">
        <v>1910.2961394058316</v>
      </c>
      <c r="E21" s="64">
        <v>2805.3445645297893</v>
      </c>
      <c r="F21" s="64">
        <v>2491.6026691041357</v>
      </c>
      <c r="G21" s="64">
        <v>2301.9611809264811</v>
      </c>
      <c r="H21" s="64">
        <v>2632.3911369347438</v>
      </c>
      <c r="I21" s="64">
        <v>-226.55989671549668</v>
      </c>
      <c r="J21" s="64">
        <v>-88.37992604623507</v>
      </c>
      <c r="K21" s="64">
        <v>454.13380099709093</v>
      </c>
      <c r="L21" s="64">
        <v>127.17272655526092</v>
      </c>
      <c r="M21" s="64">
        <v>-275.76489944920542</v>
      </c>
      <c r="N21" s="64">
        <v>86.123418699304665</v>
      </c>
      <c r="O21" s="64">
        <v>178.60707700626418</v>
      </c>
      <c r="P21" s="64">
        <v>151.58989413118616</v>
      </c>
      <c r="Q21" s="64">
        <v>1279.9080977571336</v>
      </c>
      <c r="R21" s="64">
        <v>160.25462889566646</v>
      </c>
      <c r="S21" s="64">
        <v>0</v>
      </c>
      <c r="T21" s="64">
        <v>345.36534487744245</v>
      </c>
      <c r="U21" s="64">
        <v>442.67160553574996</v>
      </c>
      <c r="V21" s="64">
        <v>-226.55989671549668</v>
      </c>
      <c r="W21" s="64">
        <v>-88.37992604623507</v>
      </c>
      <c r="X21" s="64">
        <v>454.13380099709093</v>
      </c>
      <c r="Y21" s="64">
        <v>22.888230592754791</v>
      </c>
      <c r="Z21" s="64">
        <v>0</v>
      </c>
      <c r="AA21" s="64">
        <v>0</v>
      </c>
      <c r="AB21" s="64">
        <v>81.275274020139051</v>
      </c>
      <c r="AC21" s="64">
        <v>23.009221942367081</v>
      </c>
      <c r="AD21" s="64">
        <v>-272.15226141774156</v>
      </c>
      <c r="AE21" s="64">
        <v>-3.6126380314638453</v>
      </c>
      <c r="AF21" s="64">
        <v>86.123418699304665</v>
      </c>
      <c r="AG21" s="64">
        <v>129.38323920448801</v>
      </c>
      <c r="AH21" s="64">
        <v>49.223837801776185</v>
      </c>
      <c r="AI21" s="64">
        <v>40.252508806863467</v>
      </c>
      <c r="AJ21" s="64">
        <v>89.972971546926615</v>
      </c>
      <c r="AK21" s="64">
        <v>21.364413777396063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2846.855869516904</v>
      </c>
      <c r="C22" s="64">
        <v>2910.1727180192697</v>
      </c>
      <c r="D22" s="64">
        <v>2421.8838049638903</v>
      </c>
      <c r="E22" s="64">
        <v>3289.4811233928131</v>
      </c>
      <c r="F22" s="64">
        <v>2864.5090615690979</v>
      </c>
      <c r="G22" s="64">
        <v>2665.118687777855</v>
      </c>
      <c r="H22" s="64">
        <v>3003.9592727053505</v>
      </c>
      <c r="I22" s="64">
        <v>-289.18447807113188</v>
      </c>
      <c r="J22" s="64">
        <v>-134.48165696689256</v>
      </c>
      <c r="K22" s="64">
        <v>353.54486880212272</v>
      </c>
      <c r="L22" s="64">
        <v>89.192038493055833</v>
      </c>
      <c r="M22" s="64">
        <v>-288.47103443014038</v>
      </c>
      <c r="N22" s="64">
        <v>89.080664116524886</v>
      </c>
      <c r="O22" s="64">
        <v>167.90763982929147</v>
      </c>
      <c r="P22" s="64">
        <v>172.29116735032508</v>
      </c>
      <c r="Q22" s="64">
        <v>1669.1911989246212</v>
      </c>
      <c r="R22" s="64">
        <v>274.29731202205494</v>
      </c>
      <c r="S22" s="64">
        <v>0</v>
      </c>
      <c r="T22" s="64">
        <v>325.61304468307088</v>
      </c>
      <c r="U22" s="64">
        <v>573.0948495200455</v>
      </c>
      <c r="V22" s="64">
        <v>-289.18447807113188</v>
      </c>
      <c r="W22" s="64">
        <v>-134.48165696689256</v>
      </c>
      <c r="X22" s="64">
        <v>353.54486880212272</v>
      </c>
      <c r="Y22" s="64">
        <v>19.387657201012708</v>
      </c>
      <c r="Z22" s="64">
        <v>0</v>
      </c>
      <c r="AA22" s="64">
        <v>0</v>
      </c>
      <c r="AB22" s="64">
        <v>53.008324272863604</v>
      </c>
      <c r="AC22" s="64">
        <v>16.796057019179528</v>
      </c>
      <c r="AD22" s="64">
        <v>-283.46371332914509</v>
      </c>
      <c r="AE22" s="64">
        <v>-5.0073211009952896</v>
      </c>
      <c r="AF22" s="64">
        <v>89.080664116524886</v>
      </c>
      <c r="AG22" s="64">
        <v>119.06974446280429</v>
      </c>
      <c r="AH22" s="64">
        <v>48.837895366487182</v>
      </c>
      <c r="AI22" s="64">
        <v>47.276214063297076</v>
      </c>
      <c r="AJ22" s="64">
        <v>94.423388383452604</v>
      </c>
      <c r="AK22" s="64">
        <v>30.591564903575385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3545.2600821246797</v>
      </c>
      <c r="C23" s="64">
        <v>3491.3226041269795</v>
      </c>
      <c r="D23" s="64">
        <v>2931.4710675901415</v>
      </c>
      <c r="E23" s="64">
        <v>3937.1367081418425</v>
      </c>
      <c r="F23" s="64">
        <v>3323.3476917228863</v>
      </c>
      <c r="G23" s="64">
        <v>3094.41916811071</v>
      </c>
      <c r="H23" s="64">
        <v>3442.7109495890249</v>
      </c>
      <c r="I23" s="64">
        <v>-415.85778958484934</v>
      </c>
      <c r="J23" s="64">
        <v>-197.93122132437259</v>
      </c>
      <c r="K23" s="64">
        <v>361.80866139648379</v>
      </c>
      <c r="L23" s="64">
        <v>29.956314124970863</v>
      </c>
      <c r="M23" s="64">
        <v>-321.91348169773659</v>
      </c>
      <c r="N23" s="64">
        <v>92.984956598428084</v>
      </c>
      <c r="O23" s="64">
        <v>173.53820363140599</v>
      </c>
      <c r="P23" s="64">
        <v>173.93676152125008</v>
      </c>
      <c r="Q23" s="64">
        <v>2300.812832976872</v>
      </c>
      <c r="R23" s="64">
        <v>319.44780278212119</v>
      </c>
      <c r="S23" s="64">
        <v>0</v>
      </c>
      <c r="T23" s="64">
        <v>373.19128832118884</v>
      </c>
      <c r="U23" s="64">
        <v>551.80815111507161</v>
      </c>
      <c r="V23" s="64">
        <v>-415.85778958484934</v>
      </c>
      <c r="W23" s="64">
        <v>-197.93122132437259</v>
      </c>
      <c r="X23" s="64">
        <v>361.80866139648379</v>
      </c>
      <c r="Y23" s="64">
        <v>8.7247006219028336</v>
      </c>
      <c r="Z23" s="64">
        <v>0</v>
      </c>
      <c r="AA23" s="64">
        <v>0</v>
      </c>
      <c r="AB23" s="64">
        <v>7.4175991551002545</v>
      </c>
      <c r="AC23" s="64">
        <v>13.814014347967777</v>
      </c>
      <c r="AD23" s="64">
        <v>-316.94175447354837</v>
      </c>
      <c r="AE23" s="64">
        <v>-4.971727224188168</v>
      </c>
      <c r="AF23" s="64">
        <v>92.984956598428084</v>
      </c>
      <c r="AG23" s="64">
        <v>124.31212061904583</v>
      </c>
      <c r="AH23" s="64">
        <v>49.226083012360156</v>
      </c>
      <c r="AI23" s="64">
        <v>40.191603570280009</v>
      </c>
      <c r="AJ23" s="64">
        <v>78.273694655784183</v>
      </c>
      <c r="AK23" s="64">
        <v>55.471463295185863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4385.8812226813898</v>
      </c>
      <c r="C24" s="64">
        <v>4230.633642968357</v>
      </c>
      <c r="D24" s="64">
        <v>3585.6898458178985</v>
      </c>
      <c r="E24" s="64">
        <v>4803.776790150665</v>
      </c>
      <c r="F24" s="64">
        <v>4003.5854169985441</v>
      </c>
      <c r="G24" s="64">
        <v>3708.0863733212896</v>
      </c>
      <c r="H24" s="64">
        <v>4041.6735368671284</v>
      </c>
      <c r="I24" s="64">
        <v>-534.59533158376212</v>
      </c>
      <c r="J24" s="64">
        <v>-267.84034641206296</v>
      </c>
      <c r="K24" s="64">
        <v>377.88183705497056</v>
      </c>
      <c r="L24" s="64">
        <v>40.013730984193252</v>
      </c>
      <c r="M24" s="64">
        <v>-389.41980812546205</v>
      </c>
      <c r="N24" s="64">
        <v>93.920770181648777</v>
      </c>
      <c r="O24" s="64">
        <v>171.31908427794394</v>
      </c>
      <c r="P24" s="64">
        <v>162.35642787661308</v>
      </c>
      <c r="Q24" s="64">
        <v>3004.573770956144</v>
      </c>
      <c r="R24" s="64">
        <v>340.35679247855325</v>
      </c>
      <c r="S24" s="64">
        <v>0</v>
      </c>
      <c r="T24" s="64">
        <v>329.22301898843045</v>
      </c>
      <c r="U24" s="64">
        <v>719.05729992867987</v>
      </c>
      <c r="V24" s="64">
        <v>-534.59533158376212</v>
      </c>
      <c r="W24" s="64">
        <v>-267.84034641206296</v>
      </c>
      <c r="X24" s="64">
        <v>377.88183705497056</v>
      </c>
      <c r="Y24" s="64">
        <v>9.2841930647037483</v>
      </c>
      <c r="Z24" s="64">
        <v>12.858276638590404</v>
      </c>
      <c r="AA24" s="64">
        <v>0</v>
      </c>
      <c r="AB24" s="64">
        <v>7.4580327019399659</v>
      </c>
      <c r="AC24" s="64">
        <v>10.413228578959135</v>
      </c>
      <c r="AD24" s="64">
        <v>-381.48578739362421</v>
      </c>
      <c r="AE24" s="64">
        <v>-7.9340207318378368</v>
      </c>
      <c r="AF24" s="64">
        <v>93.920770181648777</v>
      </c>
      <c r="AG24" s="64">
        <v>120.0234722296666</v>
      </c>
      <c r="AH24" s="64">
        <v>51.295612048277349</v>
      </c>
      <c r="AI24" s="64">
        <v>39.30609165820286</v>
      </c>
      <c r="AJ24" s="64">
        <v>80.166317175902918</v>
      </c>
      <c r="AK24" s="64">
        <v>42.884019042507283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5769.885112272078</v>
      </c>
      <c r="C25" s="64">
        <v>5403.0453839039328</v>
      </c>
      <c r="D25" s="64">
        <v>4596.4177442899017</v>
      </c>
      <c r="E25" s="64">
        <v>6187.5526554592971</v>
      </c>
      <c r="F25" s="64">
        <v>5014.0852856379706</v>
      </c>
      <c r="G25" s="64">
        <v>4638.0729049392603</v>
      </c>
      <c r="H25" s="64">
        <v>4954.6903382831624</v>
      </c>
      <c r="I25" s="64">
        <v>-766.33833524786905</v>
      </c>
      <c r="J25" s="64">
        <v>-404.88473418895887</v>
      </c>
      <c r="K25" s="64">
        <v>400.96453156849748</v>
      </c>
      <c r="L25" s="64">
        <v>16.703009762758473</v>
      </c>
      <c r="M25" s="64">
        <v>-470.83469749547868</v>
      </c>
      <c r="N25" s="64">
        <v>94.822323785014333</v>
      </c>
      <c r="O25" s="64">
        <v>139.65987578685468</v>
      </c>
      <c r="P25" s="64">
        <v>176.86920427664796</v>
      </c>
      <c r="Q25" s="64">
        <v>4309.4049260125948</v>
      </c>
      <c r="R25" s="64">
        <v>372.6476885939083</v>
      </c>
      <c r="S25" s="64">
        <v>0</v>
      </c>
      <c r="T25" s="64">
        <v>332.52153107828053</v>
      </c>
      <c r="U25" s="64">
        <v>747.98130609916768</v>
      </c>
      <c r="V25" s="64">
        <v>-766.33833524786905</v>
      </c>
      <c r="W25" s="64">
        <v>-404.88473418895887</v>
      </c>
      <c r="X25" s="64">
        <v>400.96453156849748</v>
      </c>
      <c r="Y25" s="64">
        <v>5.7395825322976464</v>
      </c>
      <c r="Z25" s="64">
        <v>0</v>
      </c>
      <c r="AA25" s="64">
        <v>0</v>
      </c>
      <c r="AB25" s="64">
        <v>0.40422335278309213</v>
      </c>
      <c r="AC25" s="64">
        <v>10.559203877677735</v>
      </c>
      <c r="AD25" s="64">
        <v>-462.51053206670656</v>
      </c>
      <c r="AE25" s="64">
        <v>-8.324165428772174</v>
      </c>
      <c r="AF25" s="64">
        <v>94.822323785014333</v>
      </c>
      <c r="AG25" s="64">
        <v>86.890326363924586</v>
      </c>
      <c r="AH25" s="64">
        <v>52.769549422930098</v>
      </c>
      <c r="AI25" s="64">
        <v>35.589471300148368</v>
      </c>
      <c r="AJ25" s="64">
        <v>58.794329982987797</v>
      </c>
      <c r="AK25" s="64">
        <v>82.485402993511784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10475.859919187582</v>
      </c>
      <c r="C26" s="64">
        <v>9641.7884564751512</v>
      </c>
      <c r="D26" s="64">
        <v>8231.3940043775201</v>
      </c>
      <c r="E26" s="64">
        <v>11108.450744844076</v>
      </c>
      <c r="F26" s="64">
        <v>8863.9848199324842</v>
      </c>
      <c r="G26" s="64">
        <v>8275.2199641936695</v>
      </c>
      <c r="H26" s="64">
        <v>8629.1917223571199</v>
      </c>
      <c r="I26" s="64">
        <v>-1392.0607176829133</v>
      </c>
      <c r="J26" s="64">
        <v>-852.40517121464393</v>
      </c>
      <c r="K26" s="64">
        <v>557.98928074020978</v>
      </c>
      <c r="L26" s="64">
        <v>74.60154025585382</v>
      </c>
      <c r="M26" s="64">
        <v>-681.69969881689599</v>
      </c>
      <c r="N26" s="64">
        <v>92.934829449650124</v>
      </c>
      <c r="O26" s="64">
        <v>169.51855205579221</v>
      </c>
      <c r="P26" s="64">
        <v>184.45321359977837</v>
      </c>
      <c r="Q26" s="64">
        <v>7571.1916943625038</v>
      </c>
      <c r="R26" s="64">
        <v>532.45527402863388</v>
      </c>
      <c r="S26" s="64">
        <v>993.35328633880204</v>
      </c>
      <c r="T26" s="64">
        <v>213.88999362421734</v>
      </c>
      <c r="U26" s="64">
        <v>1164.9696537993243</v>
      </c>
      <c r="V26" s="64">
        <v>-1392.0607176829133</v>
      </c>
      <c r="W26" s="64">
        <v>-852.40517121464393</v>
      </c>
      <c r="X26" s="64">
        <v>557.98928074020978</v>
      </c>
      <c r="Y26" s="64">
        <v>7.020454518210598</v>
      </c>
      <c r="Z26" s="64">
        <v>56.464004748771885</v>
      </c>
      <c r="AA26" s="64">
        <v>0</v>
      </c>
      <c r="AB26" s="64">
        <v>0.1855595621949836</v>
      </c>
      <c r="AC26" s="64">
        <v>10.931521426676353</v>
      </c>
      <c r="AD26" s="64">
        <v>-663.28560344254515</v>
      </c>
      <c r="AE26" s="64">
        <v>-18.414095374350769</v>
      </c>
      <c r="AF26" s="64">
        <v>92.934829449650124</v>
      </c>
      <c r="AG26" s="64">
        <v>116.27899838722352</v>
      </c>
      <c r="AH26" s="64">
        <v>53.239553668568711</v>
      </c>
      <c r="AI26" s="64">
        <v>20.659757382074059</v>
      </c>
      <c r="AJ26" s="64">
        <v>36.078007605302766</v>
      </c>
      <c r="AK26" s="64">
        <v>127.71544861240154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7133.7803625863453</v>
      </c>
      <c r="F29" s="64">
        <v>5841.3216263593076</v>
      </c>
      <c r="G29" s="64">
        <v>5394.7411076541111</v>
      </c>
      <c r="H29" s="64">
        <v>5876.8912257652091</v>
      </c>
      <c r="I29" s="64">
        <v>-843.93158298412379</v>
      </c>
      <c r="J29" s="64">
        <v>-448.52714517531803</v>
      </c>
      <c r="K29" s="64">
        <v>226.54272738566291</v>
      </c>
      <c r="L29" s="64">
        <v>290.86273142585014</v>
      </c>
      <c r="M29" s="64">
        <v>-604.07917280470986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0</v>
      </c>
      <c r="AB29" s="64">
        <v>203.83590517522146</v>
      </c>
      <c r="AC29" s="64">
        <v>13.973117183428128</v>
      </c>
      <c r="AD29" s="64">
        <v>-593.82587365649545</v>
      </c>
      <c r="AE29" s="64">
        <v>-10.25329914821442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6364.0220818036269</v>
      </c>
      <c r="F30" s="64">
        <v>5277.3962048554022</v>
      </c>
      <c r="G30" s="64">
        <v>4928.5005252005622</v>
      </c>
      <c r="H30" s="64">
        <v>5534.1157266399669</v>
      </c>
      <c r="I30" s="64">
        <v>-676.12230615307442</v>
      </c>
      <c r="J30" s="64">
        <v>-410.50355986999523</v>
      </c>
      <c r="K30" s="64">
        <v>144.33947101692993</v>
      </c>
      <c r="L30" s="64">
        <v>397.10784448431707</v>
      </c>
      <c r="M30" s="64">
        <v>-526.19995585523554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0</v>
      </c>
      <c r="AA30" s="64">
        <v>0</v>
      </c>
      <c r="AB30" s="64">
        <v>364.3682101073768</v>
      </c>
      <c r="AC30" s="64">
        <v>13.092005978106696</v>
      </c>
      <c r="AD30" s="64">
        <v>-516.817096005454</v>
      </c>
      <c r="AE30" s="64">
        <v>-9.382859849781612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2300.007380962094</v>
      </c>
      <c r="F31" s="64">
        <v>1982.5708830669607</v>
      </c>
      <c r="G31" s="64">
        <v>1874.8720002130344</v>
      </c>
      <c r="H31" s="64">
        <v>2245.4989402852939</v>
      </c>
      <c r="I31" s="64">
        <v>-203.18100661167026</v>
      </c>
      <c r="J31" s="64">
        <v>-114.25549769437988</v>
      </c>
      <c r="K31" s="64">
        <v>47.948640151412633</v>
      </c>
      <c r="L31" s="64">
        <v>376.96813239855538</v>
      </c>
      <c r="M31" s="64">
        <v>-193.49050695244907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0</v>
      </c>
      <c r="AA31" s="64">
        <v>0</v>
      </c>
      <c r="AB31" s="64">
        <v>351.88194605807496</v>
      </c>
      <c r="AC31" s="64">
        <v>6.1335372859390471</v>
      </c>
      <c r="AD31" s="64">
        <v>-189.57431546330878</v>
      </c>
      <c r="AE31" s="64">
        <v>-3.916191489140266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2088.3131973258833</v>
      </c>
      <c r="F32" s="64">
        <v>1903.3597424791874</v>
      </c>
      <c r="G32" s="64">
        <v>1770.3802931857233</v>
      </c>
      <c r="H32" s="64">
        <v>2041.3943978374364</v>
      </c>
      <c r="I32" s="64">
        <v>-123.3153279715482</v>
      </c>
      <c r="J32" s="64">
        <v>-61.638127474305385</v>
      </c>
      <c r="K32" s="64">
        <v>32.214668920833212</v>
      </c>
      <c r="L32" s="64">
        <v>174.71870898078618</v>
      </c>
      <c r="M32" s="64">
        <v>-191.38830840025255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7.4486091904781491</v>
      </c>
      <c r="AA32" s="64">
        <v>0</v>
      </c>
      <c r="AB32" s="64">
        <v>155.52690088204585</v>
      </c>
      <c r="AC32" s="64">
        <v>6.3407113879405124</v>
      </c>
      <c r="AD32" s="64">
        <v>-187.44608951081341</v>
      </c>
      <c r="AE32" s="64">
        <v>-3.9422188894391446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17726.980976778188</v>
      </c>
      <c r="F33" s="64">
        <v>14728.506923912095</v>
      </c>
      <c r="G33" s="64">
        <v>13640.523772471099</v>
      </c>
      <c r="H33" s="64">
        <v>14338.843264586549</v>
      </c>
      <c r="I33" s="64">
        <v>-2012.7068984207851</v>
      </c>
      <c r="J33" s="64">
        <v>-985.76714319630412</v>
      </c>
      <c r="K33" s="64">
        <v>1173.0656145199057</v>
      </c>
      <c r="L33" s="64">
        <v>473.10680925466971</v>
      </c>
      <c r="M33" s="64">
        <v>-1365.4631965557007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4.8483626838271601</v>
      </c>
      <c r="AA33" s="64">
        <v>0</v>
      </c>
      <c r="AB33" s="64">
        <v>356.43563284325285</v>
      </c>
      <c r="AC33" s="64">
        <v>49.939332160990602</v>
      </c>
      <c r="AD33" s="64">
        <v>-1340.3544816573319</v>
      </c>
      <c r="AE33" s="64">
        <v>-25.108714898369026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3212.7977691291981</v>
      </c>
      <c r="F34" s="64">
        <v>3130.6776307345749</v>
      </c>
      <c r="G34" s="64">
        <v>2866.5931606708723</v>
      </c>
      <c r="H34" s="64">
        <v>3135.9706375754326</v>
      </c>
      <c r="I34" s="64">
        <v>-60.841143423876936</v>
      </c>
      <c r="J34" s="64">
        <v>-21.278994079398952</v>
      </c>
      <c r="K34" s="64">
        <v>1951.678777266786</v>
      </c>
      <c r="L34" s="64">
        <v>132.49950597592905</v>
      </c>
      <c r="M34" s="64">
        <v>-334.35942438972876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86.831625179049155</v>
      </c>
      <c r="AC34" s="64">
        <v>33.069881300953</v>
      </c>
      <c r="AD34" s="64">
        <v>-330.56069624051707</v>
      </c>
      <c r="AE34" s="64">
        <v>-3.7987281492116853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1925.4435059732868</v>
      </c>
      <c r="F35" s="64">
        <v>1722.2981738402093</v>
      </c>
      <c r="G35" s="64">
        <v>1600.6237040307481</v>
      </c>
      <c r="H35" s="64">
        <v>1716.0203573788056</v>
      </c>
      <c r="I35" s="64">
        <v>-141.48970286861962</v>
      </c>
      <c r="J35" s="64">
        <v>-61.655629284042881</v>
      </c>
      <c r="K35" s="64">
        <v>601.46848261831155</v>
      </c>
      <c r="L35" s="64">
        <v>102.24646888708382</v>
      </c>
      <c r="M35" s="64">
        <v>-167.27124780325897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63.643891735731707</v>
      </c>
      <c r="AC35" s="64">
        <v>21.916935560231074</v>
      </c>
      <c r="AD35" s="64">
        <v>-164.84485086598559</v>
      </c>
      <c r="AE35" s="64">
        <v>-2.4263969372733794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9921.6505328545063</v>
      </c>
      <c r="F38" s="64">
        <v>8807.6788462910044</v>
      </c>
      <c r="G38" s="64">
        <v>8237.2254121582209</v>
      </c>
      <c r="H38" s="64">
        <v>9044.0181437917709</v>
      </c>
      <c r="I38" s="64">
        <v>-757.07144782985563</v>
      </c>
      <c r="J38" s="64">
        <v>-356.90024590609431</v>
      </c>
      <c r="K38" s="64">
        <v>1125.3686006467556</v>
      </c>
      <c r="L38" s="64">
        <v>641.38959350349319</v>
      </c>
      <c r="M38" s="64">
        <v>-816.31794092116752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14.905894888666545</v>
      </c>
      <c r="AA38" s="64">
        <v>0</v>
      </c>
      <c r="AB38" s="64">
        <v>555.20533357471538</v>
      </c>
      <c r="AC38" s="64">
        <v>38.651433338962597</v>
      </c>
      <c r="AD38" s="64">
        <v>-805.056556085191</v>
      </c>
      <c r="AE38" s="64">
        <v>-11.261384835976466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11072.697611721624</v>
      </c>
      <c r="F39" s="64">
        <v>9610.9065267122005</v>
      </c>
      <c r="G39" s="64">
        <v>8892.2530500576049</v>
      </c>
      <c r="H39" s="64">
        <v>9710.2636244960559</v>
      </c>
      <c r="I39" s="64">
        <v>-990.54063218053261</v>
      </c>
      <c r="J39" s="64">
        <v>-471.25041934703916</v>
      </c>
      <c r="K39" s="64">
        <v>1182.8262995992827</v>
      </c>
      <c r="L39" s="64">
        <v>669.58929750367929</v>
      </c>
      <c r="M39" s="64">
        <v>-972.64606534504253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9.1402768613583003</v>
      </c>
      <c r="AA39" s="64">
        <v>0</v>
      </c>
      <c r="AB39" s="64">
        <v>549.99374517944375</v>
      </c>
      <c r="AC39" s="64">
        <v>43.368436790433002</v>
      </c>
      <c r="AD39" s="64">
        <v>-958.3157038889043</v>
      </c>
      <c r="AE39" s="64">
        <v>-14.33036145613832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6149.4416646311674</v>
      </c>
      <c r="F40" s="64">
        <v>5435.4936536690575</v>
      </c>
      <c r="G40" s="64">
        <v>5087.8299385134505</v>
      </c>
      <c r="H40" s="64">
        <v>5595.5673568022821</v>
      </c>
      <c r="I40" s="64">
        <v>-498.10486346291373</v>
      </c>
      <c r="J40" s="64">
        <v>-215.84315732212255</v>
      </c>
      <c r="K40" s="64">
        <v>809.31482809423892</v>
      </c>
      <c r="L40" s="64">
        <v>453.41833177552382</v>
      </c>
      <c r="M40" s="64">
        <v>-502.59743900083629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0</v>
      </c>
      <c r="AA40" s="64">
        <v>0</v>
      </c>
      <c r="AB40" s="64">
        <v>395.39332218288723</v>
      </c>
      <c r="AC40" s="64">
        <v>31.290926633885078</v>
      </c>
      <c r="AD40" s="64">
        <v>-497.56554319977499</v>
      </c>
      <c r="AE40" s="64">
        <v>-5.0318958010613528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13607.555465351326</v>
      </c>
      <c r="F41" s="64">
        <v>10732.052158575474</v>
      </c>
      <c r="G41" s="64">
        <v>9858.926162696871</v>
      </c>
      <c r="H41" s="64">
        <v>10538.885424978582</v>
      </c>
      <c r="I41" s="64">
        <v>-1815.8710249603962</v>
      </c>
      <c r="J41" s="64">
        <v>-1059.6322741984884</v>
      </c>
      <c r="K41" s="64">
        <v>1059.7486535395649</v>
      </c>
      <c r="L41" s="64">
        <v>183.11297862449496</v>
      </c>
      <c r="M41" s="64">
        <v>-1090.6903674942891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0</v>
      </c>
      <c r="AB41" s="64">
        <v>81.931711043706386</v>
      </c>
      <c r="AC41" s="64">
        <v>31.154724094308385</v>
      </c>
      <c r="AD41" s="64">
        <v>-1062.4856002260358</v>
      </c>
      <c r="AE41" s="64">
        <v>-28.204767268253395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13116.975888063622</v>
      </c>
      <c r="F44" s="64">
        <v>10377.415051671313</v>
      </c>
      <c r="G44" s="64">
        <v>9517.2860476335572</v>
      </c>
      <c r="H44" s="64">
        <v>10187.941065679708</v>
      </c>
      <c r="I44" s="64">
        <v>-1722.9293893729823</v>
      </c>
      <c r="J44" s="64">
        <v>-1016.6314366370605</v>
      </c>
      <c r="K44" s="64">
        <v>1060.5790526119965</v>
      </c>
      <c r="L44" s="64">
        <v>187.92192031678397</v>
      </c>
      <c r="M44" s="64">
        <v>-1069.2704715001421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0</v>
      </c>
      <c r="AB44" s="64">
        <v>89.048105488684726</v>
      </c>
      <c r="AC44" s="64">
        <v>28.909912015769407</v>
      </c>
      <c r="AD44" s="64">
        <v>-1040.7352495295931</v>
      </c>
      <c r="AE44" s="64">
        <v>-28.535221970548886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6524.9590087755541</v>
      </c>
      <c r="F45" s="64">
        <v>5475.029422807791</v>
      </c>
      <c r="G45" s="64">
        <v>5044.6998838356903</v>
      </c>
      <c r="H45" s="64">
        <v>5575.5715258869295</v>
      </c>
      <c r="I45" s="64">
        <v>-707.90045122783397</v>
      </c>
      <c r="J45" s="64">
        <v>-342.02914721784089</v>
      </c>
      <c r="K45" s="64">
        <v>790.67474770507545</v>
      </c>
      <c r="L45" s="64">
        <v>261.04570455224837</v>
      </c>
      <c r="M45" s="64">
        <v>-582.35041296433292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7.4486091904781491</v>
      </c>
      <c r="AA45" s="64">
        <v>0</v>
      </c>
      <c r="AB45" s="64">
        <v>229.0324387443803</v>
      </c>
      <c r="AC45" s="64">
        <v>13.317108555014377</v>
      </c>
      <c r="AD45" s="64">
        <v>-574.78336282262967</v>
      </c>
      <c r="AE45" s="64">
        <v>-7.5670501417031906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21109.410377719443</v>
      </c>
      <c r="F46" s="64">
        <v>18733.68671076863</v>
      </c>
      <c r="G46" s="64">
        <v>17514.2486319569</v>
      </c>
      <c r="H46" s="64">
        <v>19125.221958502058</v>
      </c>
      <c r="I46" s="64">
        <v>-1630.7581278328821</v>
      </c>
      <c r="J46" s="64">
        <v>-744.96551291884305</v>
      </c>
      <c r="K46" s="64">
        <v>2326.0045815627705</v>
      </c>
      <c r="L46" s="64">
        <v>1498.5425765381592</v>
      </c>
      <c r="M46" s="64">
        <v>-1730.6309282968607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16.597562559546695</v>
      </c>
      <c r="AA46" s="64">
        <v>0</v>
      </c>
      <c r="AB46" s="64">
        <v>1264.4435677476879</v>
      </c>
      <c r="AC46" s="64">
        <v>102.23850028680528</v>
      </c>
      <c r="AD46" s="64">
        <v>-1707.9047910476831</v>
      </c>
      <c r="AE46" s="64">
        <v>-22.726137249177455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0.17217151503272046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4.2481425208767583E-2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0.19881947901791455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1.1444799330776583E-2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0.33938200000000002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0.2360033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0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0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0.30535745540508819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0.29825370000000001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7.9564880727959648E-3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0.2013411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0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0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0.30122070000000001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0.20731469999999999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0.22666239203933625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0.20302513142131881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6.7368638298729456E-3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1.1262046873456593E-2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1.0567843082519568E-3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0.2832115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0.18241969999999999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6.8791245446273061E-2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3.4394534154737815E-3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0.1582435341657755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3.0389752744728422E-4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0.1047123599211105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0.30490262818682573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0.15988849259863744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0.19453963989445813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0.11234628778633889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0.21982667808983916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6.9283311047334886E-2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0.2490863394813731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0.10291238856855531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0.23982605161795201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7.4112925900919058E-2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0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0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8.6978558142611989E-2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1.6968007581207766E-2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0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0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9.0862995550242784E-2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1.7840898806140211E-2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0.22291049077680297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7.0650185455509162E-2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0.23663518605076425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8.6066919452001137E-2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0.95982136535644536</v>
      </c>
      <c r="K3">
        <v>0</v>
      </c>
      <c r="L3">
        <v>106.66919760847091</v>
      </c>
      <c r="M3">
        <v>44.946022023200989</v>
      </c>
      <c r="N3">
        <v>424.87732813739774</v>
      </c>
      <c r="O3">
        <v>341.05884806060789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0.95982137677475343</v>
      </c>
      <c r="K7">
        <v>0</v>
      </c>
      <c r="L7">
        <v>283.73148930199415</v>
      </c>
      <c r="M7">
        <v>51.275455160428642</v>
      </c>
      <c r="N7">
        <v>1000</v>
      </c>
      <c r="O7">
        <v>842.96104516843684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0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0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4514.3938121570791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2688.466533389596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24.13502255482133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5140.1766207854253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2712.6015559444177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21376.464725802714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21366.75571133702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19366.033554585109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22297.717785158056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0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0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5715.2918916763329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2288.4015548063453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30.90336102163463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6271.4762510714572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2319.30491582798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20704.066184292264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20551.973412279727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18987.328856667198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21911.11849832549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111.79374074998944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0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3936.0068248495795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2308.3477391206161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27.202545399388693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4581.1269256117394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2335.5502845200049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21627.666197225128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20874.058639384224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19391.720181656328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21951.612040977107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11.178398775537895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0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1415.0239600710659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2188.397102961213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29.700454280788893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1726.9672647154375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2218.097557242002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23219.639765888991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21440.320763383192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20077.149148855442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23345.608858169511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0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246.05522654804304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2551.7214253522548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39.354653712803199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931.48850101577739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2591.0760790650579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27183.746011631418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24534.903681384185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22814.019752456818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25563.622484795575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0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0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0.14982098416525072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2753.0631428165266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46.565278201939918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174.66328648319285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2799.6284210184663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32529.923485049676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28618.275305978099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26737.913490011033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29518.129210986415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54.051574956989548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0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3137.1117542024167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51.222337283436353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213.26117248708832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3188.3340914858532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38505.386430860941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32178.712353429954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29911.02448988687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32794.99087424959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0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0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3690.2160111241856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74.901373001857152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176.6581330546731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3765.1173841260429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48505.715187396461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40358.778113361128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37543.152242529926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40192.214525613672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0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4671.4971204226031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88.41894707430329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163.42283431637287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4759.9160674969071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61786.860803770156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49665.746101517892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45856.903624506624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48498.73693214744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0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6949.394566772251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175.61730569384898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98.132699406398984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7125.0118724660988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111914.86427387015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86156.93869009745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79970.065001693642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82706.33154600783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0.29960613076620096</v>
      </c>
    </row>
    <row r="3" spans="1:4" x14ac:dyDescent="0.3">
      <c r="A3" t="s">
        <v>572</v>
      </c>
      <c r="B3" t="s">
        <v>709</v>
      </c>
      <c r="C3" t="s">
        <v>93</v>
      </c>
      <c r="D3" s="13">
        <v>0.358821</v>
      </c>
    </row>
    <row r="4" spans="1:4" x14ac:dyDescent="0.3">
      <c r="A4" t="s">
        <v>573</v>
      </c>
      <c r="B4" t="s">
        <v>710</v>
      </c>
      <c r="C4" t="s">
        <v>149</v>
      </c>
      <c r="D4" s="13">
        <v>0.18826089968845866</v>
      </c>
    </row>
    <row r="5" spans="1:4" x14ac:dyDescent="0.3">
      <c r="A5" t="s">
        <v>574</v>
      </c>
      <c r="B5" t="s">
        <v>710</v>
      </c>
      <c r="C5" t="s">
        <v>93</v>
      </c>
      <c r="D5" s="13">
        <v>0.32256170000000001</v>
      </c>
    </row>
    <row r="6" spans="1:4" x14ac:dyDescent="0.3">
      <c r="A6" t="s">
        <v>575</v>
      </c>
      <c r="B6" t="s">
        <v>711</v>
      </c>
      <c r="C6" t="s">
        <v>149</v>
      </c>
      <c r="D6" s="13">
        <v>0.18311782047260985</v>
      </c>
    </row>
    <row r="7" spans="1:4" x14ac:dyDescent="0.3">
      <c r="A7" t="s">
        <v>576</v>
      </c>
      <c r="B7" t="s">
        <v>711</v>
      </c>
      <c r="C7" t="s">
        <v>93</v>
      </c>
      <c r="D7" s="13">
        <v>0.3371538</v>
      </c>
    </row>
    <row r="8" spans="1:4" x14ac:dyDescent="0.3">
      <c r="A8" t="s">
        <v>577</v>
      </c>
      <c r="B8" t="s">
        <v>712</v>
      </c>
      <c r="C8" t="s">
        <v>149</v>
      </c>
      <c r="D8" s="13">
        <v>0.18311782047260985</v>
      </c>
    </row>
    <row r="9" spans="1:4" x14ac:dyDescent="0.3">
      <c r="A9" t="s">
        <v>578</v>
      </c>
      <c r="B9" t="s">
        <v>712</v>
      </c>
      <c r="C9" t="s">
        <v>93</v>
      </c>
      <c r="D9" s="13">
        <v>0.3371538</v>
      </c>
    </row>
    <row r="10" spans="1:4" x14ac:dyDescent="0.3">
      <c r="A10" t="s">
        <v>1174</v>
      </c>
      <c r="B10" t="s">
        <v>1202</v>
      </c>
      <c r="C10" t="s">
        <v>149</v>
      </c>
      <c r="D10" s="13">
        <v>0</v>
      </c>
    </row>
    <row r="11" spans="1:4" x14ac:dyDescent="0.3">
      <c r="A11" t="s">
        <v>1175</v>
      </c>
      <c r="B11" t="s">
        <v>1202</v>
      </c>
      <c r="C11" t="s">
        <v>93</v>
      </c>
      <c r="D11" s="13">
        <v>0.2920528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0.20084615039565482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0.30134709999999998</v>
      </c>
    </row>
    <row r="14" spans="1:4" x14ac:dyDescent="0.3">
      <c r="A14" t="s">
        <v>579</v>
      </c>
      <c r="B14" t="s">
        <v>713</v>
      </c>
      <c r="C14" t="s">
        <v>149</v>
      </c>
      <c r="D14" s="13">
        <v>0.38582237458307139</v>
      </c>
    </row>
    <row r="15" spans="1:4" x14ac:dyDescent="0.3">
      <c r="A15" t="s">
        <v>580</v>
      </c>
      <c r="B15" t="s">
        <v>713</v>
      </c>
      <c r="C15" t="s">
        <v>93</v>
      </c>
      <c r="D15" s="13">
        <v>0.35780529999999999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0.20438197221653681</v>
      </c>
    </row>
    <row r="17" spans="1:4" x14ac:dyDescent="0.3">
      <c r="A17" t="s">
        <v>1367</v>
      </c>
      <c r="B17" t="s">
        <v>1380</v>
      </c>
      <c r="C17" t="s">
        <v>93</v>
      </c>
      <c r="D17" s="13">
        <v>0.28134629999999999</v>
      </c>
    </row>
    <row r="18" spans="1:4" x14ac:dyDescent="0.3">
      <c r="A18" t="s">
        <v>581</v>
      </c>
      <c r="B18" t="s">
        <v>714</v>
      </c>
      <c r="C18" t="s">
        <v>149</v>
      </c>
      <c r="D18" s="13">
        <v>0.20302513142131881</v>
      </c>
    </row>
    <row r="19" spans="1:4" x14ac:dyDescent="0.3">
      <c r="A19" t="s">
        <v>582</v>
      </c>
      <c r="B19" t="s">
        <v>714</v>
      </c>
      <c r="C19" t="s">
        <v>93</v>
      </c>
      <c r="D19" s="13">
        <v>0.30122070000000001</v>
      </c>
    </row>
    <row r="20" spans="1:4" x14ac:dyDescent="0.3">
      <c r="A20" t="s">
        <v>583</v>
      </c>
      <c r="B20" t="s">
        <v>715</v>
      </c>
      <c r="C20" t="s">
        <v>149</v>
      </c>
      <c r="D20" s="13">
        <v>0.18826089968845866</v>
      </c>
    </row>
    <row r="21" spans="1:4" x14ac:dyDescent="0.3">
      <c r="A21" t="s">
        <v>584</v>
      </c>
      <c r="B21" t="s">
        <v>715</v>
      </c>
      <c r="C21" t="s">
        <v>93</v>
      </c>
      <c r="D21" s="13">
        <v>0.32256170000000001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0.31023328597829752</v>
      </c>
    </row>
    <row r="23" spans="1:4" x14ac:dyDescent="0.3">
      <c r="A23" t="s">
        <v>586</v>
      </c>
      <c r="B23" t="s">
        <v>716</v>
      </c>
      <c r="C23" t="s">
        <v>93</v>
      </c>
      <c r="D23" s="13">
        <v>0.36722759999999999</v>
      </c>
    </row>
    <row r="24" spans="1:4" x14ac:dyDescent="0.3">
      <c r="A24" t="s">
        <v>587</v>
      </c>
      <c r="B24" t="s">
        <v>717</v>
      </c>
      <c r="C24" t="s">
        <v>149</v>
      </c>
      <c r="D24" s="13">
        <v>0.22201134723994539</v>
      </c>
    </row>
    <row r="25" spans="1:4" x14ac:dyDescent="0.3">
      <c r="A25" t="s">
        <v>588</v>
      </c>
      <c r="B25" t="s">
        <v>717</v>
      </c>
      <c r="C25" t="s">
        <v>93</v>
      </c>
      <c r="D25" s="13">
        <v>0.30846420000000002</v>
      </c>
    </row>
    <row r="26" spans="1:4" x14ac:dyDescent="0.3">
      <c r="A26" t="s">
        <v>589</v>
      </c>
      <c r="B26" t="s">
        <v>718</v>
      </c>
      <c r="C26" t="s">
        <v>149</v>
      </c>
      <c r="D26" s="13">
        <v>0.24522683533526729</v>
      </c>
    </row>
    <row r="27" spans="1:4" x14ac:dyDescent="0.3">
      <c r="A27" t="s">
        <v>590</v>
      </c>
      <c r="B27" t="s">
        <v>718</v>
      </c>
      <c r="C27" t="s">
        <v>93</v>
      </c>
      <c r="D27" s="13">
        <v>0.31533250000000002</v>
      </c>
    </row>
    <row r="28" spans="1:4" x14ac:dyDescent="0.3">
      <c r="A28" t="s">
        <v>591</v>
      </c>
      <c r="B28" t="s">
        <v>719</v>
      </c>
      <c r="C28" t="s">
        <v>149</v>
      </c>
      <c r="D28" s="13">
        <v>0.21109034997901555</v>
      </c>
    </row>
    <row r="29" spans="1:4" x14ac:dyDescent="0.3">
      <c r="A29" t="s">
        <v>592</v>
      </c>
      <c r="B29" t="s">
        <v>719</v>
      </c>
      <c r="C29" t="s">
        <v>93</v>
      </c>
      <c r="D29" s="13">
        <v>0.30515560000000003</v>
      </c>
    </row>
    <row r="30" spans="1:4" x14ac:dyDescent="0.3">
      <c r="A30" t="s">
        <v>593</v>
      </c>
      <c r="B30" t="s">
        <v>720</v>
      </c>
      <c r="C30" t="s">
        <v>149</v>
      </c>
      <c r="D30" s="13">
        <v>0.27227826971159064</v>
      </c>
    </row>
    <row r="31" spans="1:4" x14ac:dyDescent="0.3">
      <c r="A31" t="s">
        <v>594</v>
      </c>
      <c r="B31" t="s">
        <v>720</v>
      </c>
      <c r="C31" t="s">
        <v>93</v>
      </c>
      <c r="D31" s="13">
        <v>0.32604369999999999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0.30732434668494207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0.3085889</v>
      </c>
    </row>
    <row r="34" spans="1:4" x14ac:dyDescent="0.3">
      <c r="A34" t="s">
        <v>595</v>
      </c>
      <c r="B34" t="s">
        <v>721</v>
      </c>
      <c r="C34" t="s">
        <v>149</v>
      </c>
      <c r="D34" s="13">
        <v>0.28099504786261675</v>
      </c>
    </row>
    <row r="35" spans="1:4" x14ac:dyDescent="0.3">
      <c r="A35" t="s">
        <v>596</v>
      </c>
      <c r="B35" t="s">
        <v>721</v>
      </c>
      <c r="C35" t="s">
        <v>93</v>
      </c>
      <c r="D35" s="13">
        <v>0.32577790000000001</v>
      </c>
    </row>
    <row r="36" spans="1:4" x14ac:dyDescent="0.3">
      <c r="A36" t="s">
        <v>597</v>
      </c>
      <c r="B36" t="s">
        <v>722</v>
      </c>
      <c r="C36" t="s">
        <v>149</v>
      </c>
      <c r="D36" s="13">
        <v>0.22940849542023684</v>
      </c>
    </row>
    <row r="37" spans="1:4" x14ac:dyDescent="0.3">
      <c r="A37" t="s">
        <v>598</v>
      </c>
      <c r="B37" t="s">
        <v>722</v>
      </c>
      <c r="C37" t="s">
        <v>93</v>
      </c>
      <c r="D37" s="13">
        <v>0.32079609999999997</v>
      </c>
    </row>
    <row r="38" spans="1:4" x14ac:dyDescent="0.3">
      <c r="A38" t="s">
        <v>599</v>
      </c>
      <c r="B38" t="s">
        <v>723</v>
      </c>
      <c r="C38" t="s">
        <v>149</v>
      </c>
      <c r="D38" s="13">
        <v>0.26086092339316835</v>
      </c>
    </row>
    <row r="39" spans="1:4" x14ac:dyDescent="0.3">
      <c r="A39" t="s">
        <v>600</v>
      </c>
      <c r="B39" t="s">
        <v>723</v>
      </c>
      <c r="C39" t="s">
        <v>93</v>
      </c>
      <c r="D39" s="13">
        <v>0.30562549999999999</v>
      </c>
    </row>
    <row r="40" spans="1:4" x14ac:dyDescent="0.3">
      <c r="A40" t="s">
        <v>601</v>
      </c>
      <c r="B40" t="s">
        <v>724</v>
      </c>
      <c r="C40" t="s">
        <v>149</v>
      </c>
      <c r="D40" s="13">
        <v>0.30732434668494207</v>
      </c>
    </row>
    <row r="41" spans="1:4" x14ac:dyDescent="0.3">
      <c r="A41" t="s">
        <v>602</v>
      </c>
      <c r="B41" t="s">
        <v>724</v>
      </c>
      <c r="C41" t="s">
        <v>93</v>
      </c>
      <c r="D41" s="13">
        <v>0.3085889</v>
      </c>
    </row>
    <row r="42" spans="1:4" x14ac:dyDescent="0.3">
      <c r="A42" t="s">
        <v>603</v>
      </c>
      <c r="B42" t="s">
        <v>725</v>
      </c>
      <c r="C42" t="s">
        <v>149</v>
      </c>
      <c r="D42" s="13">
        <v>0</v>
      </c>
    </row>
    <row r="43" spans="1:4" x14ac:dyDescent="0.3">
      <c r="A43" t="s">
        <v>604</v>
      </c>
      <c r="B43" t="s">
        <v>725</v>
      </c>
      <c r="C43" t="s">
        <v>93</v>
      </c>
      <c r="D43" s="13">
        <v>0.29218169999999999</v>
      </c>
    </row>
    <row r="44" spans="1:4" x14ac:dyDescent="0.3">
      <c r="A44" t="s">
        <v>605</v>
      </c>
      <c r="B44" t="s">
        <v>726</v>
      </c>
      <c r="C44" t="s">
        <v>149</v>
      </c>
      <c r="D44" s="13">
        <v>0.3312688354480105</v>
      </c>
    </row>
    <row r="45" spans="1:4" x14ac:dyDescent="0.3">
      <c r="A45" t="s">
        <v>606</v>
      </c>
      <c r="B45" t="s">
        <v>726</v>
      </c>
      <c r="C45" t="s">
        <v>93</v>
      </c>
      <c r="D45" s="13">
        <v>0.39782499999999998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0.21380624721275182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0.30361880000000002</v>
      </c>
    </row>
    <row r="48" spans="1:4" x14ac:dyDescent="0.3">
      <c r="A48" t="s">
        <v>607</v>
      </c>
      <c r="B48" t="s">
        <v>727</v>
      </c>
      <c r="C48" t="s">
        <v>149</v>
      </c>
      <c r="D48" s="13">
        <v>0.3312688354480105</v>
      </c>
    </row>
    <row r="49" spans="1:4" x14ac:dyDescent="0.3">
      <c r="A49" t="s">
        <v>608</v>
      </c>
      <c r="B49" t="s">
        <v>727</v>
      </c>
      <c r="C49" t="s">
        <v>93</v>
      </c>
      <c r="D49" s="13">
        <v>0.39782499999999998</v>
      </c>
    </row>
    <row r="50" spans="1:4" x14ac:dyDescent="0.3">
      <c r="A50" t="s">
        <v>609</v>
      </c>
      <c r="B50" t="s">
        <v>728</v>
      </c>
      <c r="C50" t="s">
        <v>149</v>
      </c>
      <c r="D50" s="13">
        <v>0.39584580237662659</v>
      </c>
    </row>
    <row r="51" spans="1:4" x14ac:dyDescent="0.3">
      <c r="A51" t="s">
        <v>610</v>
      </c>
      <c r="B51" t="s">
        <v>728</v>
      </c>
      <c r="C51" t="s">
        <v>93</v>
      </c>
      <c r="D51" s="13">
        <v>0.38299800000000001</v>
      </c>
    </row>
    <row r="52" spans="1:4" x14ac:dyDescent="0.3">
      <c r="A52" t="s">
        <v>1460</v>
      </c>
      <c r="B52" t="s">
        <v>1474</v>
      </c>
      <c r="C52" t="s">
        <v>149</v>
      </c>
      <c r="D52" s="13">
        <v>0.23743488425553994</v>
      </c>
    </row>
    <row r="53" spans="1:4" x14ac:dyDescent="0.3">
      <c r="A53" t="s">
        <v>1461</v>
      </c>
      <c r="B53" t="s">
        <v>1474</v>
      </c>
      <c r="C53" t="s">
        <v>93</v>
      </c>
      <c r="D53" s="13">
        <v>0.37220490000000001</v>
      </c>
    </row>
    <row r="54" spans="1:4" x14ac:dyDescent="0.3">
      <c r="A54" t="s">
        <v>611</v>
      </c>
      <c r="B54" t="s">
        <v>729</v>
      </c>
      <c r="C54" t="s">
        <v>149</v>
      </c>
      <c r="D54" s="13">
        <v>0.21184594573242133</v>
      </c>
    </row>
    <row r="55" spans="1:4" x14ac:dyDescent="0.3">
      <c r="A55" t="s">
        <v>612</v>
      </c>
      <c r="B55" t="s">
        <v>729</v>
      </c>
      <c r="C55" t="s">
        <v>93</v>
      </c>
      <c r="D55" s="13">
        <v>0.30500840000000001</v>
      </c>
    </row>
    <row r="56" spans="1:4" x14ac:dyDescent="0.3">
      <c r="A56" t="s">
        <v>613</v>
      </c>
      <c r="B56" t="s">
        <v>730</v>
      </c>
      <c r="C56" t="s">
        <v>149</v>
      </c>
      <c r="D56" s="13">
        <v>0.20362769533809683</v>
      </c>
    </row>
    <row r="57" spans="1:4" x14ac:dyDescent="0.3">
      <c r="A57" t="s">
        <v>614</v>
      </c>
      <c r="B57" t="s">
        <v>730</v>
      </c>
      <c r="C57" t="s">
        <v>93</v>
      </c>
      <c r="D57" s="13">
        <v>0.30289709999999997</v>
      </c>
    </row>
    <row r="58" spans="1:4" x14ac:dyDescent="0.3">
      <c r="A58" t="s">
        <v>615</v>
      </c>
      <c r="B58" t="s">
        <v>731</v>
      </c>
      <c r="C58" t="s">
        <v>149</v>
      </c>
      <c r="D58" s="13">
        <v>0.47560246642370541</v>
      </c>
    </row>
    <row r="59" spans="1:4" x14ac:dyDescent="0.3">
      <c r="A59" t="s">
        <v>616</v>
      </c>
      <c r="B59" t="s">
        <v>731</v>
      </c>
      <c r="C59" t="s">
        <v>93</v>
      </c>
      <c r="D59" s="13">
        <v>1.9695590000000001</v>
      </c>
    </row>
    <row r="60" spans="1:4" x14ac:dyDescent="0.3">
      <c r="A60" t="s">
        <v>617</v>
      </c>
      <c r="B60" t="s">
        <v>732</v>
      </c>
      <c r="C60" t="s">
        <v>149</v>
      </c>
      <c r="D60" s="13">
        <v>0.24631142107425477</v>
      </c>
    </row>
    <row r="61" spans="1:4" x14ac:dyDescent="0.3">
      <c r="A61" t="s">
        <v>618</v>
      </c>
      <c r="B61" t="s">
        <v>732</v>
      </c>
      <c r="C61" t="s">
        <v>93</v>
      </c>
      <c r="D61" s="13">
        <v>0.35280119999999998</v>
      </c>
    </row>
    <row r="62" spans="1:4" x14ac:dyDescent="0.3">
      <c r="A62" t="s">
        <v>619</v>
      </c>
      <c r="B62" t="s">
        <v>733</v>
      </c>
      <c r="C62" t="s">
        <v>149</v>
      </c>
      <c r="D62" s="13">
        <v>0</v>
      </c>
    </row>
    <row r="63" spans="1:4" x14ac:dyDescent="0.3">
      <c r="A63" t="s">
        <v>620</v>
      </c>
      <c r="B63" t="s">
        <v>733</v>
      </c>
      <c r="C63" t="s">
        <v>93</v>
      </c>
      <c r="D63" s="13">
        <v>0.31830229999999998</v>
      </c>
    </row>
    <row r="64" spans="1:4" x14ac:dyDescent="0.3">
      <c r="A64" t="s">
        <v>621</v>
      </c>
      <c r="B64" t="s">
        <v>734</v>
      </c>
      <c r="C64" t="s">
        <v>149</v>
      </c>
      <c r="D64" s="13">
        <v>0</v>
      </c>
    </row>
    <row r="65" spans="1:4" x14ac:dyDescent="0.3">
      <c r="A65" t="s">
        <v>622</v>
      </c>
      <c r="B65" t="s">
        <v>734</v>
      </c>
      <c r="C65" t="s">
        <v>93</v>
      </c>
      <c r="D65" s="13">
        <v>0.33178730000000001</v>
      </c>
    </row>
    <row r="66" spans="1:4" x14ac:dyDescent="0.3">
      <c r="A66" t="s">
        <v>623</v>
      </c>
      <c r="B66" t="s">
        <v>735</v>
      </c>
      <c r="C66" t="s">
        <v>149</v>
      </c>
      <c r="D66" s="13">
        <v>0</v>
      </c>
    </row>
    <row r="67" spans="1:4" x14ac:dyDescent="0.3">
      <c r="A67" t="s">
        <v>624</v>
      </c>
      <c r="B67" t="s">
        <v>735</v>
      </c>
      <c r="C67" t="s">
        <v>93</v>
      </c>
      <c r="D67" s="13">
        <v>0.33178730000000001</v>
      </c>
    </row>
    <row r="68" spans="1:4" x14ac:dyDescent="0.3">
      <c r="A68" t="s">
        <v>1178</v>
      </c>
      <c r="B68" t="s">
        <v>1204</v>
      </c>
      <c r="C68" t="s">
        <v>149</v>
      </c>
      <c r="D68" s="13">
        <v>0</v>
      </c>
    </row>
    <row r="69" spans="1:4" x14ac:dyDescent="0.3">
      <c r="A69" t="s">
        <v>1179</v>
      </c>
      <c r="B69" t="s">
        <v>1204</v>
      </c>
      <c r="C69" t="s">
        <v>93</v>
      </c>
      <c r="D69" s="13">
        <v>0.2938868</v>
      </c>
    </row>
    <row r="70" spans="1:4" x14ac:dyDescent="0.3">
      <c r="A70" t="s">
        <v>1180</v>
      </c>
      <c r="B70" t="s">
        <v>1205</v>
      </c>
      <c r="C70" t="s">
        <v>149</v>
      </c>
      <c r="D70" s="13">
        <v>0</v>
      </c>
    </row>
    <row r="71" spans="1:4" x14ac:dyDescent="0.3">
      <c r="A71" t="s">
        <v>1181</v>
      </c>
      <c r="B71" t="s">
        <v>1205</v>
      </c>
      <c r="C71" t="s">
        <v>93</v>
      </c>
      <c r="D71" s="13">
        <v>0.29842600000000002</v>
      </c>
    </row>
    <row r="72" spans="1:4" x14ac:dyDescent="0.3">
      <c r="A72" t="s">
        <v>625</v>
      </c>
      <c r="B72" t="s">
        <v>736</v>
      </c>
      <c r="C72" t="s">
        <v>149</v>
      </c>
      <c r="D72" s="13">
        <v>0.26746170108579215</v>
      </c>
    </row>
    <row r="73" spans="1:4" x14ac:dyDescent="0.3">
      <c r="A73" t="s">
        <v>626</v>
      </c>
      <c r="B73" t="s">
        <v>736</v>
      </c>
      <c r="C73" t="s">
        <v>93</v>
      </c>
      <c r="D73" s="13">
        <v>0.35180980000000001</v>
      </c>
    </row>
    <row r="74" spans="1:4" x14ac:dyDescent="0.3">
      <c r="A74" t="s">
        <v>1368</v>
      </c>
      <c r="B74" t="s">
        <v>1381</v>
      </c>
      <c r="C74" t="s">
        <v>149</v>
      </c>
      <c r="D74" s="13">
        <v>1.3568407952180284E-3</v>
      </c>
    </row>
    <row r="75" spans="1:4" x14ac:dyDescent="0.3">
      <c r="A75" t="s">
        <v>1369</v>
      </c>
      <c r="B75" t="s">
        <v>1381</v>
      </c>
      <c r="C75" t="s">
        <v>93</v>
      </c>
      <c r="D75" s="13">
        <v>0.27963060000000001</v>
      </c>
    </row>
    <row r="76" spans="1:4" x14ac:dyDescent="0.3">
      <c r="A76" t="s">
        <v>627</v>
      </c>
      <c r="B76" t="s">
        <v>737</v>
      </c>
      <c r="C76" t="s">
        <v>149</v>
      </c>
      <c r="D76" s="13">
        <v>0</v>
      </c>
    </row>
    <row r="77" spans="1:4" x14ac:dyDescent="0.3">
      <c r="A77" t="s">
        <v>628</v>
      </c>
      <c r="B77" t="s">
        <v>737</v>
      </c>
      <c r="C77" t="s">
        <v>93</v>
      </c>
      <c r="D77" s="13">
        <v>0.29825370000000001</v>
      </c>
    </row>
    <row r="78" spans="1:4" x14ac:dyDescent="0.3">
      <c r="A78" t="s">
        <v>629</v>
      </c>
      <c r="B78" t="s">
        <v>738</v>
      </c>
      <c r="C78" t="s">
        <v>149</v>
      </c>
      <c r="D78" s="13">
        <v>0</v>
      </c>
    </row>
    <row r="79" spans="1:4" x14ac:dyDescent="0.3">
      <c r="A79" t="s">
        <v>630</v>
      </c>
      <c r="B79" t="s">
        <v>738</v>
      </c>
      <c r="C79" t="s">
        <v>93</v>
      </c>
      <c r="D79" s="13">
        <v>0.31830229999999998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0.25767668229417345</v>
      </c>
    </row>
    <row r="81" spans="1:4" x14ac:dyDescent="0.3">
      <c r="A81" t="s">
        <v>632</v>
      </c>
      <c r="B81" t="s">
        <v>739</v>
      </c>
      <c r="C81" t="s">
        <v>93</v>
      </c>
      <c r="D81" s="13">
        <v>0.36044029999999999</v>
      </c>
    </row>
    <row r="82" spans="1:4" x14ac:dyDescent="0.3">
      <c r="A82" t="s">
        <v>633</v>
      </c>
      <c r="B82" t="s">
        <v>740</v>
      </c>
      <c r="C82" t="s">
        <v>149</v>
      </c>
      <c r="D82" s="13">
        <v>2.6642855137246704E-2</v>
      </c>
    </row>
    <row r="83" spans="1:4" x14ac:dyDescent="0.3">
      <c r="A83" t="s">
        <v>634</v>
      </c>
      <c r="B83" t="s">
        <v>740</v>
      </c>
      <c r="C83" t="s">
        <v>93</v>
      </c>
      <c r="D83" s="13">
        <v>0.30513240000000003</v>
      </c>
    </row>
    <row r="84" spans="1:4" x14ac:dyDescent="0.3">
      <c r="A84" t="s">
        <v>635</v>
      </c>
      <c r="B84" t="s">
        <v>741</v>
      </c>
      <c r="C84" t="s">
        <v>149</v>
      </c>
      <c r="D84" s="13">
        <v>6.2606455696127009E-2</v>
      </c>
    </row>
    <row r="85" spans="1:4" x14ac:dyDescent="0.3">
      <c r="A85" t="s">
        <v>636</v>
      </c>
      <c r="B85" t="s">
        <v>741</v>
      </c>
      <c r="C85" t="s">
        <v>93</v>
      </c>
      <c r="D85" s="13">
        <v>0.31183850000000002</v>
      </c>
    </row>
    <row r="86" spans="1:4" x14ac:dyDescent="0.3">
      <c r="A86" t="s">
        <v>637</v>
      </c>
      <c r="B86" t="s">
        <v>742</v>
      </c>
      <c r="C86" t="s">
        <v>149</v>
      </c>
      <c r="D86" s="13">
        <v>8.4547135529452304E-3</v>
      </c>
    </row>
    <row r="87" spans="1:4" x14ac:dyDescent="0.3">
      <c r="A87" t="s">
        <v>638</v>
      </c>
      <c r="B87" t="s">
        <v>742</v>
      </c>
      <c r="C87" t="s">
        <v>93</v>
      </c>
      <c r="D87" s="13">
        <v>0.30158489999999999</v>
      </c>
    </row>
    <row r="88" spans="1:4" x14ac:dyDescent="0.3">
      <c r="A88" t="s">
        <v>639</v>
      </c>
      <c r="B88" t="s">
        <v>743</v>
      </c>
      <c r="C88" t="s">
        <v>149</v>
      </c>
      <c r="D88" s="13">
        <v>9.7704024386318949E-2</v>
      </c>
    </row>
    <row r="89" spans="1:4" x14ac:dyDescent="0.3">
      <c r="A89" t="s">
        <v>640</v>
      </c>
      <c r="B89" t="s">
        <v>743</v>
      </c>
      <c r="C89" t="s">
        <v>93</v>
      </c>
      <c r="D89" s="13">
        <v>0.32158320000000001</v>
      </c>
    </row>
    <row r="90" spans="1:4" x14ac:dyDescent="0.3">
      <c r="A90" t="s">
        <v>1428</v>
      </c>
      <c r="B90" t="s">
        <v>1441</v>
      </c>
      <c r="C90" t="s">
        <v>149</v>
      </c>
      <c r="D90" s="13">
        <v>7.3929394032787976E-2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0.30550909999999998</v>
      </c>
    </row>
    <row r="92" spans="1:4" x14ac:dyDescent="0.3">
      <c r="A92" t="s">
        <v>641</v>
      </c>
      <c r="B92" t="s">
        <v>744</v>
      </c>
      <c r="C92" t="s">
        <v>149</v>
      </c>
      <c r="D92" s="13">
        <v>4.4378048188682524E-2</v>
      </c>
    </row>
    <row r="93" spans="1:4" x14ac:dyDescent="0.3">
      <c r="A93" t="s">
        <v>642</v>
      </c>
      <c r="B93" t="s">
        <v>744</v>
      </c>
      <c r="C93" t="s">
        <v>93</v>
      </c>
      <c r="D93" s="13">
        <v>0.32088</v>
      </c>
    </row>
    <row r="94" spans="1:4" x14ac:dyDescent="0.3">
      <c r="A94" t="s">
        <v>643</v>
      </c>
      <c r="B94" t="s">
        <v>745</v>
      </c>
      <c r="C94" t="s">
        <v>149</v>
      </c>
      <c r="D94" s="13">
        <v>4.3333317163543911E-2</v>
      </c>
    </row>
    <row r="95" spans="1:4" x14ac:dyDescent="0.3">
      <c r="A95" t="s">
        <v>644</v>
      </c>
      <c r="B95" t="s">
        <v>745</v>
      </c>
      <c r="C95" t="s">
        <v>93</v>
      </c>
      <c r="D95" s="13">
        <v>0.31615860000000001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</v>
      </c>
    </row>
    <row r="97" spans="1:4" x14ac:dyDescent="0.3">
      <c r="A97" t="s">
        <v>646</v>
      </c>
      <c r="B97" t="s">
        <v>746</v>
      </c>
      <c r="C97" t="s">
        <v>93</v>
      </c>
      <c r="D97" s="13">
        <v>0.3025022</v>
      </c>
    </row>
    <row r="98" spans="1:4" x14ac:dyDescent="0.3">
      <c r="A98" t="s">
        <v>647</v>
      </c>
      <c r="B98" t="s">
        <v>747</v>
      </c>
      <c r="C98" t="s">
        <v>149</v>
      </c>
      <c r="D98" s="13">
        <v>7.3929394032787976E-2</v>
      </c>
    </row>
    <row r="99" spans="1:4" x14ac:dyDescent="0.3">
      <c r="A99" t="s">
        <v>648</v>
      </c>
      <c r="B99" t="s">
        <v>747</v>
      </c>
      <c r="C99" t="s">
        <v>93</v>
      </c>
      <c r="D99" s="13">
        <v>0.30550909999999998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0.2940102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0.18069599126756075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0.38357200000000002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1.3741297594987748E-2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0.3005099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0.18069599126756075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0.38357200000000002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0.24278656097237661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0.36724279999999998</v>
      </c>
    </row>
    <row r="110" spans="1:4" x14ac:dyDescent="0.3">
      <c r="A110" t="s">
        <v>1462</v>
      </c>
      <c r="B110" t="s">
        <v>1475</v>
      </c>
      <c r="C110" t="s">
        <v>149</v>
      </c>
      <c r="D110" s="13">
        <v>3.9459539165915096E-2</v>
      </c>
    </row>
    <row r="111" spans="1:4" x14ac:dyDescent="0.3">
      <c r="A111" t="s">
        <v>1463</v>
      </c>
      <c r="B111" t="s">
        <v>1475</v>
      </c>
      <c r="C111" t="s">
        <v>93</v>
      </c>
      <c r="D111" s="13">
        <v>0.36148720000000001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1.5637288052891832E-2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0.30186950000000001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8.717723152802078E-4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0.29979060000000002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0.29247826713299296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1.553261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0.21163207116983995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0.33180920000000003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6.5400405178288587E-2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0.30371949999999998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6.2757169539210844E-2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0.3176098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6.2757169539210844E-2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0.3176098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0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0.2764548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6.8193863847167219E-2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0.2833772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0.225394206246991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0.33373540000000002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7.0148086241491089E-2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0.26448110000000002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6.8791245446273061E-2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0.2832115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6.5400405178288587E-2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0.30371949999999998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0.22287444947319487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0.33892040000000001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9.1043642391464077E-2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0.28848750000000001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0.11576685919479496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0.2936182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7.5160366727088021E-2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0.28408299999999997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0.14438837742080091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0.29917080000000001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0.11396644066617262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0.28941699999999998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0.12618691717869598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0.29677360000000003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9.7625270601661152E-2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0.2928192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9.3975289825943498E-2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0.28675319999999999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0.11396644066617262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0.28941699999999998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0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0.27661950000000002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0.21412728002724349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0.36664059999999998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7.7497762753795815E-2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0.2851166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0.21412728002724349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0.36664059999999998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0.25568790122862478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0.35195910000000002</v>
      </c>
    </row>
    <row r="168" spans="1:4" x14ac:dyDescent="0.3">
      <c r="A168" t="s">
        <v>1464</v>
      </c>
      <c r="B168" t="s">
        <v>1476</v>
      </c>
      <c r="C168" t="s">
        <v>149</v>
      </c>
      <c r="D168" s="13">
        <v>0.10653560876302536</v>
      </c>
    </row>
    <row r="169" spans="1:4" x14ac:dyDescent="0.3">
      <c r="A169" t="s">
        <v>1465</v>
      </c>
      <c r="B169" t="s">
        <v>1476</v>
      </c>
      <c r="C169" t="s">
        <v>93</v>
      </c>
      <c r="D169" s="13">
        <v>0.34729189999999999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7.7372606599592317E-2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0.28618870000000002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6.939380936305109E-2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0.28469179999999999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0.35535028142583536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1.5379609999999999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0.20690117810417494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0.38600030000000002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0.35608099999999998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0.36701729999999999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0.36701729999999999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0.33153349999999998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0.33944940000000001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0.21855829401730073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0.38850980000000002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1.3568407952180284E-3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0.32494450000000002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0.33938200000000002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0.35608099999999998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0.2180377672367389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0.39282299999999998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2.2891945602272361E-2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0.34473680000000001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4.9650454453669779E-2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0.34999330000000001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6.2894888900512499E-3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0.34138669999999999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7.8831888945993397E-2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0.3570816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4.1855100919895076E-2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0.3460956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4.1451171524311561E-2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0.35934490000000002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4.0757595943547067E-2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0.35510989999999998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0.3432519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4.1855100919895076E-2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0.3460956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0.33159240000000001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0.17339871043577168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0.41656890000000002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1.1925274291388857E-2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0.34154899999999999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0.17339871043577168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0.41656890000000002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0.20473207707478164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0.40792220000000001</v>
      </c>
    </row>
    <row r="226" spans="1:4" x14ac:dyDescent="0.3">
      <c r="A226" t="s">
        <v>1466</v>
      </c>
      <c r="B226" t="s">
        <v>1477</v>
      </c>
      <c r="C226" t="s">
        <v>149</v>
      </c>
      <c r="D226" s="13">
        <v>3.8949700706702256E-2</v>
      </c>
    </row>
    <row r="227" spans="1:4" x14ac:dyDescent="0.3">
      <c r="A227" t="s">
        <v>1467</v>
      </c>
      <c r="B227" t="s">
        <v>1477</v>
      </c>
      <c r="C227" t="s">
        <v>93</v>
      </c>
      <c r="D227" s="13">
        <v>0.39134039999999998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1.4050150445953214E-2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0.34246260000000001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6.0256391677801307E-4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0.34074199999999999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0.27382687633239133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0.98201110000000003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0.35670356697034261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0.51854849999999997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0.29387167633775629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0.43929849999999998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0.46134730000000002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0.33602431617831874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0.46151740000000002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0.36162408105256211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0.52978570000000003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0.29387167633775629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0.43918089999999999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0.26563408777653669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0.42978080000000002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0.18049365312178711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0.36000399999999999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0.37213089999999999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0.24963297968615511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0.37212289999999998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0.27520256307477897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0.43982130000000003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0.1796894644665156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0.36002869999999998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3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0.24980152975134182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0.37473430000000002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3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0.3363768767880031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0.46431620000000001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0.39800806421889218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0.50299419999999995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0.33193411819046781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0.41066570000000002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0.43388009999999999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0.38725488256096158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0.43403170000000002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0.40180675736326626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0.51687170000000004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0.33121326031210352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0.41057840000000001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1472</v>
      </c>
      <c r="B400" t="s">
        <v>1480</v>
      </c>
      <c r="C400" t="s">
        <v>149</v>
      </c>
      <c r="D400" s="13">
        <v>0.41848179403970143</v>
      </c>
    </row>
    <row r="401" spans="1:4" x14ac:dyDescent="0.3">
      <c r="A401" t="s">
        <v>1473</v>
      </c>
      <c r="B401" t="s">
        <v>1480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0.38742343262614826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0.43748019999999999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