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dvalderramagonza_worldbank_org/Documents/Example_FiscalSim/03.Tool/"/>
    </mc:Choice>
  </mc:AlternateContent>
  <xr:revisionPtr revIDLastSave="62" documentId="13_ncr:1_{677CB6D6-9ADB-4CCD-A457-B7E26AE541CE}" xr6:coauthVersionLast="47" xr6:coauthVersionMax="47" xr10:uidLastSave="{5DF3EF3E-8E47-4A13-A4C9-A6BA833307C1}"/>
  <bookViews>
    <workbookView xWindow="-108" yWindow="-108" windowWidth="23256" windowHeight="12720" activeTab="2" xr2:uid="{00000000-000D-0000-FFFF-FFFF00000000}"/>
  </bookViews>
  <sheets>
    <sheet name="Parameters" sheetId="1" r:id="rId1"/>
    <sheet name="VAT" sheetId="43" r:id="rId2"/>
    <sheet name="IO" sheetId="44" r:id="rId3"/>
    <sheet name="poverty_inequality" sheetId="8" r:id="rId4"/>
    <sheet name="poverty_by_groups" sheetId="23" r:id="rId5"/>
    <sheet name="net_position" sheetId="9" r:id="rId6"/>
    <sheet name="MC_table" sheetId="39" r:id="rId7"/>
    <sheet name="Incidence" sheetId="40" r:id="rId8"/>
    <sheet name="Validation" sheetId="41" r:id="rId9"/>
    <sheet name="check" sheetId="47" r:id="rId10"/>
    <sheet name="uprating" sheetId="20" r:id="rId11"/>
    <sheet name="PIT_SIC" sheetId="21" r:id="rId12"/>
    <sheet name="transfers" sheetId="2" r:id="rId13"/>
    <sheet name="subsidy" sheetId="46" r:id="rId14"/>
    <sheet name="inkind" sheetId="45" r:id="rId15"/>
    <sheet name="legend" sheetId="7" r:id="rId16"/>
    <sheet name="totals" sheetId="31" r:id="rId17"/>
    <sheet name="gini_poverty" sheetId="22" r:id="rId18"/>
    <sheet name="recipients" sheetId="26" r:id="rId19"/>
    <sheet name="all" sheetId="36" r:id="rId20"/>
    <sheet name="MC" sheetId="37" r:id="rId21"/>
  </sheets>
  <externalReferences>
    <externalReference r:id="rId22"/>
  </externalReferences>
  <definedNames>
    <definedName name="incomes" localSheetId="13">[1]legend!$A$2:$A$10</definedName>
    <definedName name="incomes">legend!$A$2:$A$10</definedName>
    <definedName name="MC">#REF!</definedName>
    <definedName name="names">legend!$F$2:$F$50</definedName>
    <definedName name="programs" localSheetId="13">[1]legend!$E$2:$E$39</definedName>
    <definedName name="programs">legend!$E$2:$E$49</definedName>
    <definedName name="programs_names">legend!$E$2:$F$49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7" i="44" l="1"/>
  <c r="W3" i="44"/>
  <c r="W2" i="44"/>
  <c r="V17" i="44"/>
  <c r="V16" i="44"/>
  <c r="V15" i="44"/>
  <c r="V14" i="44"/>
  <c r="V13" i="44"/>
  <c r="V12" i="44"/>
  <c r="V11" i="44"/>
  <c r="V10" i="44"/>
  <c r="V5" i="44"/>
  <c r="B9" i="7"/>
  <c r="B8" i="7"/>
  <c r="B7" i="7"/>
  <c r="B6" i="7"/>
  <c r="B5" i="7"/>
  <c r="B3" i="7"/>
  <c r="G2" i="45"/>
  <c r="A2" i="45" a="1"/>
  <c r="A2" i="45" s="1"/>
  <c r="B6" i="46"/>
  <c r="A6" i="46"/>
  <c r="B5" i="46"/>
  <c r="A5" i="46"/>
  <c r="B4" i="46"/>
  <c r="A4" i="46"/>
  <c r="B3" i="46"/>
  <c r="A3" i="46"/>
  <c r="C2" i="46"/>
  <c r="B2" i="46"/>
  <c r="A2" i="46"/>
  <c r="D2" i="2"/>
  <c r="C2" i="2"/>
  <c r="B2" i="2"/>
  <c r="A2" i="2"/>
  <c r="B7" i="21"/>
  <c r="A7" i="21"/>
  <c r="B6" i="21"/>
  <c r="A6" i="21"/>
  <c r="B5" i="21"/>
  <c r="A5" i="21"/>
  <c r="B4" i="21"/>
  <c r="A4" i="21"/>
  <c r="B3" i="21"/>
  <c r="A3" i="21"/>
  <c r="D2" i="21"/>
  <c r="C2" i="21"/>
  <c r="B2" i="21"/>
  <c r="A2" i="21"/>
  <c r="E2" i="20"/>
  <c r="D2" i="20"/>
  <c r="C2" i="20" a="1"/>
  <c r="C2" i="20" s="1"/>
  <c r="B2" i="20"/>
  <c r="A2" i="20"/>
  <c r="C1" i="20" a="1"/>
  <c r="C1" i="20"/>
  <c r="A2" i="47"/>
  <c r="H34" i="41"/>
  <c r="H33" i="41"/>
  <c r="H32" i="41"/>
  <c r="H31" i="41"/>
  <c r="H30" i="41"/>
  <c r="H29" i="41"/>
  <c r="H28" i="41"/>
  <c r="H27" i="41"/>
  <c r="H26" i="41"/>
  <c r="H25" i="41"/>
  <c r="H24" i="41"/>
  <c r="H23" i="41"/>
  <c r="H22" i="41"/>
  <c r="H21" i="41"/>
  <c r="H20" i="41"/>
  <c r="H19" i="41"/>
  <c r="H18" i="41"/>
  <c r="H17" i="41"/>
  <c r="F52" i="41"/>
  <c r="E52" i="41"/>
  <c r="F51" i="41"/>
  <c r="E51" i="41"/>
  <c r="F48" i="41"/>
  <c r="E48" i="41"/>
  <c r="F47" i="41"/>
  <c r="E47" i="41"/>
  <c r="E46" i="41"/>
  <c r="E44" i="41"/>
  <c r="F43" i="41"/>
  <c r="E43" i="41"/>
  <c r="E42" i="41"/>
  <c r="F41" i="41"/>
  <c r="F39" i="41"/>
  <c r="E39" i="41"/>
  <c r="E38" i="41"/>
  <c r="F37" i="41"/>
  <c r="E37" i="41"/>
  <c r="E35" i="41"/>
  <c r="E34" i="41"/>
  <c r="F33" i="41"/>
  <c r="E33" i="41"/>
  <c r="F32" i="41"/>
  <c r="E30" i="41"/>
  <c r="F29" i="41"/>
  <c r="E29" i="41"/>
  <c r="F28" i="41"/>
  <c r="E28" i="41"/>
  <c r="F25" i="41"/>
  <c r="E25" i="41"/>
  <c r="F24" i="41"/>
  <c r="E24" i="41"/>
  <c r="F23" i="41"/>
  <c r="E21" i="41"/>
  <c r="F20" i="41"/>
  <c r="E20" i="41"/>
  <c r="F19" i="41"/>
  <c r="E19" i="41"/>
  <c r="E17" i="41" a="1"/>
  <c r="E17" i="41"/>
  <c r="D52" i="41"/>
  <c r="C52" i="41"/>
  <c r="D51" i="41"/>
  <c r="D50" i="41"/>
  <c r="C48" i="41"/>
  <c r="D47" i="41"/>
  <c r="D46" i="41"/>
  <c r="C46" i="41"/>
  <c r="D43" i="41"/>
  <c r="D42" i="41"/>
  <c r="C42" i="41"/>
  <c r="D41" i="41"/>
  <c r="D38" i="41"/>
  <c r="C38" i="41"/>
  <c r="D37" i="41"/>
  <c r="C37" i="41"/>
  <c r="C34" i="41"/>
  <c r="D33" i="41"/>
  <c r="C33" i="41"/>
  <c r="D32" i="41"/>
  <c r="D29" i="41"/>
  <c r="C29" i="41"/>
  <c r="D28" i="41"/>
  <c r="C28" i="41"/>
  <c r="C25" i="41"/>
  <c r="D24" i="41"/>
  <c r="C24" i="41"/>
  <c r="D23" i="41"/>
  <c r="D20" i="41"/>
  <c r="C20" i="41"/>
  <c r="D19" i="41"/>
  <c r="D18" i="41"/>
  <c r="C17" i="41" a="1"/>
  <c r="D48" i="41" s="1"/>
  <c r="H16" i="41"/>
  <c r="H15" i="41"/>
  <c r="H14" i="41"/>
  <c r="H13" i="41"/>
  <c r="H12" i="41"/>
  <c r="H11" i="41"/>
  <c r="H10" i="41"/>
  <c r="H9" i="41"/>
  <c r="H8" i="41"/>
  <c r="H7" i="41"/>
  <c r="H6" i="41"/>
  <c r="H5" i="41"/>
  <c r="A70" i="41"/>
  <c r="A67" i="41"/>
  <c r="B60" i="41"/>
  <c r="A58" i="41"/>
  <c r="B51" i="41"/>
  <c r="B48" i="41"/>
  <c r="B42" i="41"/>
  <c r="B39" i="41"/>
  <c r="A33" i="41"/>
  <c r="B30" i="41"/>
  <c r="A24" i="41"/>
  <c r="A21" i="41"/>
  <c r="A15" i="41"/>
  <c r="A12" i="41"/>
  <c r="A6" i="41"/>
  <c r="A3" i="41"/>
  <c r="A2" i="41" a="1"/>
  <c r="A65" i="41" s="1"/>
  <c r="E26" i="40"/>
  <c r="E24" i="40"/>
  <c r="I21" i="40"/>
  <c r="E21" i="40"/>
  <c r="E20" i="40"/>
  <c r="I19" i="40"/>
  <c r="E18" i="40"/>
  <c r="E17" i="40"/>
  <c r="O16" i="40"/>
  <c r="N16" i="40"/>
  <c r="J16" i="40"/>
  <c r="I12" i="40" s="1"/>
  <c r="I16" i="40"/>
  <c r="F16" i="40"/>
  <c r="E16" i="40"/>
  <c r="E12" i="40" s="1"/>
  <c r="O15" i="40"/>
  <c r="N15" i="40"/>
  <c r="H12" i="40"/>
  <c r="F12" i="40"/>
  <c r="H9" i="40"/>
  <c r="H8" i="40"/>
  <c r="E28" i="39"/>
  <c r="E27" i="39"/>
  <c r="E26" i="39"/>
  <c r="G25" i="39"/>
  <c r="E25" i="39"/>
  <c r="L24" i="39"/>
  <c r="K24" i="39"/>
  <c r="O24" i="39" s="1"/>
  <c r="J24" i="39"/>
  <c r="I24" i="39"/>
  <c r="M24" i="39" s="1"/>
  <c r="G24" i="39"/>
  <c r="E24" i="39"/>
  <c r="L23" i="39"/>
  <c r="G23" i="39"/>
  <c r="J23" i="39" s="1"/>
  <c r="E23" i="39"/>
  <c r="O22" i="39"/>
  <c r="L22" i="39"/>
  <c r="K22" i="39"/>
  <c r="J22" i="39"/>
  <c r="I22" i="39"/>
  <c r="M22" i="39" s="1"/>
  <c r="E22" i="39"/>
  <c r="L21" i="39"/>
  <c r="K21" i="39"/>
  <c r="O21" i="39" s="1"/>
  <c r="J21" i="39"/>
  <c r="I21" i="39"/>
  <c r="G21" i="39"/>
  <c r="E21" i="39"/>
  <c r="M20" i="39"/>
  <c r="L20" i="39"/>
  <c r="K20" i="39"/>
  <c r="O20" i="39" s="1"/>
  <c r="I20" i="39"/>
  <c r="G20" i="39"/>
  <c r="J20" i="39" s="1"/>
  <c r="E20" i="39"/>
  <c r="O19" i="39"/>
  <c r="L19" i="39"/>
  <c r="K19" i="39"/>
  <c r="J19" i="39"/>
  <c r="G19" i="39"/>
  <c r="I19" i="39" s="1"/>
  <c r="E19" i="39"/>
  <c r="L18" i="39"/>
  <c r="G18" i="39"/>
  <c r="E18" i="39"/>
  <c r="O17" i="39"/>
  <c r="L17" i="39"/>
  <c r="K17" i="39"/>
  <c r="J17" i="39"/>
  <c r="I17" i="39"/>
  <c r="M17" i="39" s="1"/>
  <c r="E17" i="39"/>
  <c r="E16" i="39"/>
  <c r="E15" i="39"/>
  <c r="E14" i="39"/>
  <c r="E13" i="39"/>
  <c r="E12" i="39"/>
  <c r="E11" i="39"/>
  <c r="E10" i="39"/>
  <c r="L9" i="39"/>
  <c r="G9" i="39"/>
  <c r="E9" i="39"/>
  <c r="I8" i="39"/>
  <c r="G8" i="39"/>
  <c r="J8" i="39" s="1"/>
  <c r="E8" i="39"/>
  <c r="J7" i="39"/>
  <c r="I7" i="39"/>
  <c r="M7" i="39" s="1"/>
  <c r="G7" i="39"/>
  <c r="L7" i="39" s="1"/>
  <c r="E7" i="39"/>
  <c r="L6" i="39"/>
  <c r="J6" i="39"/>
  <c r="I6" i="39"/>
  <c r="M6" i="39" s="1"/>
  <c r="G6" i="39"/>
  <c r="K6" i="39" s="1"/>
  <c r="O6" i="39" s="1"/>
  <c r="E6" i="39"/>
  <c r="M5" i="39"/>
  <c r="L5" i="39"/>
  <c r="K5" i="39"/>
  <c r="O5" i="39" s="1"/>
  <c r="J5" i="39"/>
  <c r="I5" i="39"/>
  <c r="E5" i="39"/>
  <c r="P4" i="39"/>
  <c r="O4" i="39"/>
  <c r="B70" i="39"/>
  <c r="A70" i="39"/>
  <c r="B68" i="39"/>
  <c r="A68" i="39"/>
  <c r="B67" i="39"/>
  <c r="A66" i="39"/>
  <c r="A65" i="39"/>
  <c r="A64" i="39"/>
  <c r="B63" i="39"/>
  <c r="A63" i="39"/>
  <c r="A61" i="39"/>
  <c r="B60" i="39"/>
  <c r="B59" i="39"/>
  <c r="A59" i="39"/>
  <c r="B58" i="39"/>
  <c r="B56" i="39"/>
  <c r="A56" i="39"/>
  <c r="A55" i="39"/>
  <c r="B54" i="39"/>
  <c r="A54" i="39"/>
  <c r="A52" i="39"/>
  <c r="B51" i="39"/>
  <c r="B50" i="39"/>
  <c r="A50" i="39"/>
  <c r="A49" i="39"/>
  <c r="B47" i="39"/>
  <c r="A47" i="39"/>
  <c r="A46" i="39"/>
  <c r="A45" i="39"/>
  <c r="B44" i="39"/>
  <c r="A43" i="39"/>
  <c r="B42" i="39"/>
  <c r="A41" i="39"/>
  <c r="B40" i="39"/>
  <c r="A40" i="39"/>
  <c r="B38" i="39"/>
  <c r="A38" i="39"/>
  <c r="B36" i="39"/>
  <c r="A36" i="39"/>
  <c r="B35" i="39"/>
  <c r="A34" i="39"/>
  <c r="A33" i="39"/>
  <c r="A32" i="39"/>
  <c r="B31" i="39"/>
  <c r="A31" i="39"/>
  <c r="A29" i="39"/>
  <c r="B28" i="39"/>
  <c r="B27" i="39"/>
  <c r="A27" i="39"/>
  <c r="B26" i="39"/>
  <c r="B24" i="39"/>
  <c r="A24" i="39"/>
  <c r="A23" i="39"/>
  <c r="B22" i="39"/>
  <c r="A22" i="39"/>
  <c r="A20" i="39"/>
  <c r="B19" i="39"/>
  <c r="B18" i="39"/>
  <c r="A18" i="39"/>
  <c r="A17" i="39"/>
  <c r="B15" i="39"/>
  <c r="A15" i="39"/>
  <c r="A14" i="39"/>
  <c r="A13" i="39"/>
  <c r="B12" i="39"/>
  <c r="A11" i="39"/>
  <c r="B10" i="39"/>
  <c r="B9" i="39"/>
  <c r="A9" i="39"/>
  <c r="B8" i="39"/>
  <c r="A7" i="39"/>
  <c r="B6" i="39"/>
  <c r="B5" i="39"/>
  <c r="A5" i="39"/>
  <c r="B4" i="39"/>
  <c r="A3" i="39"/>
  <c r="B2" i="39"/>
  <c r="A2" i="39" a="1"/>
  <c r="A67" i="39" s="1"/>
  <c r="A2" i="39"/>
  <c r="J57" i="9"/>
  <c r="I57" i="9"/>
  <c r="H57" i="9"/>
  <c r="G57" i="9"/>
  <c r="F57" i="9"/>
  <c r="E57" i="9"/>
  <c r="D57" i="9"/>
  <c r="C57" i="9"/>
  <c r="K57" i="9" s="1"/>
  <c r="L57" i="9" s="1"/>
  <c r="B57" i="9"/>
  <c r="J56" i="9"/>
  <c r="I56" i="9"/>
  <c r="H56" i="9"/>
  <c r="G56" i="9"/>
  <c r="F56" i="9"/>
  <c r="E56" i="9"/>
  <c r="D56" i="9"/>
  <c r="C56" i="9"/>
  <c r="K56" i="9" s="1"/>
  <c r="L56" i="9" s="1"/>
  <c r="B56" i="9"/>
  <c r="B31" i="23" s="1"/>
  <c r="J55" i="9"/>
  <c r="I55" i="9"/>
  <c r="H55" i="9"/>
  <c r="G55" i="9"/>
  <c r="F55" i="9"/>
  <c r="E55" i="9"/>
  <c r="D55" i="9"/>
  <c r="C55" i="9"/>
  <c r="K55" i="9" s="1"/>
  <c r="L55" i="9" s="1"/>
  <c r="B55" i="9"/>
  <c r="B30" i="23" s="1"/>
  <c r="J53" i="9"/>
  <c r="I53" i="9"/>
  <c r="H53" i="9"/>
  <c r="G53" i="9"/>
  <c r="F53" i="9"/>
  <c r="E53" i="9"/>
  <c r="D53" i="9"/>
  <c r="C53" i="9"/>
  <c r="K53" i="9" s="1"/>
  <c r="L53" i="9" s="1"/>
  <c r="B53" i="9"/>
  <c r="J52" i="9"/>
  <c r="I52" i="9"/>
  <c r="H52" i="9"/>
  <c r="G52" i="9"/>
  <c r="F52" i="9"/>
  <c r="E52" i="9"/>
  <c r="D52" i="9"/>
  <c r="C52" i="9"/>
  <c r="K52" i="9" s="1"/>
  <c r="L52" i="9" s="1"/>
  <c r="B52" i="9"/>
  <c r="B27" i="23" s="1"/>
  <c r="J51" i="9"/>
  <c r="I51" i="9"/>
  <c r="H51" i="9"/>
  <c r="G51" i="9"/>
  <c r="F51" i="9"/>
  <c r="E51" i="9"/>
  <c r="D51" i="9"/>
  <c r="C51" i="9"/>
  <c r="K51" i="9" s="1"/>
  <c r="L51" i="9" s="1"/>
  <c r="B51" i="9"/>
  <c r="J50" i="9"/>
  <c r="I50" i="9"/>
  <c r="H50" i="9"/>
  <c r="G50" i="9"/>
  <c r="F50" i="9"/>
  <c r="E50" i="9"/>
  <c r="D50" i="9"/>
  <c r="C50" i="9"/>
  <c r="K50" i="9" s="1"/>
  <c r="L50" i="9" s="1"/>
  <c r="B50" i="9"/>
  <c r="L49" i="9"/>
  <c r="K49" i="9"/>
  <c r="J49" i="9"/>
  <c r="I49" i="9"/>
  <c r="H49" i="9"/>
  <c r="G49" i="9"/>
  <c r="F49" i="9"/>
  <c r="E49" i="9"/>
  <c r="D49" i="9"/>
  <c r="C49" i="9"/>
  <c r="B49" i="9"/>
  <c r="B48" i="9"/>
  <c r="J36" i="9"/>
  <c r="I36" i="9"/>
  <c r="H36" i="9"/>
  <c r="G36" i="9"/>
  <c r="F36" i="9"/>
  <c r="E36" i="9"/>
  <c r="D36" i="9"/>
  <c r="C36" i="9"/>
  <c r="K36" i="9" s="1"/>
  <c r="L36" i="9" s="1"/>
  <c r="B36" i="9"/>
  <c r="J35" i="9"/>
  <c r="I35" i="9"/>
  <c r="H35" i="9"/>
  <c r="G35" i="9"/>
  <c r="F35" i="9"/>
  <c r="E35" i="9"/>
  <c r="D35" i="9"/>
  <c r="C35" i="9"/>
  <c r="K35" i="9" s="1"/>
  <c r="L35" i="9" s="1"/>
  <c r="B35" i="9"/>
  <c r="B10" i="23" s="1"/>
  <c r="J34" i="9"/>
  <c r="I34" i="9"/>
  <c r="H34" i="9"/>
  <c r="G34" i="9"/>
  <c r="F34" i="9"/>
  <c r="E34" i="9"/>
  <c r="D34" i="9"/>
  <c r="C34" i="9"/>
  <c r="K34" i="9" s="1"/>
  <c r="L34" i="9" s="1"/>
  <c r="B34" i="9"/>
  <c r="J33" i="9"/>
  <c r="I33" i="9"/>
  <c r="H33" i="9"/>
  <c r="G33" i="9"/>
  <c r="F33" i="9"/>
  <c r="E33" i="9"/>
  <c r="D33" i="9"/>
  <c r="C33" i="9"/>
  <c r="K33" i="9" s="1"/>
  <c r="L33" i="9" s="1"/>
  <c r="B33" i="9"/>
  <c r="J32" i="9"/>
  <c r="I32" i="9"/>
  <c r="H32" i="9"/>
  <c r="G32" i="9"/>
  <c r="F32" i="9"/>
  <c r="E32" i="9"/>
  <c r="D32" i="9"/>
  <c r="C32" i="9"/>
  <c r="K32" i="9" s="1"/>
  <c r="L32" i="9" s="1"/>
  <c r="B32" i="9"/>
  <c r="J31" i="9"/>
  <c r="I31" i="9"/>
  <c r="H31" i="9"/>
  <c r="G31" i="9"/>
  <c r="F31" i="9"/>
  <c r="E31" i="9"/>
  <c r="D31" i="9"/>
  <c r="C31" i="9"/>
  <c r="K31" i="9" s="1"/>
  <c r="L31" i="9" s="1"/>
  <c r="B31" i="9"/>
  <c r="J30" i="9"/>
  <c r="I30" i="9"/>
  <c r="H30" i="9"/>
  <c r="G30" i="9"/>
  <c r="F30" i="9"/>
  <c r="E30" i="9"/>
  <c r="D30" i="9"/>
  <c r="C30" i="9"/>
  <c r="K30" i="9" s="1"/>
  <c r="L30" i="9" s="1"/>
  <c r="B30" i="9"/>
  <c r="B5" i="23" s="1"/>
  <c r="L29" i="9"/>
  <c r="K29" i="9"/>
  <c r="J29" i="9"/>
  <c r="I29" i="9"/>
  <c r="H29" i="9"/>
  <c r="G29" i="9"/>
  <c r="F29" i="9"/>
  <c r="E29" i="9"/>
  <c r="D29" i="9"/>
  <c r="C29" i="9"/>
  <c r="B29" i="9"/>
  <c r="B28" i="9"/>
  <c r="J19" i="9"/>
  <c r="I19" i="9"/>
  <c r="H19" i="9"/>
  <c r="AC15" i="9" s="1"/>
  <c r="G19" i="9"/>
  <c r="AB15" i="9" s="1"/>
  <c r="F19" i="9"/>
  <c r="E19" i="9"/>
  <c r="D19" i="9"/>
  <c r="C19" i="9"/>
  <c r="K19" i="9" s="1"/>
  <c r="L19" i="9" s="1"/>
  <c r="B19" i="9"/>
  <c r="J18" i="9"/>
  <c r="I18" i="9"/>
  <c r="H18" i="9"/>
  <c r="G18" i="9"/>
  <c r="F18" i="9"/>
  <c r="E18" i="9"/>
  <c r="D18" i="9"/>
  <c r="Z14" i="9" s="1"/>
  <c r="C18" i="9"/>
  <c r="K18" i="9" s="1"/>
  <c r="B18" i="9"/>
  <c r="J17" i="9"/>
  <c r="I17" i="9"/>
  <c r="H17" i="9"/>
  <c r="G17" i="9"/>
  <c r="AB13" i="9" s="1"/>
  <c r="F17" i="9"/>
  <c r="AA13" i="9" s="1"/>
  <c r="E17" i="9"/>
  <c r="D17" i="9"/>
  <c r="C17" i="9"/>
  <c r="K17" i="9" s="1"/>
  <c r="L17" i="9" s="1"/>
  <c r="B17" i="9"/>
  <c r="J16" i="9"/>
  <c r="I16" i="9"/>
  <c r="H16" i="9"/>
  <c r="G16" i="9"/>
  <c r="F16" i="9"/>
  <c r="AA12" i="9" s="1"/>
  <c r="E16" i="9"/>
  <c r="D16" i="9"/>
  <c r="C16" i="9"/>
  <c r="Y12" i="9" s="1"/>
  <c r="B16" i="9"/>
  <c r="AG15" i="9"/>
  <c r="AF15" i="9"/>
  <c r="AE15" i="9"/>
  <c r="AD15" i="9"/>
  <c r="AA15" i="9"/>
  <c r="Z15" i="9"/>
  <c r="Y15" i="9"/>
  <c r="J15" i="9"/>
  <c r="I15" i="9"/>
  <c r="H15" i="9"/>
  <c r="G15" i="9"/>
  <c r="AB11" i="9" s="1"/>
  <c r="F15" i="9"/>
  <c r="AA11" i="9" s="1"/>
  <c r="E15" i="9"/>
  <c r="Z11" i="9" s="1"/>
  <c r="D15" i="9"/>
  <c r="C15" i="9"/>
  <c r="K15" i="9" s="1"/>
  <c r="L15" i="9" s="1"/>
  <c r="B15" i="9"/>
  <c r="AG14" i="9"/>
  <c r="AF14" i="9"/>
  <c r="AE14" i="9"/>
  <c r="AD14" i="9"/>
  <c r="AB14" i="9"/>
  <c r="AA14" i="9"/>
  <c r="J14" i="9"/>
  <c r="I14" i="9"/>
  <c r="H14" i="9"/>
  <c r="G14" i="9"/>
  <c r="F14" i="9"/>
  <c r="AA10" i="9" s="1"/>
  <c r="E14" i="9"/>
  <c r="D14" i="9"/>
  <c r="C14" i="9"/>
  <c r="Y10" i="9" s="1"/>
  <c r="B14" i="9"/>
  <c r="AG13" i="9"/>
  <c r="AF13" i="9"/>
  <c r="AE13" i="9"/>
  <c r="AD13" i="9"/>
  <c r="Z13" i="9"/>
  <c r="Y13" i="9"/>
  <c r="J13" i="9"/>
  <c r="AC9" i="9" s="1"/>
  <c r="I13" i="9"/>
  <c r="H13" i="9"/>
  <c r="G13" i="9"/>
  <c r="AB9" i="9" s="1"/>
  <c r="F13" i="9"/>
  <c r="AA9" i="9" s="1"/>
  <c r="E13" i="9"/>
  <c r="Z9" i="9" s="1"/>
  <c r="D13" i="9"/>
  <c r="C13" i="9"/>
  <c r="K13" i="9" s="1"/>
  <c r="L13" i="9" s="1"/>
  <c r="B13" i="9"/>
  <c r="AG12" i="9"/>
  <c r="AF12" i="9"/>
  <c r="AE12" i="9"/>
  <c r="AD12" i="9"/>
  <c r="AB12" i="9"/>
  <c r="Z12" i="9"/>
  <c r="J12" i="9"/>
  <c r="I12" i="9"/>
  <c r="H12" i="9"/>
  <c r="G12" i="9"/>
  <c r="F12" i="9"/>
  <c r="E12" i="9"/>
  <c r="D12" i="9"/>
  <c r="C12" i="9"/>
  <c r="Y8" i="9" s="1"/>
  <c r="B12" i="9"/>
  <c r="AG11" i="9"/>
  <c r="AF11" i="9"/>
  <c r="AE11" i="9"/>
  <c r="AD11" i="9"/>
  <c r="Y11" i="9"/>
  <c r="J11" i="9"/>
  <c r="I11" i="9"/>
  <c r="H11" i="9"/>
  <c r="G11" i="9"/>
  <c r="AB7" i="9" s="1"/>
  <c r="F11" i="9"/>
  <c r="AA7" i="9" s="1"/>
  <c r="E11" i="9"/>
  <c r="D11" i="9"/>
  <c r="Z7" i="9" s="1"/>
  <c r="C11" i="9"/>
  <c r="K11" i="9" s="1"/>
  <c r="B11" i="9"/>
  <c r="AG10" i="9"/>
  <c r="AF10" i="9"/>
  <c r="AE10" i="9"/>
  <c r="AD10" i="9"/>
  <c r="AB10" i="9"/>
  <c r="Z10" i="9"/>
  <c r="J10" i="9"/>
  <c r="I10" i="9"/>
  <c r="H10" i="9"/>
  <c r="G10" i="9"/>
  <c r="F10" i="9"/>
  <c r="AA6" i="9" s="1"/>
  <c r="E10" i="9"/>
  <c r="Z6" i="9" s="1"/>
  <c r="D10" i="9"/>
  <c r="C10" i="9"/>
  <c r="K10" i="9" s="1"/>
  <c r="L10" i="9" s="1"/>
  <c r="B10" i="9"/>
  <c r="AG9" i="9"/>
  <c r="AF9" i="9"/>
  <c r="AE9" i="9"/>
  <c r="AD9" i="9"/>
  <c r="Y9" i="9"/>
  <c r="L9" i="9"/>
  <c r="K9" i="9"/>
  <c r="J9" i="9"/>
  <c r="I9" i="9"/>
  <c r="H9" i="9"/>
  <c r="G9" i="9"/>
  <c r="F9" i="9"/>
  <c r="E9" i="9"/>
  <c r="D9" i="9"/>
  <c r="C9" i="9"/>
  <c r="AG8" i="9"/>
  <c r="AF8" i="9"/>
  <c r="AE8" i="9"/>
  <c r="AD8" i="9"/>
  <c r="AB8" i="9"/>
  <c r="AA8" i="9"/>
  <c r="Z8" i="9"/>
  <c r="B8" i="9"/>
  <c r="AG7" i="9"/>
  <c r="AF7" i="9"/>
  <c r="AE7" i="9"/>
  <c r="AD7" i="9"/>
  <c r="AG6" i="9"/>
  <c r="AF6" i="9"/>
  <c r="AE6" i="9"/>
  <c r="AD6" i="9"/>
  <c r="AB6" i="9"/>
  <c r="Y6" i="9"/>
  <c r="J6" i="9"/>
  <c r="I6" i="9"/>
  <c r="H6" i="9"/>
  <c r="G6" i="9"/>
  <c r="F6" i="9"/>
  <c r="E6" i="9"/>
  <c r="D6" i="9"/>
  <c r="C6" i="9"/>
  <c r="K6" i="9" s="1"/>
  <c r="L6" i="9" s="1"/>
  <c r="B32" i="23"/>
  <c r="C32" i="23" s="1"/>
  <c r="G28" i="23"/>
  <c r="F28" i="23"/>
  <c r="E28" i="23"/>
  <c r="D28" i="23"/>
  <c r="C28" i="23"/>
  <c r="B28" i="23"/>
  <c r="F26" i="23"/>
  <c r="E26" i="23"/>
  <c r="D26" i="23"/>
  <c r="C26" i="23"/>
  <c r="B26" i="23"/>
  <c r="D25" i="23"/>
  <c r="C25" i="23"/>
  <c r="B25" i="23"/>
  <c r="E25" i="23" s="1"/>
  <c r="H24" i="23"/>
  <c r="G24" i="23"/>
  <c r="F24" i="23"/>
  <c r="E24" i="23"/>
  <c r="D24" i="23"/>
  <c r="C24" i="23"/>
  <c r="H12" i="23"/>
  <c r="H32" i="23" s="1"/>
  <c r="G12" i="23"/>
  <c r="G31" i="23" s="1"/>
  <c r="F12" i="23"/>
  <c r="F31" i="23" s="1"/>
  <c r="E12" i="23"/>
  <c r="E30" i="23" s="1"/>
  <c r="D12" i="23"/>
  <c r="D31" i="23" s="1"/>
  <c r="C12" i="23"/>
  <c r="C30" i="23" s="1"/>
  <c r="G11" i="23"/>
  <c r="F11" i="23"/>
  <c r="E11" i="23"/>
  <c r="D11" i="23"/>
  <c r="C11" i="23"/>
  <c r="B11" i="23"/>
  <c r="F9" i="23"/>
  <c r="E9" i="23"/>
  <c r="D9" i="23"/>
  <c r="C9" i="23"/>
  <c r="B9" i="23"/>
  <c r="D8" i="23"/>
  <c r="C8" i="23"/>
  <c r="B8" i="23"/>
  <c r="E8" i="23" s="1"/>
  <c r="B7" i="23"/>
  <c r="C7" i="23" s="1"/>
  <c r="B6" i="23"/>
  <c r="F6" i="23" s="1"/>
  <c r="G12" i="8"/>
  <c r="F12" i="8"/>
  <c r="A12" i="8"/>
  <c r="A11" i="8"/>
  <c r="G11" i="8" s="1"/>
  <c r="G10" i="8"/>
  <c r="F10" i="8"/>
  <c r="E10" i="8"/>
  <c r="D10" i="8"/>
  <c r="A10" i="8"/>
  <c r="C10" i="8" s="1"/>
  <c r="G9" i="8"/>
  <c r="F9" i="8"/>
  <c r="E9" i="8"/>
  <c r="D9" i="8"/>
  <c r="C9" i="8"/>
  <c r="A9" i="8"/>
  <c r="D8" i="8"/>
  <c r="C8" i="8"/>
  <c r="A8" i="8"/>
  <c r="G8" i="8" s="1"/>
  <c r="A7" i="8"/>
  <c r="G7" i="8" s="1"/>
  <c r="G6" i="8"/>
  <c r="F6" i="8"/>
  <c r="E6" i="8"/>
  <c r="D6" i="8"/>
  <c r="A6" i="8"/>
  <c r="C6" i="8" s="1"/>
  <c r="W16" i="44"/>
  <c r="W15" i="44"/>
  <c r="W14" i="44"/>
  <c r="W13" i="44"/>
  <c r="W12" i="44"/>
  <c r="W11" i="44"/>
  <c r="W10" i="44"/>
  <c r="W9" i="44"/>
  <c r="V9" i="44"/>
  <c r="W8" i="44"/>
  <c r="W7" i="44"/>
  <c r="V7" i="44"/>
  <c r="W6" i="44"/>
  <c r="V6" i="44"/>
  <c r="W5" i="44"/>
  <c r="W4" i="44"/>
  <c r="V4" i="44"/>
  <c r="V3" i="44"/>
  <c r="V2" i="44"/>
  <c r="E94" i="43"/>
  <c r="E93" i="43"/>
  <c r="E92" i="43"/>
  <c r="E91" i="43"/>
  <c r="E90" i="43"/>
  <c r="E89" i="43"/>
  <c r="E88" i="43"/>
  <c r="E87" i="43"/>
  <c r="E86" i="43"/>
  <c r="E85" i="43"/>
  <c r="E84" i="43"/>
  <c r="E83" i="43"/>
  <c r="E82" i="43"/>
  <c r="E81" i="43"/>
  <c r="E80" i="43"/>
  <c r="E79" i="43"/>
  <c r="E78" i="43"/>
  <c r="E77" i="43"/>
  <c r="E76" i="43"/>
  <c r="E75" i="43"/>
  <c r="E74" i="43"/>
  <c r="E73" i="43"/>
  <c r="E72" i="43"/>
  <c r="E71" i="43"/>
  <c r="E70" i="43"/>
  <c r="E69" i="43"/>
  <c r="E68" i="43"/>
  <c r="E67" i="43"/>
  <c r="E66" i="43"/>
  <c r="E65" i="43"/>
  <c r="E64" i="43"/>
  <c r="E63" i="43"/>
  <c r="E62" i="43"/>
  <c r="E61" i="43"/>
  <c r="E60" i="43"/>
  <c r="E59" i="43"/>
  <c r="E58" i="43"/>
  <c r="E57" i="43"/>
  <c r="E56" i="43"/>
  <c r="E55" i="43"/>
  <c r="E54" i="43"/>
  <c r="E53" i="43"/>
  <c r="E52" i="43"/>
  <c r="E51" i="43"/>
  <c r="E50" i="43"/>
  <c r="E49" i="43"/>
  <c r="E48" i="43"/>
  <c r="E47" i="43"/>
  <c r="E46" i="43"/>
  <c r="E45" i="43"/>
  <c r="E44" i="43"/>
  <c r="E43" i="43"/>
  <c r="E42" i="43"/>
  <c r="E41" i="43"/>
  <c r="E40" i="43"/>
  <c r="E39" i="43"/>
  <c r="E38" i="43"/>
  <c r="E37" i="43"/>
  <c r="E36" i="43"/>
  <c r="E35" i="43"/>
  <c r="E34" i="43"/>
  <c r="E33" i="43"/>
  <c r="E32" i="43"/>
  <c r="E31" i="43"/>
  <c r="E30" i="43"/>
  <c r="E29" i="43"/>
  <c r="E28" i="43"/>
  <c r="E27" i="43"/>
  <c r="E26" i="43"/>
  <c r="E25" i="43"/>
  <c r="E24" i="43"/>
  <c r="E23" i="43"/>
  <c r="E22" i="43"/>
  <c r="E21" i="43"/>
  <c r="E20" i="43"/>
  <c r="E19" i="43"/>
  <c r="E18" i="43"/>
  <c r="E17" i="43"/>
  <c r="E16" i="43"/>
  <c r="E15" i="43"/>
  <c r="E14" i="43"/>
  <c r="E13" i="43"/>
  <c r="E12" i="43"/>
  <c r="E11" i="43"/>
  <c r="E10" i="43"/>
  <c r="E9" i="43"/>
  <c r="E8" i="43"/>
  <c r="E7" i="43"/>
  <c r="E6" i="43"/>
  <c r="E5" i="43"/>
  <c r="E4" i="43"/>
  <c r="E3" i="43"/>
  <c r="E2" i="43"/>
  <c r="AC11" i="9" l="1"/>
  <c r="G5" i="23"/>
  <c r="F5" i="23"/>
  <c r="E5" i="23"/>
  <c r="D5" i="23"/>
  <c r="C5" i="23"/>
  <c r="H5" i="23"/>
  <c r="L18" i="9"/>
  <c r="AC14" i="9"/>
  <c r="AC6" i="9"/>
  <c r="D10" i="23"/>
  <c r="C10" i="23"/>
  <c r="F10" i="23"/>
  <c r="E10" i="23"/>
  <c r="D27" i="23"/>
  <c r="C27" i="23"/>
  <c r="E27" i="23"/>
  <c r="F27" i="23"/>
  <c r="L11" i="9"/>
  <c r="AC7" i="9"/>
  <c r="AC13" i="9"/>
  <c r="F30" i="23"/>
  <c r="D30" i="23"/>
  <c r="G30" i="23"/>
  <c r="J17" i="40"/>
  <c r="J26" i="40"/>
  <c r="J23" i="40"/>
  <c r="J20" i="40"/>
  <c r="J21" i="40"/>
  <c r="J18" i="40"/>
  <c r="J24" i="40"/>
  <c r="J25" i="40"/>
  <c r="J22" i="40"/>
  <c r="J19" i="40"/>
  <c r="H31" i="23"/>
  <c r="C7" i="8"/>
  <c r="E8" i="8"/>
  <c r="C11" i="8"/>
  <c r="C6" i="23"/>
  <c r="D7" i="23"/>
  <c r="G10" i="23"/>
  <c r="H11" i="23"/>
  <c r="G27" i="23"/>
  <c r="H28" i="23"/>
  <c r="K12" i="9"/>
  <c r="L12" i="9" s="1"/>
  <c r="K14" i="9"/>
  <c r="K16" i="9"/>
  <c r="L25" i="39"/>
  <c r="G28" i="39"/>
  <c r="G27" i="39"/>
  <c r="K25" i="39"/>
  <c r="O25" i="39" s="1"/>
  <c r="I24" i="40"/>
  <c r="I20" i="40"/>
  <c r="I17" i="40"/>
  <c r="N17" i="40" s="1"/>
  <c r="I26" i="40"/>
  <c r="I23" i="40"/>
  <c r="I22" i="40"/>
  <c r="I25" i="40"/>
  <c r="F25" i="40"/>
  <c r="O25" i="40" s="1"/>
  <c r="F22" i="40"/>
  <c r="O22" i="40" s="1"/>
  <c r="F19" i="40"/>
  <c r="O19" i="40" s="1"/>
  <c r="F20" i="40"/>
  <c r="O20" i="40" s="1"/>
  <c r="F17" i="40"/>
  <c r="O17" i="40" s="1"/>
  <c r="F26" i="40"/>
  <c r="O26" i="40" s="1"/>
  <c r="F23" i="40"/>
  <c r="O23" i="40" s="1"/>
  <c r="D7" i="8"/>
  <c r="F8" i="8"/>
  <c r="D11" i="8"/>
  <c r="D6" i="23"/>
  <c r="E7" i="23"/>
  <c r="F8" i="23"/>
  <c r="G9" i="23"/>
  <c r="H10" i="23"/>
  <c r="F25" i="23"/>
  <c r="G26" i="23"/>
  <c r="H27" i="23"/>
  <c r="C31" i="23"/>
  <c r="D32" i="23"/>
  <c r="Y7" i="9"/>
  <c r="B3" i="39"/>
  <c r="B7" i="39"/>
  <c r="B11" i="39"/>
  <c r="A16" i="39"/>
  <c r="B20" i="39"/>
  <c r="A25" i="39"/>
  <c r="A30" i="39"/>
  <c r="B34" i="39"/>
  <c r="A39" i="39"/>
  <c r="B43" i="39"/>
  <c r="A48" i="39"/>
  <c r="B52" i="39"/>
  <c r="A57" i="39"/>
  <c r="A62" i="39"/>
  <c r="B66" i="39"/>
  <c r="K7" i="39"/>
  <c r="O7" i="39" s="1"/>
  <c r="B6" i="41"/>
  <c r="B15" i="41"/>
  <c r="B24" i="41"/>
  <c r="A34" i="41"/>
  <c r="A43" i="41"/>
  <c r="A52" i="41"/>
  <c r="A61" i="41"/>
  <c r="B70" i="41"/>
  <c r="H30" i="23"/>
  <c r="M8" i="39"/>
  <c r="E7" i="8"/>
  <c r="E11" i="8"/>
  <c r="E6" i="23"/>
  <c r="F7" i="23"/>
  <c r="G8" i="23"/>
  <c r="H9" i="23"/>
  <c r="G25" i="23"/>
  <c r="H26" i="23"/>
  <c r="E32" i="23"/>
  <c r="Y14" i="9"/>
  <c r="A4" i="39"/>
  <c r="A8" i="39"/>
  <c r="H21" i="39" s="1"/>
  <c r="A12" i="39"/>
  <c r="B16" i="39"/>
  <c r="A21" i="39"/>
  <c r="A26" i="39"/>
  <c r="B30" i="39"/>
  <c r="A35" i="39"/>
  <c r="B39" i="39"/>
  <c r="A44" i="39"/>
  <c r="B48" i="39"/>
  <c r="A53" i="39"/>
  <c r="A58" i="39"/>
  <c r="B62" i="39"/>
  <c r="M19" i="39"/>
  <c r="I25" i="39"/>
  <c r="A7" i="41"/>
  <c r="A16" i="41"/>
  <c r="A25" i="41"/>
  <c r="B34" i="41"/>
  <c r="B43" i="41"/>
  <c r="B52" i="41"/>
  <c r="A62" i="41"/>
  <c r="F7" i="8"/>
  <c r="F11" i="8"/>
  <c r="G7" i="23"/>
  <c r="H8" i="23"/>
  <c r="H25" i="23"/>
  <c r="E31" i="23"/>
  <c r="F32" i="23"/>
  <c r="K18" i="39"/>
  <c r="O18" i="39" s="1"/>
  <c r="J18" i="39"/>
  <c r="J25" i="39"/>
  <c r="N20" i="40"/>
  <c r="N26" i="40"/>
  <c r="B7" i="41"/>
  <c r="B16" i="41"/>
  <c r="A26" i="41"/>
  <c r="A35" i="41"/>
  <c r="A44" i="41"/>
  <c r="A53" i="41"/>
  <c r="B62" i="41"/>
  <c r="G6" i="23"/>
  <c r="H7" i="23"/>
  <c r="G32" i="23"/>
  <c r="I18" i="39"/>
  <c r="M21" i="39"/>
  <c r="B10" i="41"/>
  <c r="B19" i="41"/>
  <c r="B28" i="41"/>
  <c r="A38" i="41"/>
  <c r="A47" i="41"/>
  <c r="A56" i="41"/>
  <c r="H6" i="23"/>
  <c r="H7" i="39"/>
  <c r="L8" i="39"/>
  <c r="K8" i="39"/>
  <c r="G10" i="39"/>
  <c r="J9" i="39"/>
  <c r="G11" i="39"/>
  <c r="K9" i="39"/>
  <c r="O9" i="39" s="1"/>
  <c r="I9" i="39"/>
  <c r="M9" i="39" s="1"/>
  <c r="F18" i="40"/>
  <c r="N21" i="40"/>
  <c r="N24" i="40"/>
  <c r="B69" i="41"/>
  <c r="B65" i="41"/>
  <c r="B61" i="41"/>
  <c r="B57" i="41"/>
  <c r="B53" i="41"/>
  <c r="B49" i="41"/>
  <c r="B45" i="41"/>
  <c r="B41" i="41"/>
  <c r="B37" i="41"/>
  <c r="B33" i="41"/>
  <c r="B29" i="41"/>
  <c r="B25" i="41"/>
  <c r="B21" i="41"/>
  <c r="B17" i="41"/>
  <c r="B13" i="41"/>
  <c r="B9" i="41"/>
  <c r="B5" i="41"/>
  <c r="A2" i="41"/>
  <c r="A69" i="41"/>
  <c r="B64" i="41"/>
  <c r="A60" i="41"/>
  <c r="B55" i="41"/>
  <c r="A51" i="41"/>
  <c r="B46" i="41"/>
  <c r="A42" i="41"/>
  <c r="A37" i="41"/>
  <c r="B32" i="41"/>
  <c r="A28" i="41"/>
  <c r="B23" i="41"/>
  <c r="A19" i="41"/>
  <c r="B14" i="41"/>
  <c r="A10" i="41"/>
  <c r="A5" i="41"/>
  <c r="B68" i="41"/>
  <c r="A64" i="41"/>
  <c r="B59" i="41"/>
  <c r="A55" i="41"/>
  <c r="B50" i="41"/>
  <c r="A46" i="41"/>
  <c r="A41" i="41"/>
  <c r="B36" i="41"/>
  <c r="A32" i="41"/>
  <c r="B27" i="41"/>
  <c r="A23" i="41"/>
  <c r="B18" i="41"/>
  <c r="A14" i="41"/>
  <c r="A9" i="41"/>
  <c r="B4" i="41"/>
  <c r="A68" i="41"/>
  <c r="B63" i="41"/>
  <c r="A59" i="41"/>
  <c r="B54" i="41"/>
  <c r="A50" i="41"/>
  <c r="A45" i="41"/>
  <c r="B40" i="41"/>
  <c r="A36" i="41"/>
  <c r="B31" i="41"/>
  <c r="A27" i="41"/>
  <c r="B22" i="41"/>
  <c r="A18" i="41"/>
  <c r="A13" i="41"/>
  <c r="B8" i="41"/>
  <c r="A4" i="41"/>
  <c r="B67" i="41"/>
  <c r="A63" i="41"/>
  <c r="B58" i="41"/>
  <c r="A54" i="41"/>
  <c r="A49" i="41"/>
  <c r="B44" i="41"/>
  <c r="A40" i="41"/>
  <c r="B35" i="41"/>
  <c r="A31" i="41"/>
  <c r="B26" i="41"/>
  <c r="A22" i="41"/>
  <c r="A17" i="41"/>
  <c r="B12" i="41"/>
  <c r="A8" i="41"/>
  <c r="B3" i="41"/>
  <c r="A11" i="41"/>
  <c r="A20" i="41"/>
  <c r="A29" i="41"/>
  <c r="B38" i="41"/>
  <c r="B47" i="41"/>
  <c r="B56" i="41"/>
  <c r="A66" i="41"/>
  <c r="B69" i="39"/>
  <c r="B65" i="39"/>
  <c r="B61" i="39"/>
  <c r="B57" i="39"/>
  <c r="B53" i="39"/>
  <c r="B49" i="39"/>
  <c r="B45" i="39"/>
  <c r="B41" i="39"/>
  <c r="B37" i="39"/>
  <c r="B33" i="39"/>
  <c r="B29" i="39"/>
  <c r="B25" i="39"/>
  <c r="B21" i="39"/>
  <c r="B17" i="39"/>
  <c r="B13" i="39"/>
  <c r="A6" i="39"/>
  <c r="H20" i="39" s="1"/>
  <c r="A10" i="39"/>
  <c r="B14" i="39"/>
  <c r="A19" i="39"/>
  <c r="B23" i="39"/>
  <c r="A28" i="39"/>
  <c r="B32" i="39"/>
  <c r="A37" i="39"/>
  <c r="A42" i="39"/>
  <c r="B46" i="39"/>
  <c r="A51" i="39"/>
  <c r="B55" i="39"/>
  <c r="A60" i="39"/>
  <c r="B64" i="39"/>
  <c r="A69" i="39"/>
  <c r="G26" i="39"/>
  <c r="I18" i="40"/>
  <c r="N18" i="40" s="1"/>
  <c r="F21" i="40"/>
  <c r="O21" i="40" s="1"/>
  <c r="F24" i="40"/>
  <c r="O24" i="40" s="1"/>
  <c r="B2" i="41"/>
  <c r="B11" i="41"/>
  <c r="B20" i="41"/>
  <c r="A30" i="41"/>
  <c r="A39" i="41"/>
  <c r="A48" i="41"/>
  <c r="A57" i="41"/>
  <c r="B66" i="41"/>
  <c r="C17" i="41"/>
  <c r="C21" i="41"/>
  <c r="D25" i="41"/>
  <c r="C30" i="41"/>
  <c r="D34" i="41"/>
  <c r="D39" i="41"/>
  <c r="C44" i="41"/>
  <c r="C51" i="41"/>
  <c r="C47" i="41"/>
  <c r="C43" i="41"/>
  <c r="C39" i="41"/>
  <c r="C35" i="41"/>
  <c r="C31" i="41"/>
  <c r="C27" i="41"/>
  <c r="C23" i="41"/>
  <c r="C19" i="41"/>
  <c r="D21" i="41"/>
  <c r="C26" i="41"/>
  <c r="D30" i="41"/>
  <c r="D35" i="41"/>
  <c r="C40" i="41"/>
  <c r="D44" i="41"/>
  <c r="C49" i="41"/>
  <c r="F50" i="41"/>
  <c r="F46" i="41"/>
  <c r="F42" i="41"/>
  <c r="F38" i="41"/>
  <c r="F34" i="41"/>
  <c r="F30" i="41"/>
  <c r="F26" i="41"/>
  <c r="F22" i="41"/>
  <c r="F18" i="41"/>
  <c r="F21" i="41"/>
  <c r="E26" i="41"/>
  <c r="E31" i="41"/>
  <c r="F35" i="41"/>
  <c r="E40" i="41"/>
  <c r="F44" i="41"/>
  <c r="E49" i="41"/>
  <c r="I23" i="39"/>
  <c r="M23" i="39" s="1"/>
  <c r="E23" i="40"/>
  <c r="N23" i="40" s="1"/>
  <c r="E19" i="40"/>
  <c r="N19" i="40" s="1"/>
  <c r="E22" i="40"/>
  <c r="N22" i="40" s="1"/>
  <c r="E25" i="40"/>
  <c r="N25" i="40" s="1"/>
  <c r="D17" i="41"/>
  <c r="C22" i="41"/>
  <c r="D26" i="41"/>
  <c r="D31" i="41"/>
  <c r="C36" i="41"/>
  <c r="D40" i="41"/>
  <c r="C45" i="41"/>
  <c r="D49" i="41"/>
  <c r="F17" i="41"/>
  <c r="E22" i="41"/>
  <c r="E27" i="41"/>
  <c r="F31" i="41"/>
  <c r="E36" i="41"/>
  <c r="F40" i="41"/>
  <c r="E45" i="41"/>
  <c r="F49" i="41"/>
  <c r="K23" i="39"/>
  <c r="O23" i="39" s="1"/>
  <c r="C18" i="41"/>
  <c r="D22" i="41"/>
  <c r="D27" i="41"/>
  <c r="C32" i="41"/>
  <c r="D36" i="41"/>
  <c r="C41" i="41"/>
  <c r="D45" i="41"/>
  <c r="C50" i="41"/>
  <c r="E18" i="41"/>
  <c r="E23" i="41"/>
  <c r="F27" i="41"/>
  <c r="E32" i="41"/>
  <c r="F36" i="41"/>
  <c r="E41" i="41"/>
  <c r="F45" i="41"/>
  <c r="E50" i="41"/>
  <c r="P21" i="39" l="1"/>
  <c r="N21" i="39"/>
  <c r="P20" i="39"/>
  <c r="N20" i="39"/>
  <c r="I26" i="39"/>
  <c r="L26" i="39"/>
  <c r="K26" i="39"/>
  <c r="O26" i="39" s="1"/>
  <c r="J26" i="39"/>
  <c r="O18" i="40"/>
  <c r="H23" i="39"/>
  <c r="H15" i="39"/>
  <c r="M25" i="39"/>
  <c r="H26" i="39"/>
  <c r="H6" i="39"/>
  <c r="P7" i="39"/>
  <c r="N7" i="39"/>
  <c r="H9" i="39"/>
  <c r="H27" i="39"/>
  <c r="H18" i="39"/>
  <c r="H16" i="39"/>
  <c r="H8" i="39"/>
  <c r="H10" i="39"/>
  <c r="H17" i="39"/>
  <c r="AC10" i="9"/>
  <c r="L14" i="9"/>
  <c r="L11" i="39"/>
  <c r="G15" i="39"/>
  <c r="J11" i="39"/>
  <c r="I11" i="39"/>
  <c r="M11" i="39" s="1"/>
  <c r="G14" i="39"/>
  <c r="G13" i="39"/>
  <c r="G12" i="39"/>
  <c r="G16" i="39"/>
  <c r="K11" i="39"/>
  <c r="O11" i="39" s="1"/>
  <c r="H14" i="39"/>
  <c r="M18" i="39"/>
  <c r="J27" i="39"/>
  <c r="I27" i="39"/>
  <c r="M27" i="39" s="1"/>
  <c r="L27" i="39"/>
  <c r="K27" i="39"/>
  <c r="O27" i="39" s="1"/>
  <c r="H13" i="39"/>
  <c r="L33" i="41"/>
  <c r="L31" i="41"/>
  <c r="L29" i="41"/>
  <c r="L27" i="41"/>
  <c r="L25" i="41"/>
  <c r="L23" i="41"/>
  <c r="L21" i="41"/>
  <c r="L19" i="41"/>
  <c r="L17" i="41"/>
  <c r="J16" i="41"/>
  <c r="J14" i="41"/>
  <c r="J12" i="41"/>
  <c r="J10" i="41"/>
  <c r="J8" i="41"/>
  <c r="J6" i="41"/>
  <c r="K34" i="41"/>
  <c r="J32" i="41"/>
  <c r="K27" i="41"/>
  <c r="J25" i="41"/>
  <c r="J34" i="41"/>
  <c r="K29" i="41"/>
  <c r="J27" i="41"/>
  <c r="K31" i="41"/>
  <c r="J29" i="41"/>
  <c r="L24" i="41"/>
  <c r="K22" i="41"/>
  <c r="J20" i="41"/>
  <c r="K15" i="41"/>
  <c r="J13" i="41"/>
  <c r="L8" i="41"/>
  <c r="K6" i="41"/>
  <c r="K33" i="41"/>
  <c r="J31" i="41"/>
  <c r="L26" i="41"/>
  <c r="K24" i="41"/>
  <c r="J22" i="41"/>
  <c r="K17" i="41"/>
  <c r="J15" i="41"/>
  <c r="L10" i="41"/>
  <c r="K8" i="41"/>
  <c r="J33" i="41"/>
  <c r="L28" i="41"/>
  <c r="K26" i="41"/>
  <c r="J24" i="41"/>
  <c r="K19" i="41"/>
  <c r="J17" i="41"/>
  <c r="L12" i="41"/>
  <c r="K10" i="41"/>
  <c r="L5" i="41"/>
  <c r="L30" i="41"/>
  <c r="K28" i="41"/>
  <c r="J26" i="41"/>
  <c r="K21" i="41"/>
  <c r="J19" i="41"/>
  <c r="L14" i="41"/>
  <c r="K12" i="41"/>
  <c r="L7" i="41"/>
  <c r="K5" i="41"/>
  <c r="L32" i="41"/>
  <c r="J28" i="41"/>
  <c r="J23" i="41"/>
  <c r="L13" i="41"/>
  <c r="K32" i="41"/>
  <c r="L16" i="41"/>
  <c r="K13" i="41"/>
  <c r="L9" i="41"/>
  <c r="L6" i="41"/>
  <c r="L22" i="41"/>
  <c r="L18" i="41"/>
  <c r="K16" i="41"/>
  <c r="K9" i="41"/>
  <c r="K18" i="41"/>
  <c r="J9" i="41"/>
  <c r="J5" i="41"/>
  <c r="K20" i="41"/>
  <c r="J7" i="41"/>
  <c r="K30" i="41"/>
  <c r="K25" i="41"/>
  <c r="J21" i="41"/>
  <c r="J18" i="41"/>
  <c r="L15" i="41"/>
  <c r="L11" i="41"/>
  <c r="L34" i="41"/>
  <c r="J30" i="41"/>
  <c r="K11" i="41"/>
  <c r="L20" i="41"/>
  <c r="K14" i="41"/>
  <c r="J11" i="41"/>
  <c r="K7" i="41"/>
  <c r="K23" i="41"/>
  <c r="H19" i="39"/>
  <c r="H12" i="39"/>
  <c r="H22" i="39"/>
  <c r="K28" i="39"/>
  <c r="L28" i="39"/>
  <c r="J28" i="39"/>
  <c r="I28" i="39"/>
  <c r="M28" i="39" s="1"/>
  <c r="AC8" i="9"/>
  <c r="I10" i="39"/>
  <c r="K10" i="39"/>
  <c r="J10" i="39"/>
  <c r="L10" i="39"/>
  <c r="H24" i="39"/>
  <c r="H11" i="39"/>
  <c r="H25" i="39"/>
  <c r="O8" i="39"/>
  <c r="H28" i="39"/>
  <c r="H5" i="39"/>
  <c r="L16" i="9"/>
  <c r="AC12" i="9"/>
  <c r="I12" i="39" l="1"/>
  <c r="M12" i="39" s="1"/>
  <c r="K12" i="39"/>
  <c r="O12" i="39" s="1"/>
  <c r="P12" i="39" s="1"/>
  <c r="J12" i="39"/>
  <c r="L12" i="39"/>
  <c r="P22" i="39"/>
  <c r="N22" i="39"/>
  <c r="K14" i="39"/>
  <c r="O14" i="39" s="1"/>
  <c r="I14" i="39"/>
  <c r="M14" i="39" s="1"/>
  <c r="N14" i="39" s="1"/>
  <c r="L14" i="39"/>
  <c r="J14" i="39"/>
  <c r="N10" i="39"/>
  <c r="P6" i="39"/>
  <c r="N6" i="39"/>
  <c r="K13" i="39"/>
  <c r="O13" i="39" s="1"/>
  <c r="J13" i="39"/>
  <c r="L13" i="39"/>
  <c r="I13" i="39"/>
  <c r="P17" i="39"/>
  <c r="N17" i="39"/>
  <c r="P5" i="39"/>
  <c r="N5" i="39"/>
  <c r="O10" i="39"/>
  <c r="P10" i="39" s="1"/>
  <c r="N12" i="39"/>
  <c r="P8" i="39"/>
  <c r="N8" i="39"/>
  <c r="P26" i="39"/>
  <c r="N26" i="39"/>
  <c r="M26" i="39"/>
  <c r="P24" i="39"/>
  <c r="N24" i="39"/>
  <c r="O28" i="39"/>
  <c r="P28" i="39"/>
  <c r="N28" i="39"/>
  <c r="M10" i="39"/>
  <c r="N19" i="39"/>
  <c r="P19" i="39"/>
  <c r="P14" i="39"/>
  <c r="L15" i="39"/>
  <c r="K15" i="39"/>
  <c r="O15" i="39" s="1"/>
  <c r="P15" i="39" s="1"/>
  <c r="J15" i="39"/>
  <c r="I15" i="39"/>
  <c r="M15" i="39" s="1"/>
  <c r="N15" i="39" s="1"/>
  <c r="P18" i="39"/>
  <c r="N18" i="39"/>
  <c r="N25" i="39"/>
  <c r="P25" i="39"/>
  <c r="N27" i="39"/>
  <c r="P27" i="39"/>
  <c r="P23" i="39"/>
  <c r="N23" i="39"/>
  <c r="P11" i="39"/>
  <c r="N11" i="39"/>
  <c r="P13" i="39"/>
  <c r="K16" i="39"/>
  <c r="O16" i="39" s="1"/>
  <c r="P16" i="39" s="1"/>
  <c r="J16" i="39"/>
  <c r="I16" i="39"/>
  <c r="M16" i="39" s="1"/>
  <c r="N16" i="39" s="1"/>
  <c r="L16" i="39"/>
  <c r="P9" i="39"/>
  <c r="N9" i="39"/>
  <c r="M13" i="39" l="1"/>
  <c r="N13" i="3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<sst xmlns="http://schemas.openxmlformats.org/spreadsheetml/2006/main" count="3723" uniqueCount="1485">
  <si>
    <t>Bracket</t>
  </si>
  <si>
    <t>CPI</t>
  </si>
  <si>
    <t>gini</t>
  </si>
  <si>
    <t>theil</t>
  </si>
  <si>
    <t>fgt0</t>
  </si>
  <si>
    <t>fgt1</t>
  </si>
  <si>
    <t>fgt2</t>
  </si>
  <si>
    <t>incomes</t>
  </si>
  <si>
    <t>povind</t>
  </si>
  <si>
    <t>Market income</t>
  </si>
  <si>
    <t>Headcount</t>
  </si>
  <si>
    <t>Net market income</t>
  </si>
  <si>
    <t>Gap</t>
  </si>
  <si>
    <t>Disposable income</t>
  </si>
  <si>
    <t>Severity</t>
  </si>
  <si>
    <t>Consumable income</t>
  </si>
  <si>
    <t>Gini</t>
  </si>
  <si>
    <t>Final income</t>
  </si>
  <si>
    <t>Theil</t>
  </si>
  <si>
    <t>Poverty headcount</t>
  </si>
  <si>
    <t>Poverty gap</t>
  </si>
  <si>
    <t>Poverty Severity</t>
  </si>
  <si>
    <t>VAT</t>
  </si>
  <si>
    <t>Excise on tobacco, tea and sugar</t>
  </si>
  <si>
    <t>Disposable income: 2019</t>
  </si>
  <si>
    <t>Disposable income: 2019 with food credit simulation</t>
  </si>
  <si>
    <t>Disposable income: 2018</t>
  </si>
  <si>
    <t>Personal income tax</t>
  </si>
  <si>
    <t>Pension contribution</t>
  </si>
  <si>
    <t>Food subsidy</t>
  </si>
  <si>
    <t>Education Transfer</t>
  </si>
  <si>
    <t>Health Transfer</t>
  </si>
  <si>
    <t>Energy Subsidy</t>
  </si>
  <si>
    <t>decile</t>
  </si>
  <si>
    <t>Poverty and inequality</t>
  </si>
  <si>
    <t>Transfer</t>
  </si>
  <si>
    <t>Taxes/Transfers As a Percent of Market Income, by Decile</t>
  </si>
  <si>
    <t>MODEL PARAMETERS</t>
  </si>
  <si>
    <t>wage</t>
  </si>
  <si>
    <t>agri_inc</t>
  </si>
  <si>
    <t>priv_trans</t>
  </si>
  <si>
    <t>Taxes</t>
  </si>
  <si>
    <t>Personal Income Tax (PIT) rates</t>
  </si>
  <si>
    <t>market_pens_income</t>
  </si>
  <si>
    <t>Simulation Results</t>
  </si>
  <si>
    <t>Market income plus pensions</t>
  </si>
  <si>
    <t>Gross income</t>
  </si>
  <si>
    <t>SSC</t>
  </si>
  <si>
    <t>pensions</t>
  </si>
  <si>
    <t>Direct Taxes</t>
  </si>
  <si>
    <t>Pensions</t>
  </si>
  <si>
    <t>Indirect Taxes</t>
  </si>
  <si>
    <t>Indirect Subsidies</t>
  </si>
  <si>
    <t>In-kind Health</t>
  </si>
  <si>
    <t>Total</t>
  </si>
  <si>
    <t>Simulation Results: Net Cash Position</t>
  </si>
  <si>
    <t>Simulation Results: Poverty by Groups</t>
  </si>
  <si>
    <t>total</t>
  </si>
  <si>
    <t>market_income_gini_</t>
  </si>
  <si>
    <t>market_income_theil_</t>
  </si>
  <si>
    <t>market_income_fgt0_</t>
  </si>
  <si>
    <t>market_income_fgt1_</t>
  </si>
  <si>
    <t>market_income_fgt2_</t>
  </si>
  <si>
    <t>market_pens_income_gini_</t>
  </si>
  <si>
    <t>market_pens_income_theil_</t>
  </si>
  <si>
    <t>market_pens_income_fgt0_</t>
  </si>
  <si>
    <t>market_pens_income_fgt1_</t>
  </si>
  <si>
    <t>market_pens_income_fgt2_</t>
  </si>
  <si>
    <t>net_market_income_gini_</t>
  </si>
  <si>
    <t>net_market_income_theil_</t>
  </si>
  <si>
    <t>net_market_income_fgt0_</t>
  </si>
  <si>
    <t>net_market_income_fgt1_</t>
  </si>
  <si>
    <t>net_market_income_fgt2_</t>
  </si>
  <si>
    <t>gross_income_gini_</t>
  </si>
  <si>
    <t>gross_income_theil_</t>
  </si>
  <si>
    <t>gross_income_fgt0_</t>
  </si>
  <si>
    <t>gross_income_fgt1_</t>
  </si>
  <si>
    <t>gross_income_fgt2_</t>
  </si>
  <si>
    <t>disposable_income_gini_</t>
  </si>
  <si>
    <t>disposable_income_theil_</t>
  </si>
  <si>
    <t>disposable_income_fgt0_</t>
  </si>
  <si>
    <t>disposable_income_fgt1_</t>
  </si>
  <si>
    <t>disposable_income_fgt2_</t>
  </si>
  <si>
    <t>consumable_income_gini_</t>
  </si>
  <si>
    <t>consumable_income_theil_</t>
  </si>
  <si>
    <t>consumable_income_fgt0_</t>
  </si>
  <si>
    <t>consumable_income_fgt1_</t>
  </si>
  <si>
    <t>consumable_income_fgt2_</t>
  </si>
  <si>
    <t>final_income_gini_</t>
  </si>
  <si>
    <t>final_income_theil_</t>
  </si>
  <si>
    <t>final_income_fgt0_</t>
  </si>
  <si>
    <t>final_income_fgt1_</t>
  </si>
  <si>
    <t>final_income_fgt2_</t>
  </si>
  <si>
    <t>gini</t>
  </si>
  <si>
    <t>theil</t>
  </si>
  <si>
    <t>fgt1</t>
  </si>
  <si>
    <t>fgt2</t>
  </si>
  <si>
    <t/>
  </si>
  <si>
    <t>market_income_two adults (or more) and 1 child</t>
  </si>
  <si>
    <t>market_pens_income_two adults (or more) and 1 child</t>
  </si>
  <si>
    <t>net_market_income_two adults (or more) and 1 child</t>
  </si>
  <si>
    <t>gross_income_two adults (or more) and 1 child</t>
  </si>
  <si>
    <t>disposable_income_two adults (or more) and 1 child</t>
  </si>
  <si>
    <t>consumable_income_two adults (or more) and 1 child</t>
  </si>
  <si>
    <t>final_income_two adults (or more) and 1 child</t>
  </si>
  <si>
    <t>market_income_two adults (or more) and 2 children</t>
  </si>
  <si>
    <t>market_pens_income_two adults (or more) and 2 children</t>
  </si>
  <si>
    <t>net_market_income_two adults (or more) and 2 children</t>
  </si>
  <si>
    <t>gross_income_two adults (or more) and 2 children</t>
  </si>
  <si>
    <t>disposable_income_two adults (or more) and 2 children</t>
  </si>
  <si>
    <t>consumable_income_two adults (or more) and 2 children</t>
  </si>
  <si>
    <t>final_income_two adults (or more) and 2 children</t>
  </si>
  <si>
    <t>market_income_two adults (or more) and 3+ children</t>
  </si>
  <si>
    <t>market_pens_income_two adults (or more) and 3+ children</t>
  </si>
  <si>
    <t>net_market_income_two adults (or more) and 3+ children</t>
  </si>
  <si>
    <t>gross_income_two adults (or more) and 3+ children</t>
  </si>
  <si>
    <t>disposable_income_two adults (or more) and 3+ children</t>
  </si>
  <si>
    <t>consumable_income_two adults (or more) and 3+ children</t>
  </si>
  <si>
    <t>final_income_two adults (or more) and 3+ children</t>
  </si>
  <si>
    <t>market_income_one adult and child(ren)</t>
  </si>
  <si>
    <t>market_pens_income_one adult and child(ren)</t>
  </si>
  <si>
    <t>net_market_income_one adult and child(ren)</t>
  </si>
  <si>
    <t>gross_income_one adult and child(ren)</t>
  </si>
  <si>
    <t>disposable_income_one adult and child(ren)</t>
  </si>
  <si>
    <t>consumable_income_one adult and child(ren)</t>
  </si>
  <si>
    <t>final_income_one adult and child(ren)</t>
  </si>
  <si>
    <t>market_income_only working age adults</t>
  </si>
  <si>
    <t>market_pens_income_only working age adults</t>
  </si>
  <si>
    <t>net_market_income_only working age adults</t>
  </si>
  <si>
    <t>gross_income_only working age adults</t>
  </si>
  <si>
    <t>disposable_income_only working age adults</t>
  </si>
  <si>
    <t>consumable_income_only working age adults</t>
  </si>
  <si>
    <t>final_income_only working age adults</t>
  </si>
  <si>
    <t>market_income_only pensioners</t>
  </si>
  <si>
    <t>market_pens_income_only pensioners</t>
  </si>
  <si>
    <t>net_market_income_only pensioners</t>
  </si>
  <si>
    <t>gross_income_only pensioners</t>
  </si>
  <si>
    <t>disposable_income_only pensioners</t>
  </si>
  <si>
    <t>consumable_income_only pensioners</t>
  </si>
  <si>
    <t>final_income_only pensioners</t>
  </si>
  <si>
    <t>market_income_mixed adults, no children</t>
  </si>
  <si>
    <t>market_pens_income_mixed adults, no children</t>
  </si>
  <si>
    <t>net_market_income_mixed adults, no children</t>
  </si>
  <si>
    <t>gross_income_mixed adults, no children</t>
  </si>
  <si>
    <t>disposable_income_mixed adults, no children</t>
  </si>
  <si>
    <t>consumable_income_mixed adults, no children</t>
  </si>
  <si>
    <t>final_income_mixed adults, no children</t>
  </si>
  <si>
    <t>concat</t>
  </si>
  <si>
    <t>measure</t>
  </si>
  <si>
    <t>fgt0</t>
  </si>
  <si>
    <t>value</t>
  </si>
  <si>
    <t>_population</t>
  </si>
  <si>
    <t>variable</t>
  </si>
  <si>
    <t>reference</t>
  </si>
  <si>
    <t>all</t>
  </si>
  <si>
    <t>hh_type</t>
  </si>
  <si>
    <t>two adults (or more) and 1 child</t>
  </si>
  <si>
    <t>two adults (or more) and 2 children</t>
  </si>
  <si>
    <t>two adults (or more) and 3+ children</t>
  </si>
  <si>
    <t>one adult and child(ren)</t>
  </si>
  <si>
    <t>only working age adults</t>
  </si>
  <si>
    <t>only pensioners</t>
  </si>
  <si>
    <t>mixed adults, no children</t>
  </si>
  <si>
    <t>market_income</t>
  </si>
  <si>
    <t>market_pens_income</t>
  </si>
  <si>
    <t>net_market_income</t>
  </si>
  <si>
    <t>gross_income</t>
  </si>
  <si>
    <t>disposable_income</t>
  </si>
  <si>
    <t>consumable_income</t>
  </si>
  <si>
    <t>final_income</t>
  </si>
  <si>
    <t>SIC</t>
  </si>
  <si>
    <t>PIT</t>
  </si>
  <si>
    <t>educ_sec</t>
  </si>
  <si>
    <t>educ_tert</t>
  </si>
  <si>
    <t>TakAKul and Karama</t>
  </si>
  <si>
    <t>population</t>
  </si>
  <si>
    <t>rate</t>
  </si>
  <si>
    <t>education</t>
  </si>
  <si>
    <t>health</t>
  </si>
  <si>
    <t>indirect_subsidies</t>
  </si>
  <si>
    <t>indirect_taxes</t>
  </si>
  <si>
    <t>direct_transfers</t>
  </si>
  <si>
    <t>direct_taxes</t>
  </si>
  <si>
    <t>cumulative CPI</t>
  </si>
  <si>
    <t>population growth</t>
  </si>
  <si>
    <t>cumulative real growth</t>
  </si>
  <si>
    <t>other_income</t>
  </si>
  <si>
    <t>Taxes/Transfers As a Percent of Final Income</t>
  </si>
  <si>
    <t>SIC_mean_1</t>
  </si>
  <si>
    <t>PIT_mean_1</t>
  </si>
  <si>
    <t>educ_sec_mean_1</t>
  </si>
  <si>
    <t>educ_tert_mean_1</t>
  </si>
  <si>
    <t>market_income_mean_1</t>
  </si>
  <si>
    <t>market_pens_income_mean_1</t>
  </si>
  <si>
    <t>net_market_income_mean_1</t>
  </si>
  <si>
    <t>gross_income_mean_1</t>
  </si>
  <si>
    <t>disposable_income_mean_1</t>
  </si>
  <si>
    <t>consumable_income_mean_1</t>
  </si>
  <si>
    <t>final_income_mean_1</t>
  </si>
  <si>
    <t>SSC_mean_1</t>
  </si>
  <si>
    <t>direct_taxes_mean_1</t>
  </si>
  <si>
    <t>pensions_mean_1</t>
  </si>
  <si>
    <t>direct_transfers_mean_1</t>
  </si>
  <si>
    <t>indirect_taxes_mean_1</t>
  </si>
  <si>
    <t>indirect_subsidies_mean_1</t>
  </si>
  <si>
    <t>health_mean_1</t>
  </si>
  <si>
    <t>education_mean_1</t>
  </si>
  <si>
    <t>SIC_mean_2</t>
  </si>
  <si>
    <t>PIT_mean_2</t>
  </si>
  <si>
    <t>educ_sec_mean_2</t>
  </si>
  <si>
    <t>educ_tert_mean_2</t>
  </si>
  <si>
    <t>market_income_mean_2</t>
  </si>
  <si>
    <t>market_pens_income_mean_2</t>
  </si>
  <si>
    <t>net_market_income_mean_2</t>
  </si>
  <si>
    <t>gross_income_mean_2</t>
  </si>
  <si>
    <t>disposable_income_mean_2</t>
  </si>
  <si>
    <t>consumable_income_mean_2</t>
  </si>
  <si>
    <t>final_income_mean_2</t>
  </si>
  <si>
    <t>SSC_mean_2</t>
  </si>
  <si>
    <t>direct_taxes_mean_2</t>
  </si>
  <si>
    <t>pensions_mean_2</t>
  </si>
  <si>
    <t>direct_transfers_mean_2</t>
  </si>
  <si>
    <t>indirect_taxes_mean_2</t>
  </si>
  <si>
    <t>indirect_subsidies_mean_2</t>
  </si>
  <si>
    <t>health_mean_2</t>
  </si>
  <si>
    <t>education_mean_2</t>
  </si>
  <si>
    <t>SIC_mean_3</t>
  </si>
  <si>
    <t>PIT_mean_3</t>
  </si>
  <si>
    <t>educ_sec_mean_3</t>
  </si>
  <si>
    <t>educ_tert_mean_3</t>
  </si>
  <si>
    <t>market_income_mean_3</t>
  </si>
  <si>
    <t>market_pens_income_mean_3</t>
  </si>
  <si>
    <t>net_market_income_mean_3</t>
  </si>
  <si>
    <t>gross_income_mean_3</t>
  </si>
  <si>
    <t>disposable_income_mean_3</t>
  </si>
  <si>
    <t>consumable_income_mean_3</t>
  </si>
  <si>
    <t>final_income_mean_3</t>
  </si>
  <si>
    <t>SSC_mean_3</t>
  </si>
  <si>
    <t>direct_taxes_mean_3</t>
  </si>
  <si>
    <t>pensions_mean_3</t>
  </si>
  <si>
    <t>direct_transfers_mean_3</t>
  </si>
  <si>
    <t>indirect_taxes_mean_3</t>
  </si>
  <si>
    <t>indirect_subsidies_mean_3</t>
  </si>
  <si>
    <t>health_mean_3</t>
  </si>
  <si>
    <t>education_mean_3</t>
  </si>
  <si>
    <t>SIC_mean_4</t>
  </si>
  <si>
    <t>PIT_mean_4</t>
  </si>
  <si>
    <t>educ_sec_mean_4</t>
  </si>
  <si>
    <t>educ_tert_mean_4</t>
  </si>
  <si>
    <t>market_income_mean_4</t>
  </si>
  <si>
    <t>market_pens_income_mean_4</t>
  </si>
  <si>
    <t>net_market_income_mean_4</t>
  </si>
  <si>
    <t>gross_income_mean_4</t>
  </si>
  <si>
    <t>disposable_income_mean_4</t>
  </si>
  <si>
    <t>consumable_income_mean_4</t>
  </si>
  <si>
    <t>final_income_mean_4</t>
  </si>
  <si>
    <t>SSC_mean_4</t>
  </si>
  <si>
    <t>direct_taxes_mean_4</t>
  </si>
  <si>
    <t>pensions_mean_4</t>
  </si>
  <si>
    <t>direct_transfers_mean_4</t>
  </si>
  <si>
    <t>indirect_taxes_mean_4</t>
  </si>
  <si>
    <t>indirect_subsidies_mean_4</t>
  </si>
  <si>
    <t>health_mean_4</t>
  </si>
  <si>
    <t>education_mean_4</t>
  </si>
  <si>
    <t>SIC_mean_5</t>
  </si>
  <si>
    <t>PIT_mean_5</t>
  </si>
  <si>
    <t>educ_sec_mean_5</t>
  </si>
  <si>
    <t>educ_tert_mean_5</t>
  </si>
  <si>
    <t>market_income_mean_5</t>
  </si>
  <si>
    <t>market_pens_income_mean_5</t>
  </si>
  <si>
    <t>net_market_income_mean_5</t>
  </si>
  <si>
    <t>gross_income_mean_5</t>
  </si>
  <si>
    <t>disposable_income_mean_5</t>
  </si>
  <si>
    <t>consumable_income_mean_5</t>
  </si>
  <si>
    <t>final_income_mean_5</t>
  </si>
  <si>
    <t>SSC_mean_5</t>
  </si>
  <si>
    <t>direct_taxes_mean_5</t>
  </si>
  <si>
    <t>pensions_mean_5</t>
  </si>
  <si>
    <t>direct_transfers_mean_5</t>
  </si>
  <si>
    <t>indirect_taxes_mean_5</t>
  </si>
  <si>
    <t>indirect_subsidies_mean_5</t>
  </si>
  <si>
    <t>health_mean_5</t>
  </si>
  <si>
    <t>education_mean_5</t>
  </si>
  <si>
    <t>SIC_mean_6</t>
  </si>
  <si>
    <t>PIT_mean_6</t>
  </si>
  <si>
    <t>educ_sec_mean_6</t>
  </si>
  <si>
    <t>educ_tert_mean_6</t>
  </si>
  <si>
    <t>market_income_mean_6</t>
  </si>
  <si>
    <t>market_pens_income_mean_6</t>
  </si>
  <si>
    <t>net_market_income_mean_6</t>
  </si>
  <si>
    <t>gross_income_mean_6</t>
  </si>
  <si>
    <t>disposable_income_mean_6</t>
  </si>
  <si>
    <t>consumable_income_mean_6</t>
  </si>
  <si>
    <t>final_income_mean_6</t>
  </si>
  <si>
    <t>SSC_mean_6</t>
  </si>
  <si>
    <t>direct_taxes_mean_6</t>
  </si>
  <si>
    <t>pensions_mean_6</t>
  </si>
  <si>
    <t>direct_transfers_mean_6</t>
  </si>
  <si>
    <t>indirect_taxes_mean_6</t>
  </si>
  <si>
    <t>indirect_subsidies_mean_6</t>
  </si>
  <si>
    <t>health_mean_6</t>
  </si>
  <si>
    <t>education_mean_6</t>
  </si>
  <si>
    <t>SIC_mean_7</t>
  </si>
  <si>
    <t>PIT_mean_7</t>
  </si>
  <si>
    <t>educ_sec_mean_7</t>
  </si>
  <si>
    <t>educ_tert_mean_7</t>
  </si>
  <si>
    <t>market_income_mean_7</t>
  </si>
  <si>
    <t>market_pens_income_mean_7</t>
  </si>
  <si>
    <t>net_market_income_mean_7</t>
  </si>
  <si>
    <t>gross_income_mean_7</t>
  </si>
  <si>
    <t>disposable_income_mean_7</t>
  </si>
  <si>
    <t>consumable_income_mean_7</t>
  </si>
  <si>
    <t>final_income_mean_7</t>
  </si>
  <si>
    <t>SSC_mean_7</t>
  </si>
  <si>
    <t>direct_taxes_mean_7</t>
  </si>
  <si>
    <t>pensions_mean_7</t>
  </si>
  <si>
    <t>direct_transfers_mean_7</t>
  </si>
  <si>
    <t>indirect_taxes_mean_7</t>
  </si>
  <si>
    <t>indirect_subsidies_mean_7</t>
  </si>
  <si>
    <t>health_mean_7</t>
  </si>
  <si>
    <t>education_mean_7</t>
  </si>
  <si>
    <t>SIC_mean_8</t>
  </si>
  <si>
    <t>PIT_mean_8</t>
  </si>
  <si>
    <t>educ_sec_mean_8</t>
  </si>
  <si>
    <t>educ_tert_mean_8</t>
  </si>
  <si>
    <t>market_income_mean_8</t>
  </si>
  <si>
    <t>market_pens_income_mean_8</t>
  </si>
  <si>
    <t>net_market_income_mean_8</t>
  </si>
  <si>
    <t>gross_income_mean_8</t>
  </si>
  <si>
    <t>disposable_income_mean_8</t>
  </si>
  <si>
    <t>consumable_income_mean_8</t>
  </si>
  <si>
    <t>final_income_mean_8</t>
  </si>
  <si>
    <t>SSC_mean_8</t>
  </si>
  <si>
    <t>direct_taxes_mean_8</t>
  </si>
  <si>
    <t>pensions_mean_8</t>
  </si>
  <si>
    <t>direct_transfers_mean_8</t>
  </si>
  <si>
    <t>indirect_taxes_mean_8</t>
  </si>
  <si>
    <t>indirect_subsidies_mean_8</t>
  </si>
  <si>
    <t>health_mean_8</t>
  </si>
  <si>
    <t>education_mean_8</t>
  </si>
  <si>
    <t>SIC_mean_9</t>
  </si>
  <si>
    <t>PIT_mean_9</t>
  </si>
  <si>
    <t>educ_sec_mean_9</t>
  </si>
  <si>
    <t>educ_tert_mean_9</t>
  </si>
  <si>
    <t>market_income_mean_9</t>
  </si>
  <si>
    <t>market_pens_income_mean_9</t>
  </si>
  <si>
    <t>net_market_income_mean_9</t>
  </si>
  <si>
    <t>gross_income_mean_9</t>
  </si>
  <si>
    <t>disposable_income_mean_9</t>
  </si>
  <si>
    <t>consumable_income_mean_9</t>
  </si>
  <si>
    <t>final_income_mean_9</t>
  </si>
  <si>
    <t>SSC_mean_9</t>
  </si>
  <si>
    <t>direct_taxes_mean_9</t>
  </si>
  <si>
    <t>pensions_mean_9</t>
  </si>
  <si>
    <t>direct_transfers_mean_9</t>
  </si>
  <si>
    <t>indirect_taxes_mean_9</t>
  </si>
  <si>
    <t>indirect_subsidies_mean_9</t>
  </si>
  <si>
    <t>health_mean_9</t>
  </si>
  <si>
    <t>education_mean_9</t>
  </si>
  <si>
    <t>SIC_mean_10</t>
  </si>
  <si>
    <t>PIT_mean_10</t>
  </si>
  <si>
    <t>educ_sec_mean_10</t>
  </si>
  <si>
    <t>educ_tert_mean_10</t>
  </si>
  <si>
    <t>market_income_mean_10</t>
  </si>
  <si>
    <t>market_pens_income_mean_10</t>
  </si>
  <si>
    <t>net_market_income_mean_10</t>
  </si>
  <si>
    <t>gross_income_mean_10</t>
  </si>
  <si>
    <t>disposable_income_mean_10</t>
  </si>
  <si>
    <t>consumable_income_mean_10</t>
  </si>
  <si>
    <t>final_income_mean_10</t>
  </si>
  <si>
    <t>SSC_mean_10</t>
  </si>
  <si>
    <t>direct_taxes_mean_10</t>
  </si>
  <si>
    <t>pensions_mean_10</t>
  </si>
  <si>
    <t>direct_transfers_mean_10</t>
  </si>
  <si>
    <t>indirect_taxes_mean_10</t>
  </si>
  <si>
    <t>indirect_subsidies_mean_10</t>
  </si>
  <si>
    <t>health_mean_10</t>
  </si>
  <si>
    <t>education_mean_10</t>
  </si>
  <si>
    <t>mean</t>
  </si>
  <si>
    <t>programs</t>
  </si>
  <si>
    <t>Indirect taxes</t>
  </si>
  <si>
    <t>Indirect subsidies</t>
  </si>
  <si>
    <t>decile_final</t>
  </si>
  <si>
    <t>wage_mean_1</t>
  </si>
  <si>
    <t>agri_inc_mean_1</t>
  </si>
  <si>
    <t>priv_trans_mean_1</t>
  </si>
  <si>
    <t>wage_mean_2</t>
  </si>
  <si>
    <t>agri_inc_mean_2</t>
  </si>
  <si>
    <t>priv_trans_mean_2</t>
  </si>
  <si>
    <t>wage_mean_3</t>
  </si>
  <si>
    <t>agri_inc_mean_3</t>
  </si>
  <si>
    <t>priv_trans_mean_3</t>
  </si>
  <si>
    <t>wage_mean_4</t>
  </si>
  <si>
    <t>agri_inc_mean_4</t>
  </si>
  <si>
    <t>priv_trans_mean_4</t>
  </si>
  <si>
    <t>wage_mean_5</t>
  </si>
  <si>
    <t>agri_inc_mean_5</t>
  </si>
  <si>
    <t>priv_trans_mean_5</t>
  </si>
  <si>
    <t>wage_mean_6</t>
  </si>
  <si>
    <t>agri_inc_mean_6</t>
  </si>
  <si>
    <t>priv_trans_mean_6</t>
  </si>
  <si>
    <t>wage_mean_7</t>
  </si>
  <si>
    <t>agri_inc_mean_7</t>
  </si>
  <si>
    <t>priv_trans_mean_7</t>
  </si>
  <si>
    <t>wage_mean_8</t>
  </si>
  <si>
    <t>agri_inc_mean_8</t>
  </si>
  <si>
    <t>priv_trans_mean_8</t>
  </si>
  <si>
    <t>wage_mean_9</t>
  </si>
  <si>
    <t>agri_inc_mean_9</t>
  </si>
  <si>
    <t>priv_trans_mean_9</t>
  </si>
  <si>
    <t>wage_mean_10</t>
  </si>
  <si>
    <t>agri_inc_mean_10</t>
  </si>
  <si>
    <t>priv_trans_mean_10</t>
  </si>
  <si>
    <t>Direct Transfers</t>
  </si>
  <si>
    <t>In-kind Education</t>
  </si>
  <si>
    <t>povline_nat</t>
  </si>
  <si>
    <t>market_income_big cities</t>
  </si>
  <si>
    <t>market_pens_income_big cities</t>
  </si>
  <si>
    <t>net_market_income_big cities</t>
  </si>
  <si>
    <t>gross_income_big cities</t>
  </si>
  <si>
    <t>disposable_income_big cities</t>
  </si>
  <si>
    <t>consumable_income_big cities</t>
  </si>
  <si>
    <t>final_income_big cities</t>
  </si>
  <si>
    <t>market_income_small towns</t>
  </si>
  <si>
    <t>market_pens_income_small towns</t>
  </si>
  <si>
    <t>net_market_income_small towns</t>
  </si>
  <si>
    <t>gross_income_small towns</t>
  </si>
  <si>
    <t>disposable_income_small towns</t>
  </si>
  <si>
    <t>consumable_income_small towns</t>
  </si>
  <si>
    <t>final_income_small towns</t>
  </si>
  <si>
    <t>market_income_rural</t>
  </si>
  <si>
    <t>market_pens_income_rural</t>
  </si>
  <si>
    <t>net_market_income_rural</t>
  </si>
  <si>
    <t>gross_income_rural</t>
  </si>
  <si>
    <t>disposable_income_rural</t>
  </si>
  <si>
    <t>consumable_income_rural</t>
  </si>
  <si>
    <t>final_income_rural</t>
  </si>
  <si>
    <t>strata</t>
  </si>
  <si>
    <t>big cities</t>
  </si>
  <si>
    <t>small towns</t>
  </si>
  <si>
    <t>rural</t>
  </si>
  <si>
    <t>market_income_north</t>
  </si>
  <si>
    <t>market_pens_income_north</t>
  </si>
  <si>
    <t>net_market_income_north</t>
  </si>
  <si>
    <t>gross_income_north</t>
  </si>
  <si>
    <t>disposable_income_north</t>
  </si>
  <si>
    <t>consumable_income_north</t>
  </si>
  <si>
    <t>final_income_north</t>
  </si>
  <si>
    <t>market_income_center</t>
  </si>
  <si>
    <t>market_pens_income_center</t>
  </si>
  <si>
    <t>net_market_income_center</t>
  </si>
  <si>
    <t>gross_income_center</t>
  </si>
  <si>
    <t>disposable_income_center</t>
  </si>
  <si>
    <t>consumable_income_center</t>
  </si>
  <si>
    <t>final_income_center</t>
  </si>
  <si>
    <t>market_income_south</t>
  </si>
  <si>
    <t>market_pens_income_south</t>
  </si>
  <si>
    <t>net_market_income_south</t>
  </si>
  <si>
    <t>gross_income_south</t>
  </si>
  <si>
    <t>disposable_income_south</t>
  </si>
  <si>
    <t>consumable_income_south</t>
  </si>
  <si>
    <t>final_income_south</t>
  </si>
  <si>
    <t>north</t>
  </si>
  <si>
    <t>center</t>
  </si>
  <si>
    <t>south</t>
  </si>
  <si>
    <t>lab_pens</t>
  </si>
  <si>
    <t>soc_pens</t>
  </si>
  <si>
    <t>child_ben</t>
  </si>
  <si>
    <t>unem_ben</t>
  </si>
  <si>
    <t>health_in</t>
  </si>
  <si>
    <t>health_out</t>
  </si>
  <si>
    <t>educ_prim</t>
  </si>
  <si>
    <t>Social contribution rate</t>
  </si>
  <si>
    <t>Child benefit</t>
  </si>
  <si>
    <t>cut-off</t>
  </si>
  <si>
    <t>PIT_deduction</t>
  </si>
  <si>
    <t>SIC_rate</t>
  </si>
  <si>
    <t>PIT_rate</t>
  </si>
  <si>
    <t>PIT_cutoff</t>
  </si>
  <si>
    <t>househols</t>
  </si>
  <si>
    <t>individuals</t>
  </si>
  <si>
    <t>Guranteed minimum income</t>
  </si>
  <si>
    <t>child_benefit</t>
  </si>
  <si>
    <t>max_child_elig</t>
  </si>
  <si>
    <t>benefit per child (monthly)</t>
  </si>
  <si>
    <t>Unemployment benefit</t>
  </si>
  <si>
    <t>increase in coverage, thsd people</t>
  </si>
  <si>
    <t>unempl_coverage_increase</t>
  </si>
  <si>
    <t>income threshold (monthly per person)</t>
  </si>
  <si>
    <t>GMI_threshold</t>
  </si>
  <si>
    <t>GMI</t>
  </si>
  <si>
    <t>unem_ben_mean_1</t>
  </si>
  <si>
    <t>child_ben_mean_1</t>
  </si>
  <si>
    <t>GMI_mean_1</t>
  </si>
  <si>
    <t>health_in_mean_1</t>
  </si>
  <si>
    <t>health_out_mean_1</t>
  </si>
  <si>
    <t>educ_prim_mean_1</t>
  </si>
  <si>
    <t>lab_pens_mean_1</t>
  </si>
  <si>
    <t>soc_pens_mean_1</t>
  </si>
  <si>
    <t>unem_ben_mean_2</t>
  </si>
  <si>
    <t>child_ben_mean_2</t>
  </si>
  <si>
    <t>GMI_mean_2</t>
  </si>
  <si>
    <t>health_in_mean_2</t>
  </si>
  <si>
    <t>health_out_mean_2</t>
  </si>
  <si>
    <t>educ_prim_mean_2</t>
  </si>
  <si>
    <t>lab_pens_mean_2</t>
  </si>
  <si>
    <t>soc_pens_mean_2</t>
  </si>
  <si>
    <t>unem_ben_mean_3</t>
  </si>
  <si>
    <t>child_ben_mean_3</t>
  </si>
  <si>
    <t>GMI_mean_3</t>
  </si>
  <si>
    <t>health_in_mean_3</t>
  </si>
  <si>
    <t>health_out_mean_3</t>
  </si>
  <si>
    <t>educ_prim_mean_3</t>
  </si>
  <si>
    <t>lab_pens_mean_3</t>
  </si>
  <si>
    <t>soc_pens_mean_3</t>
  </si>
  <si>
    <t>unem_ben_mean_4</t>
  </si>
  <si>
    <t>child_ben_mean_4</t>
  </si>
  <si>
    <t>GMI_mean_4</t>
  </si>
  <si>
    <t>health_in_mean_4</t>
  </si>
  <si>
    <t>health_out_mean_4</t>
  </si>
  <si>
    <t>educ_prim_mean_4</t>
  </si>
  <si>
    <t>lab_pens_mean_4</t>
  </si>
  <si>
    <t>soc_pens_mean_4</t>
  </si>
  <si>
    <t>unem_ben_mean_5</t>
  </si>
  <si>
    <t>child_ben_mean_5</t>
  </si>
  <si>
    <t>GMI_mean_5</t>
  </si>
  <si>
    <t>health_in_mean_5</t>
  </si>
  <si>
    <t>health_out_mean_5</t>
  </si>
  <si>
    <t>educ_prim_mean_5</t>
  </si>
  <si>
    <t>lab_pens_mean_5</t>
  </si>
  <si>
    <t>soc_pens_mean_5</t>
  </si>
  <si>
    <t>unem_ben_mean_6</t>
  </si>
  <si>
    <t>child_ben_mean_6</t>
  </si>
  <si>
    <t>GMI_mean_6</t>
  </si>
  <si>
    <t>health_in_mean_6</t>
  </si>
  <si>
    <t>health_out_mean_6</t>
  </si>
  <si>
    <t>educ_prim_mean_6</t>
  </si>
  <si>
    <t>lab_pens_mean_6</t>
  </si>
  <si>
    <t>soc_pens_mean_6</t>
  </si>
  <si>
    <t>unem_ben_mean_7</t>
  </si>
  <si>
    <t>child_ben_mean_7</t>
  </si>
  <si>
    <t>GMI_mean_7</t>
  </si>
  <si>
    <t>health_in_mean_7</t>
  </si>
  <si>
    <t>health_out_mean_7</t>
  </si>
  <si>
    <t>educ_prim_mean_7</t>
  </si>
  <si>
    <t>lab_pens_mean_7</t>
  </si>
  <si>
    <t>soc_pens_mean_7</t>
  </si>
  <si>
    <t>unem_ben_mean_8</t>
  </si>
  <si>
    <t>child_ben_mean_8</t>
  </si>
  <si>
    <t>GMI_mean_8</t>
  </si>
  <si>
    <t>health_in_mean_8</t>
  </si>
  <si>
    <t>health_out_mean_8</t>
  </si>
  <si>
    <t>educ_prim_mean_8</t>
  </si>
  <si>
    <t>lab_pens_mean_8</t>
  </si>
  <si>
    <t>soc_pens_mean_8</t>
  </si>
  <si>
    <t>unem_ben_mean_9</t>
  </si>
  <si>
    <t>child_ben_mean_9</t>
  </si>
  <si>
    <t>GMI_mean_9</t>
  </si>
  <si>
    <t>health_in_mean_9</t>
  </si>
  <si>
    <t>health_out_mean_9</t>
  </si>
  <si>
    <t>educ_prim_mean_9</t>
  </si>
  <si>
    <t>lab_pens_mean_9</t>
  </si>
  <si>
    <t>soc_pens_mean_9</t>
  </si>
  <si>
    <t>unem_ben_mean_10</t>
  </si>
  <si>
    <t>child_ben_mean_10</t>
  </si>
  <si>
    <t>GMI_mean_10</t>
  </si>
  <si>
    <t>health_in_mean_10</t>
  </si>
  <si>
    <t>health_out_mean_10</t>
  </si>
  <si>
    <t>educ_prim_mean_10</t>
  </si>
  <si>
    <t>lab_pens_mean_10</t>
  </si>
  <si>
    <t>soc_pens_mean_10</t>
  </si>
  <si>
    <t>consumable_GMI_fgt0</t>
  </si>
  <si>
    <t>consumable_GMI_gini</t>
  </si>
  <si>
    <t>consumable_PIT_fgt0</t>
  </si>
  <si>
    <t>consumable_PIT_gini</t>
  </si>
  <si>
    <t>consumable_SIC_fgt0</t>
  </si>
  <si>
    <t>consumable_SIC_gini</t>
  </si>
  <si>
    <t>consumable_SSC_fgt0</t>
  </si>
  <si>
    <t>consumable_SSC_gini</t>
  </si>
  <si>
    <t>consumable_agri_inc_fgt0</t>
  </si>
  <si>
    <t>consumable_agri_inc_gini</t>
  </si>
  <si>
    <t>consumable_child_ben_fgt0</t>
  </si>
  <si>
    <t>consumable_child_ben_gini</t>
  </si>
  <si>
    <t>consumable_direct_taxes_fgt0</t>
  </si>
  <si>
    <t>consumable_direct_taxes_gini</t>
  </si>
  <si>
    <t>consumable_direct_transfers_fgt0</t>
  </si>
  <si>
    <t>consumable_direct_transfers_gini</t>
  </si>
  <si>
    <t>consumable_educ_prim_fgt0</t>
  </si>
  <si>
    <t>consumable_educ_prim_gini</t>
  </si>
  <si>
    <t>consumable_educ_sec_fgt0</t>
  </si>
  <si>
    <t>consumable_educ_sec_gini</t>
  </si>
  <si>
    <t>consumable_educ_tert_fgt0</t>
  </si>
  <si>
    <t>consumable_educ_tert_gini</t>
  </si>
  <si>
    <t>consumable_education_fgt0</t>
  </si>
  <si>
    <t>consumable_education_gini</t>
  </si>
  <si>
    <t>consumable_health_fgt0</t>
  </si>
  <si>
    <t>consumable_health_gini</t>
  </si>
  <si>
    <t>consumable_health_in_fgt0</t>
  </si>
  <si>
    <t>consumable_health_in_gini</t>
  </si>
  <si>
    <t>consumable_health_out_fgt0</t>
  </si>
  <si>
    <t>consumable_health_out_gini</t>
  </si>
  <si>
    <t>consumable_indirect_subsidies_fgt0</t>
  </si>
  <si>
    <t>consumable_indirect_subsidies_gini</t>
  </si>
  <si>
    <t>consumable_indirect_taxes_fgt0</t>
  </si>
  <si>
    <t>consumable_indirect_taxes_gini</t>
  </si>
  <si>
    <t>consumable_lab_pens_fgt0</t>
  </si>
  <si>
    <t>consumable_lab_pens_gini</t>
  </si>
  <si>
    <t>consumable_pensions_fgt0</t>
  </si>
  <si>
    <t>consumable_pensions_gini</t>
  </si>
  <si>
    <t>consumable_priv_trans_fgt0</t>
  </si>
  <si>
    <t>consumable_priv_trans_gini</t>
  </si>
  <si>
    <t>consumable_soc_pens_fgt0</t>
  </si>
  <si>
    <t>consumable_soc_pens_gini</t>
  </si>
  <si>
    <t>consumable_unem_ben_fgt0</t>
  </si>
  <si>
    <t>consumable_unem_ben_gini</t>
  </si>
  <si>
    <t>consumable_wage_fgt0</t>
  </si>
  <si>
    <t>consumable_wage_gini</t>
  </si>
  <si>
    <t>disposable_GMI_fgt0</t>
  </si>
  <si>
    <t>disposable_GMI_gini</t>
  </si>
  <si>
    <t>disposable_PIT_fgt0</t>
  </si>
  <si>
    <t>disposable_PIT_gini</t>
  </si>
  <si>
    <t>disposable_SIC_fgt0</t>
  </si>
  <si>
    <t>disposable_SIC_gini</t>
  </si>
  <si>
    <t>disposable_SSC_fgt0</t>
  </si>
  <si>
    <t>disposable_SSC_gini</t>
  </si>
  <si>
    <t>disposable_agri_inc_fgt0</t>
  </si>
  <si>
    <t>disposable_agri_inc_gini</t>
  </si>
  <si>
    <t>disposable_child_ben_fgt0</t>
  </si>
  <si>
    <t>disposable_child_ben_gini</t>
  </si>
  <si>
    <t>disposable_direct_taxes_fgt0</t>
  </si>
  <si>
    <t>disposable_direct_taxes_gini</t>
  </si>
  <si>
    <t>disposable_direct_transfers_fgt0</t>
  </si>
  <si>
    <t>disposable_direct_transfers_gini</t>
  </si>
  <si>
    <t>disposable_educ_prim_fgt0</t>
  </si>
  <si>
    <t>disposable_educ_prim_gini</t>
  </si>
  <si>
    <t>disposable_educ_sec_fgt0</t>
  </si>
  <si>
    <t>disposable_educ_sec_gini</t>
  </si>
  <si>
    <t>disposable_educ_tert_fgt0</t>
  </si>
  <si>
    <t>disposable_educ_tert_gini</t>
  </si>
  <si>
    <t>disposable_education_fgt0</t>
  </si>
  <si>
    <t>disposable_education_gini</t>
  </si>
  <si>
    <t>disposable_health_fgt0</t>
  </si>
  <si>
    <t>disposable_health_gini</t>
  </si>
  <si>
    <t>disposable_health_in_fgt0</t>
  </si>
  <si>
    <t>disposable_health_in_gini</t>
  </si>
  <si>
    <t>disposable_health_out_fgt0</t>
  </si>
  <si>
    <t>disposable_health_out_gini</t>
  </si>
  <si>
    <t>disposable_indirect_subsidies_fgt0</t>
  </si>
  <si>
    <t>disposable_indirect_subsidies_gini</t>
  </si>
  <si>
    <t>disposable_indirect_taxes_fgt0</t>
  </si>
  <si>
    <t>disposable_indirect_taxes_gini</t>
  </si>
  <si>
    <t>disposable_lab_pens_fgt0</t>
  </si>
  <si>
    <t>disposable_lab_pens_gini</t>
  </si>
  <si>
    <t>disposable_pensions_fgt0</t>
  </si>
  <si>
    <t>disposable_pensions_gini</t>
  </si>
  <si>
    <t>disposable_priv_trans_fgt0</t>
  </si>
  <si>
    <t>disposable_priv_trans_gini</t>
  </si>
  <si>
    <t>disposable_soc_pens_fgt0</t>
  </si>
  <si>
    <t>disposable_soc_pens_gini</t>
  </si>
  <si>
    <t>disposable_unem_ben_fgt0</t>
  </si>
  <si>
    <t>disposable_unem_ben_gini</t>
  </si>
  <si>
    <t>disposable_wage_fgt0</t>
  </si>
  <si>
    <t>disposable_wage_gini</t>
  </si>
  <si>
    <t>final_GMI_fgt0</t>
  </si>
  <si>
    <t>final_GMI_gini</t>
  </si>
  <si>
    <t>final_PIT_fgt0</t>
  </si>
  <si>
    <t>final_PIT_gini</t>
  </si>
  <si>
    <t>final_SIC_fgt0</t>
  </si>
  <si>
    <t>final_SIC_gini</t>
  </si>
  <si>
    <t>final_SSC_fgt0</t>
  </si>
  <si>
    <t>final_SSC_gini</t>
  </si>
  <si>
    <t>final_agri_inc_fgt0</t>
  </si>
  <si>
    <t>final_agri_inc_gini</t>
  </si>
  <si>
    <t>final_child_ben_fgt0</t>
  </si>
  <si>
    <t>final_child_ben_gini</t>
  </si>
  <si>
    <t>final_direct_taxes_fgt0</t>
  </si>
  <si>
    <t>final_direct_taxes_gini</t>
  </si>
  <si>
    <t>final_direct_transfers_fgt0</t>
  </si>
  <si>
    <t>final_direct_transfers_gini</t>
  </si>
  <si>
    <t>final_educ_prim_fgt0</t>
  </si>
  <si>
    <t>final_educ_prim_gini</t>
  </si>
  <si>
    <t>final_educ_sec_fgt0</t>
  </si>
  <si>
    <t>final_educ_sec_gini</t>
  </si>
  <si>
    <t>final_educ_tert_fgt0</t>
  </si>
  <si>
    <t>final_educ_tert_gini</t>
  </si>
  <si>
    <t>final_education_fgt0</t>
  </si>
  <si>
    <t>final_education_gini</t>
  </si>
  <si>
    <t>final_health_fgt0</t>
  </si>
  <si>
    <t>final_health_gini</t>
  </si>
  <si>
    <t>final_health_in_fgt0</t>
  </si>
  <si>
    <t>final_health_in_gini</t>
  </si>
  <si>
    <t>final_health_out_fgt0</t>
  </si>
  <si>
    <t>final_health_out_gini</t>
  </si>
  <si>
    <t>final_indirect_subsidies_fgt0</t>
  </si>
  <si>
    <t>final_indirect_subsidies_gini</t>
  </si>
  <si>
    <t>final_indirect_taxes_fgt0</t>
  </si>
  <si>
    <t>final_indirect_taxes_gini</t>
  </si>
  <si>
    <t>final_lab_pens_fgt0</t>
  </si>
  <si>
    <t>final_lab_pens_gini</t>
  </si>
  <si>
    <t>final_pensions_fgt0</t>
  </si>
  <si>
    <t>final_pensions_gini</t>
  </si>
  <si>
    <t>final_priv_trans_fgt0</t>
  </si>
  <si>
    <t>final_priv_trans_gini</t>
  </si>
  <si>
    <t>final_soc_pens_fgt0</t>
  </si>
  <si>
    <t>final_soc_pens_gini</t>
  </si>
  <si>
    <t>final_unem_ben_fgt0</t>
  </si>
  <si>
    <t>final_unem_ben_gini</t>
  </si>
  <si>
    <t>final_wage_fgt0</t>
  </si>
  <si>
    <t>final_wage_gini</t>
  </si>
  <si>
    <t>consumable_GMI</t>
  </si>
  <si>
    <t>consumable_PIT</t>
  </si>
  <si>
    <t>consumable_SIC</t>
  </si>
  <si>
    <t>consumable_SSC</t>
  </si>
  <si>
    <t>consumable_agri_inc</t>
  </si>
  <si>
    <t>consumable_child_ben</t>
  </si>
  <si>
    <t>consumable_direct_taxes</t>
  </si>
  <si>
    <t>consumable_direct_transfers</t>
  </si>
  <si>
    <t>consumable_educ_prim</t>
  </si>
  <si>
    <t>consumable_educ_sec</t>
  </si>
  <si>
    <t>consumable_educ_tert</t>
  </si>
  <si>
    <t>consumable_education</t>
  </si>
  <si>
    <t>consumable_health</t>
  </si>
  <si>
    <t>consumable_health_in</t>
  </si>
  <si>
    <t>consumable_health_out</t>
  </si>
  <si>
    <t>consumable_indirect_subsidies</t>
  </si>
  <si>
    <t>consumable_indirect_taxes</t>
  </si>
  <si>
    <t>consumable_lab_pens</t>
  </si>
  <si>
    <t>consumable_pensions</t>
  </si>
  <si>
    <t>consumable_priv_trans</t>
  </si>
  <si>
    <t>consumable_soc_pens</t>
  </si>
  <si>
    <t>consumable_unem_ben</t>
  </si>
  <si>
    <t>consumable_wage</t>
  </si>
  <si>
    <t>disposable_GMI</t>
  </si>
  <si>
    <t>disposable_PIT</t>
  </si>
  <si>
    <t>disposable_SIC</t>
  </si>
  <si>
    <t>disposable_SSC</t>
  </si>
  <si>
    <t>disposable_agri_inc</t>
  </si>
  <si>
    <t>disposable_child_ben</t>
  </si>
  <si>
    <t>disposable_direct_taxes</t>
  </si>
  <si>
    <t>disposable_direct_transfers</t>
  </si>
  <si>
    <t>disposable_educ_prim</t>
  </si>
  <si>
    <t>disposable_educ_sec</t>
  </si>
  <si>
    <t>disposable_educ_tert</t>
  </si>
  <si>
    <t>disposable_education</t>
  </si>
  <si>
    <t>disposable_health</t>
  </si>
  <si>
    <t>disposable_health_in</t>
  </si>
  <si>
    <t>disposable_health_out</t>
  </si>
  <si>
    <t>disposable_indirect_subsidies</t>
  </si>
  <si>
    <t>disposable_indirect_taxes</t>
  </si>
  <si>
    <t>disposable_lab_pens</t>
  </si>
  <si>
    <t>disposable_pensions</t>
  </si>
  <si>
    <t>disposable_priv_trans</t>
  </si>
  <si>
    <t>disposable_soc_pens</t>
  </si>
  <si>
    <t>disposable_unem_ben</t>
  </si>
  <si>
    <t>disposable_wage</t>
  </si>
  <si>
    <t>final_GMI</t>
  </si>
  <si>
    <t>final_PIT</t>
  </si>
  <si>
    <t>final_SIC</t>
  </si>
  <si>
    <t>final_SSC</t>
  </si>
  <si>
    <t>final_agri_inc</t>
  </si>
  <si>
    <t>final_child_ben</t>
  </si>
  <si>
    <t>final_direct_taxes</t>
  </si>
  <si>
    <t>final_direct_transfers</t>
  </si>
  <si>
    <t>final_educ_prim</t>
  </si>
  <si>
    <t>final_educ_sec</t>
  </si>
  <si>
    <t>final_educ_tert</t>
  </si>
  <si>
    <t>final_education</t>
  </si>
  <si>
    <t>final_health</t>
  </si>
  <si>
    <t>final_health_in</t>
  </si>
  <si>
    <t>final_health_out</t>
  </si>
  <si>
    <t>final_indirect_subsidies</t>
  </si>
  <si>
    <t>final_indirect_taxes</t>
  </si>
  <si>
    <t>final_lab_pens</t>
  </si>
  <si>
    <t>final_pensions</t>
  </si>
  <si>
    <t>final_priv_trans</t>
  </si>
  <si>
    <t>final_soc_pens</t>
  </si>
  <si>
    <t>final_unem_ben</t>
  </si>
  <si>
    <t>final_wage</t>
  </si>
  <si>
    <t>Marginal contribution by programs to the reduction in (p.p.):</t>
  </si>
  <si>
    <t>income</t>
  </si>
  <si>
    <t>program amount</t>
  </si>
  <si>
    <t>poverty without the program</t>
  </si>
  <si>
    <t>poverty</t>
  </si>
  <si>
    <t>gini without the programs</t>
  </si>
  <si>
    <t>Poverty</t>
  </si>
  <si>
    <t>absolute</t>
  </si>
  <si>
    <t>disposable</t>
  </si>
  <si>
    <t>consumable</t>
  </si>
  <si>
    <t>Labor pensions</t>
  </si>
  <si>
    <t>Social pensions</t>
  </si>
  <si>
    <t>Other benefits</t>
  </si>
  <si>
    <t>Child benefits</t>
  </si>
  <si>
    <t>per bln LCU</t>
  </si>
  <si>
    <t>Total cash</t>
  </si>
  <si>
    <t>pre-fiscal decile</t>
  </si>
  <si>
    <t>Per Capita Yearly Taxes/Transfers as a Share of Income</t>
  </si>
  <si>
    <t>Deciles ranked by</t>
  </si>
  <si>
    <t xml:space="preserve"> market income plus pension</t>
  </si>
  <si>
    <t>Select Policy :</t>
  </si>
  <si>
    <t>Select Income:</t>
  </si>
  <si>
    <t>Incidence</t>
  </si>
  <si>
    <t xml:space="preserve"> Incidence 1</t>
  </si>
  <si>
    <t xml:space="preserve"> Incidence 2</t>
  </si>
  <si>
    <t>Yearly Taxes/Transfers: by Decile</t>
  </si>
  <si>
    <t>Yearly Income: by Decile</t>
  </si>
  <si>
    <t>Yearly Taxes/Transfers as a Share of Income Defined Above</t>
  </si>
  <si>
    <t>Policy 1</t>
  </si>
  <si>
    <t>Policy 2</t>
  </si>
  <si>
    <t>Income 1</t>
  </si>
  <si>
    <t>Income 2</t>
  </si>
  <si>
    <t>Decile</t>
  </si>
  <si>
    <t>gross_GMI_fgt0</t>
  </si>
  <si>
    <t>gross_GMI_gini</t>
  </si>
  <si>
    <t>gross_PIT_fgt0</t>
  </si>
  <si>
    <t>gross_PIT_gini</t>
  </si>
  <si>
    <t>gross_SIC_fgt0</t>
  </si>
  <si>
    <t>gross_SIC_gini</t>
  </si>
  <si>
    <t>gross_SSC_fgt0</t>
  </si>
  <si>
    <t>gross_SSC_gini</t>
  </si>
  <si>
    <t>gross_agri_inc_fgt0</t>
  </si>
  <si>
    <t>gross_agri_inc_gini</t>
  </si>
  <si>
    <t>gross_child_ben_fgt0</t>
  </si>
  <si>
    <t>gross_child_ben_gini</t>
  </si>
  <si>
    <t>gross_direct_taxes_fgt0</t>
  </si>
  <si>
    <t>gross_direct_taxes_gini</t>
  </si>
  <si>
    <t>gross_direct_transfers_fgt0</t>
  </si>
  <si>
    <t>gross_direct_transfers_gini</t>
  </si>
  <si>
    <t>gross_educ_prim_fgt0</t>
  </si>
  <si>
    <t>gross_educ_prim_gini</t>
  </si>
  <si>
    <t>gross_educ_sec_fgt0</t>
  </si>
  <si>
    <t>gross_educ_sec_gini</t>
  </si>
  <si>
    <t>gross_educ_tert_fgt0</t>
  </si>
  <si>
    <t>gross_educ_tert_gini</t>
  </si>
  <si>
    <t>gross_education_fgt0</t>
  </si>
  <si>
    <t>gross_education_gini</t>
  </si>
  <si>
    <t>gross_health_fgt0</t>
  </si>
  <si>
    <t>gross_health_gini</t>
  </si>
  <si>
    <t>gross_health_in_fgt0</t>
  </si>
  <si>
    <t>gross_health_in_gini</t>
  </si>
  <si>
    <t>gross_health_out_fgt0</t>
  </si>
  <si>
    <t>gross_health_out_gini</t>
  </si>
  <si>
    <t>gross_indirect_subsidies_fgt0</t>
  </si>
  <si>
    <t>gross_indirect_subsidies_gini</t>
  </si>
  <si>
    <t>gross_indirect_taxes_fgt0</t>
  </si>
  <si>
    <t>gross_indirect_taxes_gini</t>
  </si>
  <si>
    <t>gross_lab_pens_fgt0</t>
  </si>
  <si>
    <t>gross_lab_pens_gini</t>
  </si>
  <si>
    <t>gross_pensions_fgt0</t>
  </si>
  <si>
    <t>gross_pensions_gini</t>
  </si>
  <si>
    <t>gross_priv_trans_fgt0</t>
  </si>
  <si>
    <t>gross_priv_trans_gini</t>
  </si>
  <si>
    <t>gross_soc_pens_fgt0</t>
  </si>
  <si>
    <t>gross_soc_pens_gini</t>
  </si>
  <si>
    <t>gross_unem_ben_fgt0</t>
  </si>
  <si>
    <t>gross_unem_ben_gini</t>
  </si>
  <si>
    <t>gross_wage_fgt0</t>
  </si>
  <si>
    <t>gross_wage_gini</t>
  </si>
  <si>
    <t>market_GMI_fgt0</t>
  </si>
  <si>
    <t>market_GMI_gini</t>
  </si>
  <si>
    <t>market_PIT_fgt0</t>
  </si>
  <si>
    <t>market_PIT_gini</t>
  </si>
  <si>
    <t>market_SIC_fgt0</t>
  </si>
  <si>
    <t>market_SIC_gini</t>
  </si>
  <si>
    <t>market_SSC_fgt0</t>
  </si>
  <si>
    <t>market_SSC_gini</t>
  </si>
  <si>
    <t>market_agri_inc_fgt0</t>
  </si>
  <si>
    <t>market_agri_inc_gini</t>
  </si>
  <si>
    <t>market_child_ben_fgt0</t>
  </si>
  <si>
    <t>market_child_ben_gini</t>
  </si>
  <si>
    <t>market_direct_taxes_fgt0</t>
  </si>
  <si>
    <t>market_direct_taxes_gini</t>
  </si>
  <si>
    <t>market_direct_transfers_fgt0</t>
  </si>
  <si>
    <t>market_direct_transfers_gini</t>
  </si>
  <si>
    <t>market_educ_prim_fgt0</t>
  </si>
  <si>
    <t>market_educ_prim_gini</t>
  </si>
  <si>
    <t>market_educ_sec_fgt0</t>
  </si>
  <si>
    <t>market_educ_sec_gini</t>
  </si>
  <si>
    <t>market_educ_tert_fgt0</t>
  </si>
  <si>
    <t>market_educ_tert_gini</t>
  </si>
  <si>
    <t>market_education_fgt0</t>
  </si>
  <si>
    <t>market_education_gini</t>
  </si>
  <si>
    <t>market_health_fgt0</t>
  </si>
  <si>
    <t>market_health_gini</t>
  </si>
  <si>
    <t>market_health_in_fgt0</t>
  </si>
  <si>
    <t>market_health_in_gini</t>
  </si>
  <si>
    <t>market_health_out_fgt0</t>
  </si>
  <si>
    <t>market_health_out_gini</t>
  </si>
  <si>
    <t>market_indirect_subsidies_fgt0</t>
  </si>
  <si>
    <t>market_indirect_subsidies_gini</t>
  </si>
  <si>
    <t>market_indirect_taxes_fgt0</t>
  </si>
  <si>
    <t>market_indirect_taxes_gini</t>
  </si>
  <si>
    <t>market_lab_pens_fgt0</t>
  </si>
  <si>
    <t>market_lab_pens_gini</t>
  </si>
  <si>
    <t>market_pens_GMI_fgt0</t>
  </si>
  <si>
    <t>market_pens_GMI_gini</t>
  </si>
  <si>
    <t>market_pens_PIT_fgt0</t>
  </si>
  <si>
    <t>market_pens_PIT_gini</t>
  </si>
  <si>
    <t>market_pens_SIC_fgt0</t>
  </si>
  <si>
    <t>market_pens_SIC_gini</t>
  </si>
  <si>
    <t>market_pens_SSC_fgt0</t>
  </si>
  <si>
    <t>market_pens_SSC_gini</t>
  </si>
  <si>
    <t>market_pens_agri_inc_fgt0</t>
  </si>
  <si>
    <t>market_pens_agri_inc_gini</t>
  </si>
  <si>
    <t>market_pens_child_ben_fgt0</t>
  </si>
  <si>
    <t>market_pens_child_ben_gini</t>
  </si>
  <si>
    <t>market_pens_direct_taxes_fgt0</t>
  </si>
  <si>
    <t>market_pens_direct_taxes_gini</t>
  </si>
  <si>
    <t>market_pens_direct_transfers_fgt0</t>
  </si>
  <si>
    <t>market_pens_direct_transfers_gini</t>
  </si>
  <si>
    <t>market_pens_educ_prim_fgt0</t>
  </si>
  <si>
    <t>market_pens_educ_prim_gini</t>
  </si>
  <si>
    <t>market_pens_educ_sec_fgt0</t>
  </si>
  <si>
    <t>market_pens_educ_sec_gini</t>
  </si>
  <si>
    <t>market_pens_educ_tert_fgt0</t>
  </si>
  <si>
    <t>market_pens_educ_tert_gini</t>
  </si>
  <si>
    <t>market_pens_education_fgt0</t>
  </si>
  <si>
    <t>market_pens_education_gini</t>
  </si>
  <si>
    <t>market_pens_health_fgt0</t>
  </si>
  <si>
    <t>market_pens_health_gini</t>
  </si>
  <si>
    <t>market_pens_health_in_fgt0</t>
  </si>
  <si>
    <t>market_pens_health_in_gini</t>
  </si>
  <si>
    <t>market_pens_health_out_fgt0</t>
  </si>
  <si>
    <t>market_pens_health_out_gini</t>
  </si>
  <si>
    <t>market_pens_indirect_subsidies_fgt0</t>
  </si>
  <si>
    <t>market_pens_indirect_subsidies_gini</t>
  </si>
  <si>
    <t>market_pens_indirect_taxes_fgt0</t>
  </si>
  <si>
    <t>market_pens_indirect_taxes_gini</t>
  </si>
  <si>
    <t>market_pens_lab_pens_fgt0</t>
  </si>
  <si>
    <t>market_pens_lab_pens_gini</t>
  </si>
  <si>
    <t>market_pens_pensions_fgt0</t>
  </si>
  <si>
    <t>market_pens_pensions_gini</t>
  </si>
  <si>
    <t>market_pens_priv_trans_fgt0</t>
  </si>
  <si>
    <t>market_pens_priv_trans_gini</t>
  </si>
  <si>
    <t>market_pens_soc_pens_fgt0</t>
  </si>
  <si>
    <t>market_pens_soc_pens_gini</t>
  </si>
  <si>
    <t>market_pens_unem_ben_fgt0</t>
  </si>
  <si>
    <t>market_pens_unem_ben_gini</t>
  </si>
  <si>
    <t>market_pens_wage_fgt0</t>
  </si>
  <si>
    <t>market_pens_wage_gini</t>
  </si>
  <si>
    <t>market_pensions_fgt0</t>
  </si>
  <si>
    <t>market_pensions_gini</t>
  </si>
  <si>
    <t>market_priv_trans_fgt0</t>
  </si>
  <si>
    <t>market_priv_trans_gini</t>
  </si>
  <si>
    <t>market_soc_pens_fgt0</t>
  </si>
  <si>
    <t>market_soc_pens_gini</t>
  </si>
  <si>
    <t>market_unem_ben_fgt0</t>
  </si>
  <si>
    <t>market_unem_ben_gini</t>
  </si>
  <si>
    <t>market_wage_fgt0</t>
  </si>
  <si>
    <t>market_wage_gini</t>
  </si>
  <si>
    <t>net_market_GMI_fgt0</t>
  </si>
  <si>
    <t>net_market_GMI_gini</t>
  </si>
  <si>
    <t>net_market_PIT_fgt0</t>
  </si>
  <si>
    <t>net_market_PIT_gini</t>
  </si>
  <si>
    <t>net_market_SIC_fgt0</t>
  </si>
  <si>
    <t>net_market_SIC_gini</t>
  </si>
  <si>
    <t>net_market_SSC_fgt0</t>
  </si>
  <si>
    <t>net_market_SSC_gini</t>
  </si>
  <si>
    <t>net_market_agri_inc_fgt0</t>
  </si>
  <si>
    <t>net_market_agri_inc_gini</t>
  </si>
  <si>
    <t>net_market_child_ben_fgt0</t>
  </si>
  <si>
    <t>net_market_child_ben_gini</t>
  </si>
  <si>
    <t>net_market_direct_taxes_fgt0</t>
  </si>
  <si>
    <t>net_market_direct_taxes_gini</t>
  </si>
  <si>
    <t>net_market_direct_transfers_fgt0</t>
  </si>
  <si>
    <t>net_market_direct_transfers_gini</t>
  </si>
  <si>
    <t>net_market_educ_prim_fgt0</t>
  </si>
  <si>
    <t>net_market_educ_prim_gini</t>
  </si>
  <si>
    <t>net_market_educ_sec_fgt0</t>
  </si>
  <si>
    <t>net_market_educ_sec_gini</t>
  </si>
  <si>
    <t>net_market_educ_tert_fgt0</t>
  </si>
  <si>
    <t>net_market_educ_tert_gini</t>
  </si>
  <si>
    <t>net_market_education_fgt0</t>
  </si>
  <si>
    <t>net_market_education_gini</t>
  </si>
  <si>
    <t>net_market_health_fgt0</t>
  </si>
  <si>
    <t>net_market_health_gini</t>
  </si>
  <si>
    <t>net_market_health_in_fgt0</t>
  </si>
  <si>
    <t>net_market_health_in_gini</t>
  </si>
  <si>
    <t>net_market_health_out_fgt0</t>
  </si>
  <si>
    <t>net_market_health_out_gini</t>
  </si>
  <si>
    <t>net_market_indirect_subsidies_fgt0</t>
  </si>
  <si>
    <t>net_market_indirect_subsidies_gini</t>
  </si>
  <si>
    <t>net_market_indirect_taxes_fgt0</t>
  </si>
  <si>
    <t>net_market_indirect_taxes_gini</t>
  </si>
  <si>
    <t>net_market_lab_pens_fgt0</t>
  </si>
  <si>
    <t>net_market_lab_pens_gini</t>
  </si>
  <si>
    <t>net_market_pensions_fgt0</t>
  </si>
  <si>
    <t>net_market_pensions_gini</t>
  </si>
  <si>
    <t>net_market_priv_trans_fgt0</t>
  </si>
  <si>
    <t>net_market_priv_trans_gini</t>
  </si>
  <si>
    <t>net_market_soc_pens_fgt0</t>
  </si>
  <si>
    <t>net_market_soc_pens_gini</t>
  </si>
  <si>
    <t>net_market_unem_ben_fgt0</t>
  </si>
  <si>
    <t>net_market_unem_ben_gini</t>
  </si>
  <si>
    <t>net_market_wage_fgt0</t>
  </si>
  <si>
    <t>net_market_wage_gini</t>
  </si>
  <si>
    <t>gross_GMI</t>
  </si>
  <si>
    <t>gross_PIT</t>
  </si>
  <si>
    <t>gross_SIC</t>
  </si>
  <si>
    <t>gross_SSC</t>
  </si>
  <si>
    <t>gross_agri_inc</t>
  </si>
  <si>
    <t>gross_child_ben</t>
  </si>
  <si>
    <t>gross_direct_taxes</t>
  </si>
  <si>
    <t>gross_direct_transfers</t>
  </si>
  <si>
    <t>gross_educ_prim</t>
  </si>
  <si>
    <t>gross_educ_sec</t>
  </si>
  <si>
    <t>gross_educ_tert</t>
  </si>
  <si>
    <t>gross_education</t>
  </si>
  <si>
    <t>gross_health</t>
  </si>
  <si>
    <t>gross_health_in</t>
  </si>
  <si>
    <t>gross_health_out</t>
  </si>
  <si>
    <t>gross_indirect_subsidies</t>
  </si>
  <si>
    <t>gross_indirect_taxes</t>
  </si>
  <si>
    <t>gross_lab_pens</t>
  </si>
  <si>
    <t>gross_pensions</t>
  </si>
  <si>
    <t>gross_priv_trans</t>
  </si>
  <si>
    <t>gross_soc_pens</t>
  </si>
  <si>
    <t>gross_unem_ben</t>
  </si>
  <si>
    <t>gross_wage</t>
  </si>
  <si>
    <t>market_GMI</t>
  </si>
  <si>
    <t>market_PIT</t>
  </si>
  <si>
    <t>market_SIC</t>
  </si>
  <si>
    <t>market_SSC</t>
  </si>
  <si>
    <t>market_agri_inc</t>
  </si>
  <si>
    <t>market_child_ben</t>
  </si>
  <si>
    <t>market_direct_taxes</t>
  </si>
  <si>
    <t>market_direct_transfers</t>
  </si>
  <si>
    <t>market_educ_prim</t>
  </si>
  <si>
    <t>market_educ_sec</t>
  </si>
  <si>
    <t>market_educ_tert</t>
  </si>
  <si>
    <t>market_education</t>
  </si>
  <si>
    <t>market_health</t>
  </si>
  <si>
    <t>market_health_in</t>
  </si>
  <si>
    <t>market_health_out</t>
  </si>
  <si>
    <t>market_indirect_subsidies</t>
  </si>
  <si>
    <t>market_indirect_taxes</t>
  </si>
  <si>
    <t>market_lab_pens</t>
  </si>
  <si>
    <t>market_pens_GMI</t>
  </si>
  <si>
    <t>market_pens_PIT</t>
  </si>
  <si>
    <t>market_pens_SIC</t>
  </si>
  <si>
    <t>market_pens_SSC</t>
  </si>
  <si>
    <t>market_pens_agri_inc</t>
  </si>
  <si>
    <t>market_pens_child_ben</t>
  </si>
  <si>
    <t>market_pens_direct_taxes</t>
  </si>
  <si>
    <t>market_pens_direct_transfers</t>
  </si>
  <si>
    <t>market_pens_educ_prim</t>
  </si>
  <si>
    <t>market_pens_educ_sec</t>
  </si>
  <si>
    <t>market_pens_educ_tert</t>
  </si>
  <si>
    <t>market_pens_education</t>
  </si>
  <si>
    <t>market_pens_health</t>
  </si>
  <si>
    <t>market_pens_health_in</t>
  </si>
  <si>
    <t>market_pens_health_out</t>
  </si>
  <si>
    <t>market_pens_indirect_subsidies</t>
  </si>
  <si>
    <t>market_pens_indirect_taxes</t>
  </si>
  <si>
    <t>market_pens_lab_pens</t>
  </si>
  <si>
    <t>market_pens_pensions</t>
  </si>
  <si>
    <t>market_pens_priv_trans</t>
  </si>
  <si>
    <t>market_pens_soc_pens</t>
  </si>
  <si>
    <t>market_pens_unem_ben</t>
  </si>
  <si>
    <t>market_pens_wage</t>
  </si>
  <si>
    <t>market_pensions</t>
  </si>
  <si>
    <t>market_priv_trans</t>
  </si>
  <si>
    <t>market_soc_pens</t>
  </si>
  <si>
    <t>market_unem_ben</t>
  </si>
  <si>
    <t>market_wage</t>
  </si>
  <si>
    <t>net_market_GMI</t>
  </si>
  <si>
    <t>net_market_PIT</t>
  </si>
  <si>
    <t>net_market_SIC</t>
  </si>
  <si>
    <t>net_market_SSC</t>
  </si>
  <si>
    <t>net_market_agri_inc</t>
  </si>
  <si>
    <t>net_market_child_ben</t>
  </si>
  <si>
    <t>net_market_direct_taxes</t>
  </si>
  <si>
    <t>net_market_direct_transfers</t>
  </si>
  <si>
    <t>net_market_educ_prim</t>
  </si>
  <si>
    <t>net_market_educ_sec</t>
  </si>
  <si>
    <t>net_market_educ_tert</t>
  </si>
  <si>
    <t>net_market_education</t>
  </si>
  <si>
    <t>net_market_health</t>
  </si>
  <si>
    <t>net_market_health_in</t>
  </si>
  <si>
    <t>net_market_health_out</t>
  </si>
  <si>
    <t>net_market_indirect_subsidies</t>
  </si>
  <si>
    <t>net_market_indirect_taxes</t>
  </si>
  <si>
    <t>net_market_lab_pens</t>
  </si>
  <si>
    <t>net_market_pensions</t>
  </si>
  <si>
    <t>net_market_priv_trans</t>
  </si>
  <si>
    <t>net_market_soc_pens</t>
  </si>
  <si>
    <t>net_market_unem_ben</t>
  </si>
  <si>
    <t>net_market_wage</t>
  </si>
  <si>
    <t>final</t>
  </si>
  <si>
    <t>Programs</t>
  </si>
  <si>
    <t>Total simulated</t>
  </si>
  <si>
    <t>Number of recipients</t>
  </si>
  <si>
    <t>names</t>
  </si>
  <si>
    <t>thsd households</t>
  </si>
  <si>
    <t>thsd people</t>
  </si>
  <si>
    <t>mln LCU</t>
  </si>
  <si>
    <t>personal deduction</t>
  </si>
  <si>
    <t>other_ben</t>
  </si>
  <si>
    <t>name</t>
  </si>
  <si>
    <t>exp_type</t>
  </si>
  <si>
    <t>sector</t>
  </si>
  <si>
    <t>VAT_rate_SY</t>
  </si>
  <si>
    <t>VAT_rate_PY</t>
  </si>
  <si>
    <t>sector_name</t>
  </si>
  <si>
    <t>sect_1</t>
  </si>
  <si>
    <t>sect_2</t>
  </si>
  <si>
    <t>sect_3</t>
  </si>
  <si>
    <t>sect_4</t>
  </si>
  <si>
    <t>sect_5</t>
  </si>
  <si>
    <t>sect_6</t>
  </si>
  <si>
    <t>sect_7</t>
  </si>
  <si>
    <t>sect_8</t>
  </si>
  <si>
    <t>sect_9</t>
  </si>
  <si>
    <t>sect_10</t>
  </si>
  <si>
    <t>sect_11</t>
  </si>
  <si>
    <t>sect_12</t>
  </si>
  <si>
    <t>sect_13</t>
  </si>
  <si>
    <t>sect_14</t>
  </si>
  <si>
    <t>sect_15</t>
  </si>
  <si>
    <t>sect_16</t>
  </si>
  <si>
    <t>VAT_exempt_SY</t>
  </si>
  <si>
    <t>VAT_exempt_PY</t>
  </si>
  <si>
    <t>other_ben_mean_1</t>
  </si>
  <si>
    <t>other_ben_mean_2</t>
  </si>
  <si>
    <t>other_ben_mean_3</t>
  </si>
  <si>
    <t>other_ben_mean_4</t>
  </si>
  <si>
    <t>other_ben_mean_5</t>
  </si>
  <si>
    <t>other_ben_mean_6</t>
  </si>
  <si>
    <t>other_ben_mean_7</t>
  </si>
  <si>
    <t>other_ben_mean_8</t>
  </si>
  <si>
    <t>other_ben_mean_9</t>
  </si>
  <si>
    <t>other_ben_mean_10</t>
  </si>
  <si>
    <t>consumable_other_ben_fgt0</t>
  </si>
  <si>
    <t>consumable_other_ben_gini</t>
  </si>
  <si>
    <t>disposable_other_ben_fgt0</t>
  </si>
  <si>
    <t>disposable_other_ben_gini</t>
  </si>
  <si>
    <t>final_other_ben_fgt0</t>
  </si>
  <si>
    <t>final_other_ben_gini</t>
  </si>
  <si>
    <t>gross_other_ben_fgt0</t>
  </si>
  <si>
    <t>gross_other_ben_gini</t>
  </si>
  <si>
    <t>market_other_ben_fgt0</t>
  </si>
  <si>
    <t>market_other_ben_gini</t>
  </si>
  <si>
    <t>market_pens_other_ben_fgt0</t>
  </si>
  <si>
    <t>market_pens_other_ben_gini</t>
  </si>
  <si>
    <t>net_market_other_ben_fgt0</t>
  </si>
  <si>
    <t>net_market_other_ben_gini</t>
  </si>
  <si>
    <t>consumable_other_ben</t>
  </si>
  <si>
    <t>disposable_other_ben</t>
  </si>
  <si>
    <t>final_other_ben</t>
  </si>
  <si>
    <t>gross_other_ben</t>
  </si>
  <si>
    <t>market_other_ben</t>
  </si>
  <si>
    <t>market_pens_other_ben</t>
  </si>
  <si>
    <t>net_market_other_ben</t>
  </si>
  <si>
    <t>VAT_dir</t>
  </si>
  <si>
    <t>VAT_ind</t>
  </si>
  <si>
    <t>VAT_dir_mean_1</t>
  </si>
  <si>
    <t>VAT_ind_mean_1</t>
  </si>
  <si>
    <t>VAT_dir_mean_2</t>
  </si>
  <si>
    <t>VAT_ind_mean_2</t>
  </si>
  <si>
    <t>VAT_dir_mean_3</t>
  </si>
  <si>
    <t>VAT_ind_mean_3</t>
  </si>
  <si>
    <t>VAT_dir_mean_4</t>
  </si>
  <si>
    <t>VAT_ind_mean_4</t>
  </si>
  <si>
    <t>VAT_dir_mean_5</t>
  </si>
  <si>
    <t>VAT_ind_mean_5</t>
  </si>
  <si>
    <t>VAT_dir_mean_6</t>
  </si>
  <si>
    <t>VAT_ind_mean_6</t>
  </si>
  <si>
    <t>VAT_dir_mean_7</t>
  </si>
  <si>
    <t>VAT_ind_mean_7</t>
  </si>
  <si>
    <t>VAT_dir_mean_8</t>
  </si>
  <si>
    <t>VAT_ind_mean_8</t>
  </si>
  <si>
    <t>VAT_dir_mean_9</t>
  </si>
  <si>
    <t>VAT_ind_mean_9</t>
  </si>
  <si>
    <t>VAT_dir_mean_10</t>
  </si>
  <si>
    <t>VAT_ind_mean_10</t>
  </si>
  <si>
    <t>consumable_VAT_dir_fgt0</t>
  </si>
  <si>
    <t>consumable_VAT_dir_gini</t>
  </si>
  <si>
    <t>consumable_VAT_ind_fgt0</t>
  </si>
  <si>
    <t>consumable_VAT_ind_gini</t>
  </si>
  <si>
    <t>disposable_VAT_dir_fgt0</t>
  </si>
  <si>
    <t>disposable_VAT_dir_gini</t>
  </si>
  <si>
    <t>disposable_VAT_ind_fgt0</t>
  </si>
  <si>
    <t>disposable_VAT_ind_gini</t>
  </si>
  <si>
    <t>final_VAT_dir_fgt0</t>
  </si>
  <si>
    <t>final_VAT_dir_gini</t>
  </si>
  <si>
    <t>final_VAT_ind_fgt0</t>
  </si>
  <si>
    <t>final_VAT_ind_gini</t>
  </si>
  <si>
    <t>gross_VAT_dir_fgt0</t>
  </si>
  <si>
    <t>gross_VAT_dir_gini</t>
  </si>
  <si>
    <t>gross_VAT_ind_fgt0</t>
  </si>
  <si>
    <t>gross_VAT_ind_gini</t>
  </si>
  <si>
    <t>market_VAT_dir_fgt0</t>
  </si>
  <si>
    <t>market_VAT_dir_gini</t>
  </si>
  <si>
    <t>market_VAT_ind_fgt0</t>
  </si>
  <si>
    <t>market_VAT_ind_gini</t>
  </si>
  <si>
    <t>market_pens_VAT_dir_fgt0</t>
  </si>
  <si>
    <t>market_pens_VAT_dir_gini</t>
  </si>
  <si>
    <t>market_pens_VAT_ind_fgt0</t>
  </si>
  <si>
    <t>market_pens_VAT_ind_gini</t>
  </si>
  <si>
    <t>net_market_VAT_dir_fgt0</t>
  </si>
  <si>
    <t>net_market_VAT_dir_gini</t>
  </si>
  <si>
    <t>net_market_VAT_ind_fgt0</t>
  </si>
  <si>
    <t>net_market_VAT_ind_gini</t>
  </si>
  <si>
    <t>consumable_VAT_dir</t>
  </si>
  <si>
    <t>consumable_VAT_ind</t>
  </si>
  <si>
    <t>disposable_VAT_dir</t>
  </si>
  <si>
    <t>disposable_VAT_ind</t>
  </si>
  <si>
    <t>final_VAT_dir</t>
  </si>
  <si>
    <t>final_VAT_ind</t>
  </si>
  <si>
    <t>gross_VAT_dir</t>
  </si>
  <si>
    <t>gross_VAT_ind</t>
  </si>
  <si>
    <t>market_VAT_dir</t>
  </si>
  <si>
    <t>market_VAT_ind</t>
  </si>
  <si>
    <t>market_pens_VAT_dir</t>
  </si>
  <si>
    <t>market_pens_VAT_ind</t>
  </si>
  <si>
    <t>net_market_VAT_dir</t>
  </si>
  <si>
    <t>net_market_VAT_ind</t>
  </si>
  <si>
    <t>Value Added Tax (direct effect)</t>
  </si>
  <si>
    <t>Inkind transfers</t>
  </si>
  <si>
    <t xml:space="preserve">Total expenditures </t>
  </si>
  <si>
    <t>scale factor (ratio of consumption in survey and National Accounts)</t>
  </si>
  <si>
    <t xml:space="preserve">Pre-primary and primary education </t>
  </si>
  <si>
    <t xml:space="preserve">Secondary education </t>
  </si>
  <si>
    <t>Postsecondary nontertiary education</t>
  </si>
  <si>
    <t xml:space="preserve">Tertiary education </t>
  </si>
  <si>
    <t>Outpatient services</t>
  </si>
  <si>
    <t xml:space="preserve">Hospital services </t>
  </si>
  <si>
    <t>educ_exp_prim</t>
  </si>
  <si>
    <t>educ_exp_sec</t>
  </si>
  <si>
    <t>educ_exp_post_sec</t>
  </si>
  <si>
    <t>educ_exp_tert</t>
  </si>
  <si>
    <t>health_exp_out</t>
  </si>
  <si>
    <t>health_exp_in</t>
  </si>
  <si>
    <t>scale_factor</t>
  </si>
  <si>
    <t>VAT rate</t>
  </si>
  <si>
    <t>Standrd</t>
  </si>
  <si>
    <t>Reduced</t>
  </si>
  <si>
    <t>Zero</t>
  </si>
  <si>
    <t>region</t>
  </si>
  <si>
    <t>capital city</t>
  </si>
  <si>
    <t>market_income_capital city</t>
  </si>
  <si>
    <t>market_pens_income_capital city</t>
  </si>
  <si>
    <t>net_market_income_capital city</t>
  </si>
  <si>
    <t>gross_income_capital city</t>
  </si>
  <si>
    <t>disposable_income_capital city</t>
  </si>
  <si>
    <t>consumable_income_capital city</t>
  </si>
  <si>
    <t>final_income_capital city</t>
  </si>
  <si>
    <t>Restaurant, eating out</t>
  </si>
  <si>
    <t>Rice</t>
  </si>
  <si>
    <t>Wheat</t>
  </si>
  <si>
    <t>Corn and other grains</t>
  </si>
  <si>
    <t>Pasta and bread products</t>
  </si>
  <si>
    <t>Beef</t>
  </si>
  <si>
    <t>Pork</t>
  </si>
  <si>
    <t>Mean prodcuts</t>
  </si>
  <si>
    <t>Fresh (alive) and refrigerated fish and seafood</t>
  </si>
  <si>
    <t>Frozen fish and seafood</t>
  </si>
  <si>
    <t>Fish products</t>
  </si>
  <si>
    <t>Whole milk, fresh</t>
  </si>
  <si>
    <t>Canned milk</t>
  </si>
  <si>
    <t>Dairy products</t>
  </si>
  <si>
    <t>Cheese</t>
  </si>
  <si>
    <t>Butter</t>
  </si>
  <si>
    <t>Olive and other vegetable oil</t>
  </si>
  <si>
    <t>Citrus</t>
  </si>
  <si>
    <t>Other fruits</t>
  </si>
  <si>
    <t>Melons, watermelons</t>
  </si>
  <si>
    <t>Grapes</t>
  </si>
  <si>
    <t>Apples</t>
  </si>
  <si>
    <t>Dried fruits</t>
  </si>
  <si>
    <t>Nuts</t>
  </si>
  <si>
    <t>Canned, frozed and other processed vegetables</t>
  </si>
  <si>
    <t>Chips</t>
  </si>
  <si>
    <t>Sugar</t>
  </si>
  <si>
    <t>Jam and honey</t>
  </si>
  <si>
    <t>Chocolate, candy, etc.</t>
  </si>
  <si>
    <t>Ice cream, edible ice</t>
  </si>
  <si>
    <t>Salt and spices</t>
  </si>
  <si>
    <t>Baby food</t>
  </si>
  <si>
    <t>Prepared food</t>
  </si>
  <si>
    <t>Coffee, tea</t>
  </si>
  <si>
    <t>Drinking water</t>
  </si>
  <si>
    <t>Juices and other beverages</t>
  </si>
  <si>
    <t>Brandy and liquor products</t>
  </si>
  <si>
    <t>Wine</t>
  </si>
  <si>
    <t>Beer</t>
  </si>
  <si>
    <t>Cigarettes and other tobacco products</t>
  </si>
  <si>
    <t>Coats, jackets and pants for men</t>
  </si>
  <si>
    <t>Underwear for men</t>
  </si>
  <si>
    <t>Coats, jackets and skirts for women</t>
  </si>
  <si>
    <t>Underwear for women</t>
  </si>
  <si>
    <t>Coats, jackets and skirts for kids</t>
  </si>
  <si>
    <t>Underwear for kids</t>
  </si>
  <si>
    <t>Other clothes</t>
  </si>
  <si>
    <t>Footwear for men</t>
  </si>
  <si>
    <t>Footwear for women</t>
  </si>
  <si>
    <t>Footwear for kids</t>
  </si>
  <si>
    <t>Fabrics</t>
  </si>
  <si>
    <t>Clothing accessories</t>
  </si>
  <si>
    <t>Cleaning and repair of clothes services</t>
  </si>
  <si>
    <t>The rent paid for the house or garage</t>
  </si>
  <si>
    <t>Materials for maintenance and repair</t>
  </si>
  <si>
    <t>Repair services</t>
  </si>
  <si>
    <t>Furniture</t>
  </si>
  <si>
    <t>Home equipment</t>
  </si>
  <si>
    <t>Home textiles</t>
  </si>
  <si>
    <t>Home appliances: fridge, waher, dryer, A/C, etc.</t>
  </si>
  <si>
    <t>Stove, oven and other food processing devices</t>
  </si>
  <si>
    <t>Repair and installation of appliances</t>
  </si>
  <si>
    <t>Tableware</t>
  </si>
  <si>
    <t>Other household items</t>
  </si>
  <si>
    <t>Home chemicals</t>
  </si>
  <si>
    <t>Cleaning service</t>
  </si>
  <si>
    <t>Medication and drugs</t>
  </si>
  <si>
    <t>Medical services</t>
  </si>
  <si>
    <t>Vehicle fuel</t>
  </si>
  <si>
    <t>Transportation and postal services</t>
  </si>
  <si>
    <t>Software</t>
  </si>
  <si>
    <t>Sports equipment</t>
  </si>
  <si>
    <t>Products for pets</t>
  </si>
  <si>
    <t>Entertainment, cultural services</t>
  </si>
  <si>
    <t>Books, newspapers</t>
  </si>
  <si>
    <t>Travelling</t>
  </si>
  <si>
    <t>Education services</t>
  </si>
  <si>
    <t>Non-tertiary post-secondary education (contract)</t>
  </si>
  <si>
    <t>Tertiary education (contract)</t>
  </si>
  <si>
    <t>Personal care services</t>
  </si>
  <si>
    <t>Jewelry, clocks, watches</t>
  </si>
  <si>
    <t>Administrative fees, taxes</t>
  </si>
  <si>
    <t>Private transfers and gifts</t>
  </si>
  <si>
    <t>Construction services</t>
  </si>
  <si>
    <t>Electricity</t>
  </si>
  <si>
    <t>Cold water, sewerage and transportation of wastes</t>
  </si>
  <si>
    <t>Gas</t>
  </si>
  <si>
    <t>Heating and hot water</t>
  </si>
  <si>
    <t>Maintenance of blocks of apartments expenditures</t>
  </si>
  <si>
    <t>Vehicle repair services</t>
  </si>
  <si>
    <t>Parking services</t>
  </si>
  <si>
    <t>Phone, computer devices, etc.</t>
  </si>
  <si>
    <t xml:space="preserve">Phone service, Internet </t>
  </si>
  <si>
    <t>Agriculture, fishery, forestry</t>
  </si>
  <si>
    <t>Mining industry</t>
  </si>
  <si>
    <t>Manufacturing industry</t>
  </si>
  <si>
    <t>Energy, gas, water supply</t>
  </si>
  <si>
    <t>Constructions</t>
  </si>
  <si>
    <t>Trade</t>
  </si>
  <si>
    <t>Transport and warehousing</t>
  </si>
  <si>
    <t>Hotels, restaurants, cafeteria</t>
  </si>
  <si>
    <t>Information and communication technologies</t>
  </si>
  <si>
    <t>Financial services</t>
  </si>
  <si>
    <t>Real estate services</t>
  </si>
  <si>
    <t>Professional services rendered mainly to businesses</t>
  </si>
  <si>
    <t>Public administration</t>
  </si>
  <si>
    <t>Education</t>
  </si>
  <si>
    <t>Health</t>
  </si>
  <si>
    <t>Private services rendered mainly to households</t>
  </si>
  <si>
    <t>cap_income</t>
  </si>
  <si>
    <t>cap_income_mean_1</t>
  </si>
  <si>
    <t>cap_income_mean_2</t>
  </si>
  <si>
    <t>cap_income_mean_3</t>
  </si>
  <si>
    <t>cap_income_mean_4</t>
  </si>
  <si>
    <t>cap_income_mean_5</t>
  </si>
  <si>
    <t>cap_income_mean_6</t>
  </si>
  <si>
    <t>cap_income_mean_7</t>
  </si>
  <si>
    <t>cap_income_mean_8</t>
  </si>
  <si>
    <t>cap_income_mean_9</t>
  </si>
  <si>
    <t>cap_income_mean_10</t>
  </si>
  <si>
    <t>consumable_cap_income_fgt0</t>
  </si>
  <si>
    <t>consumable_cap_income_gini</t>
  </si>
  <si>
    <t>disposable_cap_income_fgt0</t>
  </si>
  <si>
    <t>disposable_cap_income_gini</t>
  </si>
  <si>
    <t>final_cap_income_fgt0</t>
  </si>
  <si>
    <t>final_cap_income_gini</t>
  </si>
  <si>
    <t>gross_cap_income_fgt0</t>
  </si>
  <si>
    <t>gross_cap_income_gini</t>
  </si>
  <si>
    <t>market_cap_income_fgt0</t>
  </si>
  <si>
    <t>market_cap_income_gini</t>
  </si>
  <si>
    <t>market_pens_cap_income_fgt0</t>
  </si>
  <si>
    <t>market_pens_cap_income_gini</t>
  </si>
  <si>
    <t>net_market_cap_income_fgt0</t>
  </si>
  <si>
    <t>net_market_cap_income_gini</t>
  </si>
  <si>
    <t>consumable_cap_income</t>
  </si>
  <si>
    <t>disposable_cap_income</t>
  </si>
  <si>
    <t>final_cap_income</t>
  </si>
  <si>
    <t>gross_cap_income</t>
  </si>
  <si>
    <t>market_cap_income</t>
  </si>
  <si>
    <t>market_pens_cap_income</t>
  </si>
  <si>
    <t>net_market_cap_income</t>
  </si>
  <si>
    <t>Social contributions</t>
  </si>
  <si>
    <t>All direct taxes other than social contributions</t>
  </si>
  <si>
    <t>Contributory pensions</t>
  </si>
  <si>
    <t>Direct transfers and non-contributory pensions</t>
  </si>
  <si>
    <t>Wage/salary, gross</t>
  </si>
  <si>
    <t>Self-employed income, gross</t>
  </si>
  <si>
    <t>Capital income, gross</t>
  </si>
  <si>
    <t>Agricultural income, gross</t>
  </si>
  <si>
    <t>Private transfers, gross</t>
  </si>
  <si>
    <t>Social insurance contributions</t>
  </si>
  <si>
    <t>Unemployment benefits</t>
  </si>
  <si>
    <t>Value added tax (direct effect)</t>
  </si>
  <si>
    <t>Value added tax (indirect effect)</t>
  </si>
  <si>
    <t>In-kind health benefits</t>
  </si>
  <si>
    <t>In-hospital in-kind medical benefits</t>
  </si>
  <si>
    <t>Out-hospital in-kind medical benefits</t>
  </si>
  <si>
    <t>In-kind education benefits</t>
  </si>
  <si>
    <t>Primary in-kind education benefits</t>
  </si>
  <si>
    <t>Tertiary in-kind education benefits</t>
  </si>
  <si>
    <t>Secondary in-kind education benefits</t>
  </si>
  <si>
    <t>Guaranteed minimum income benefits</t>
  </si>
  <si>
    <t>Full cost (LCU/kWh)</t>
  </si>
  <si>
    <t>tariff (LCU/kWh)</t>
  </si>
  <si>
    <t>cut-off (kWh/month)</t>
  </si>
  <si>
    <t>electr_tariff</t>
  </si>
  <si>
    <t>electr_cutoff</t>
  </si>
  <si>
    <t>electr_cost</t>
  </si>
  <si>
    <t>electr_subs</t>
  </si>
  <si>
    <t>Electricity subsidies</t>
  </si>
  <si>
    <t>electr_subs_mean_1</t>
  </si>
  <si>
    <t>electr_subs_mean_2</t>
  </si>
  <si>
    <t>electr_subs_mean_3</t>
  </si>
  <si>
    <t>electr_subs_mean_4</t>
  </si>
  <si>
    <t>electr_subs_mean_5</t>
  </si>
  <si>
    <t>electr_subs_mean_6</t>
  </si>
  <si>
    <t>electr_subs_mean_7</t>
  </si>
  <si>
    <t>electr_subs_mean_8</t>
  </si>
  <si>
    <t>electr_subs_mean_9</t>
  </si>
  <si>
    <t>electr_subs_mean_10</t>
  </si>
  <si>
    <t>consumable_electr_subs_fgt0</t>
  </si>
  <si>
    <t>consumable_electr_subs_gini</t>
  </si>
  <si>
    <t>disposable_electr_subs_fgt0</t>
  </si>
  <si>
    <t>disposable_electr_subs_gini</t>
  </si>
  <si>
    <t>final_electr_subs_fgt0</t>
  </si>
  <si>
    <t>final_electr_subs_gini</t>
  </si>
  <si>
    <t>gross_electr_subs_fgt0</t>
  </si>
  <si>
    <t>gross_electr_subs_gini</t>
  </si>
  <si>
    <t>market_electr_subs_fgt0</t>
  </si>
  <si>
    <t>market_electr_subs_gini</t>
  </si>
  <si>
    <t>market_pens_electr_subs_fgt0</t>
  </si>
  <si>
    <t>market_pens_electr_subs_gini</t>
  </si>
  <si>
    <t>net_market_electr_subs_fgt0</t>
  </si>
  <si>
    <t>net_market_electr_subs_gini</t>
  </si>
  <si>
    <t>consumable_electr_subs</t>
  </si>
  <si>
    <t>disposable_electr_subs</t>
  </si>
  <si>
    <t>final_electr_subs</t>
  </si>
  <si>
    <t>gross_electr_subs</t>
  </si>
  <si>
    <t>market_electr_subs</t>
  </si>
  <si>
    <t>market_pens_electr_subs</t>
  </si>
  <si>
    <t>net_market_electr_subs</t>
  </si>
  <si>
    <t>SY baseline</t>
  </si>
  <si>
    <t>SY_consistency_check</t>
  </si>
  <si>
    <t>yes</t>
  </si>
  <si>
    <t>self_inc</t>
  </si>
  <si>
    <t>self_inc_mean_1</t>
  </si>
  <si>
    <t>self_inc_mean_2</t>
  </si>
  <si>
    <t>self_inc_mean_3</t>
  </si>
  <si>
    <t>self_inc_mean_4</t>
  </si>
  <si>
    <t>self_inc_mean_5</t>
  </si>
  <si>
    <t>self_inc_mean_6</t>
  </si>
  <si>
    <t>self_inc_mean_7</t>
  </si>
  <si>
    <t>self_inc_mean_8</t>
  </si>
  <si>
    <t>self_inc_mean_9</t>
  </si>
  <si>
    <t>self_inc_mean_10</t>
  </si>
  <si>
    <t>consumable_self_inc_fgt0</t>
  </si>
  <si>
    <t>consumable_self_inc_gini</t>
  </si>
  <si>
    <t>disposable_self_inc_fgt0</t>
  </si>
  <si>
    <t>disposable_self_inc_gini</t>
  </si>
  <si>
    <t>final_self_inc_fgt0</t>
  </si>
  <si>
    <t>final_self_inc_gini</t>
  </si>
  <si>
    <t>gross_self_inc_fgt0</t>
  </si>
  <si>
    <t>gross_self_inc_gini</t>
  </si>
  <si>
    <t>market_pens_self_inc_fgt0</t>
  </si>
  <si>
    <t>market_pens_self_inc_gini</t>
  </si>
  <si>
    <t>market_self_inc_fgt0</t>
  </si>
  <si>
    <t>market_self_inc_gini</t>
  </si>
  <si>
    <t>net_market_self_inc_fgt0</t>
  </si>
  <si>
    <t>net_market_self_inc_gini</t>
  </si>
  <si>
    <t>consumable_self_inc</t>
  </si>
  <si>
    <t>disposable_self_inc</t>
  </si>
  <si>
    <t>final_self_inc</t>
  </si>
  <si>
    <t>gross_self_inc</t>
  </si>
  <si>
    <t>market_pens_self_inc</t>
  </si>
  <si>
    <t>market_self_inc</t>
  </si>
  <si>
    <t>net_market_self_inc</t>
  </si>
  <si>
    <t>max number of eligible children</t>
  </si>
  <si>
    <t>VAT_exempt_share_PY</t>
  </si>
  <si>
    <t>VAT_exempt_share_SY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</si>
</sst>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"/>
    <numFmt numFmtId="166" formatCode="_(* #,##0_);_(* \(#,##0\);_(* &quot;-&quot;??_);_(@_)"/>
    <numFmt numFmtId="167" formatCode="0.0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sz val="11"/>
      <name val="Calibri"/>
      <family val="2"/>
    </font>
    <font>
      <b/>
      <sz val="11"/>
      <name val="Calibri"/>
      <family val="2"/>
    </font>
    <font>
      <b/>
      <sz val="18"/>
      <color indexed="8"/>
      <name val="Times New Roman"/>
      <family val="1"/>
    </font>
    <font>
      <b/>
      <sz val="18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20"/>
      <color theme="0"/>
      <name val="Garamond"/>
      <family val="1"/>
    </font>
    <font>
      <b/>
      <sz val="16"/>
      <color theme="1"/>
      <name val="Garamond"/>
      <family val="1"/>
    </font>
    <font>
      <sz val="11"/>
      <color theme="1"/>
      <name val="Calibri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4" tint="0.59996337778862885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16" fillId="0" borderId="0"/>
    <xf numFmtId="43" fontId="16" fillId="0" borderId="0" applyFont="0" applyFill="0" applyBorder="0" applyAlignment="0" applyProtection="0"/>
    <xf numFmtId="9" fontId="16" fillId="0" borderId="0" applyFont="0" applyFill="0" applyBorder="0" applyAlignment="0" applyProtection="0"/>
    <xf numFmtId="0" fontId="19" fillId="0" borderId="0"/>
    <xf numFmtId="0" fontId="5" fillId="0" borderId="0"/>
  </cellStyleXfs>
  <cellXfs count="271">
    <xf numFmtId="0" fontId="0" fillId="0" borderId="0" xfId="0"/>
    <xf numFmtId="0" fontId="1" fillId="0" borderId="0" xfId="0" applyFont="1"/>
    <xf numFmtId="0" fontId="3" fillId="0" borderId="0" xfId="0" applyFont="1" applyAlignment="1">
      <alignment wrapText="1"/>
    </xf>
    <xf numFmtId="9" fontId="0" fillId="0" borderId="0" xfId="0" applyNumberFormat="1"/>
    <xf numFmtId="0" fontId="0" fillId="2" borderId="0" xfId="0" applyFill="1"/>
    <xf numFmtId="0" fontId="2" fillId="2" borderId="0" xfId="0" applyFont="1" applyFill="1"/>
    <xf numFmtId="0" fontId="3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wrapText="1"/>
    </xf>
    <xf numFmtId="2" fontId="3" fillId="2" borderId="0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1" fontId="0" fillId="0" borderId="0" xfId="0" applyNumberFormat="1"/>
    <xf numFmtId="0" fontId="5" fillId="2" borderId="0" xfId="0" applyFont="1" applyFill="1"/>
    <xf numFmtId="0" fontId="11" fillId="2" borderId="0" xfId="0" applyFont="1" applyFill="1"/>
    <xf numFmtId="10" fontId="5" fillId="2" borderId="0" xfId="0" applyNumberFormat="1" applyFont="1" applyFill="1"/>
    <xf numFmtId="0" fontId="5" fillId="2" borderId="0" xfId="0" applyFont="1" applyFill="1" applyAlignment="1">
      <alignment wrapText="1"/>
    </xf>
    <xf numFmtId="0" fontId="11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/>
    <xf numFmtId="10" fontId="0" fillId="3" borderId="0" xfId="0" applyNumberFormat="1" applyFill="1"/>
    <xf numFmtId="0" fontId="0" fillId="3" borderId="0" xfId="0" applyFill="1" applyAlignment="1">
      <alignment wrapText="1"/>
    </xf>
    <xf numFmtId="0" fontId="12" fillId="2" borderId="0" xfId="0" applyFont="1" applyFill="1"/>
    <xf numFmtId="0" fontId="9" fillId="2" borderId="0" xfId="0" applyFont="1" applyFill="1"/>
    <xf numFmtId="0" fontId="9" fillId="0" borderId="0" xfId="0" applyFont="1"/>
    <xf numFmtId="0" fontId="2" fillId="2" borderId="0" xfId="0" applyFont="1" applyFill="1" applyAlignment="1">
      <alignment wrapText="1"/>
    </xf>
    <xf numFmtId="0" fontId="2" fillId="3" borderId="0" xfId="0" applyFont="1" applyFill="1"/>
    <xf numFmtId="10" fontId="2" fillId="3" borderId="0" xfId="0" applyNumberFormat="1" applyFont="1" applyFill="1" applyAlignment="1">
      <alignment wrapText="1"/>
    </xf>
    <xf numFmtId="0" fontId="2" fillId="3" borderId="0" xfId="0" applyFont="1" applyFill="1" applyAlignment="1">
      <alignment wrapText="1"/>
    </xf>
    <xf numFmtId="10" fontId="2" fillId="3" borderId="0" xfId="0" applyNumberFormat="1" applyFont="1" applyFill="1"/>
    <xf numFmtId="0" fontId="12" fillId="3" borderId="0" xfId="0" applyFont="1" applyFill="1"/>
    <xf numFmtId="0" fontId="9" fillId="3" borderId="0" xfId="0" applyFont="1" applyFill="1"/>
    <xf numFmtId="10" fontId="5" fillId="2" borderId="0" xfId="0" applyNumberFormat="1" applyFont="1" applyFill="1" applyBorder="1" applyAlignment="1">
      <alignment horizontal="center" vertical="center"/>
    </xf>
    <xf numFmtId="10" fontId="5" fillId="2" borderId="4" xfId="0" applyNumberFormat="1" applyFont="1" applyFill="1" applyBorder="1" applyAlignment="1">
      <alignment horizontal="center" vertical="center"/>
    </xf>
    <xf numFmtId="10" fontId="5" fillId="2" borderId="6" xfId="0" applyNumberFormat="1" applyFont="1" applyFill="1" applyBorder="1" applyAlignment="1">
      <alignment horizontal="center" vertical="center"/>
    </xf>
    <xf numFmtId="10" fontId="5" fillId="2" borderId="7" xfId="0" applyNumberFormat="1" applyFont="1" applyFill="1" applyBorder="1" applyAlignment="1">
      <alignment horizontal="center" vertical="center"/>
    </xf>
    <xf numFmtId="0" fontId="6" fillId="2" borderId="3" xfId="0" applyFont="1" applyFill="1" applyBorder="1"/>
    <xf numFmtId="0" fontId="6" fillId="2" borderId="5" xfId="0" applyFont="1" applyFill="1" applyBorder="1"/>
    <xf numFmtId="0" fontId="11" fillId="3" borderId="0" xfId="0" applyFont="1" applyFill="1" applyAlignment="1">
      <alignment wrapText="1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8" fillId="2" borderId="0" xfId="0" applyFont="1" applyFill="1"/>
    <xf numFmtId="0" fontId="7" fillId="2" borderId="0" xfId="0" applyFont="1" applyFill="1" applyAlignment="1"/>
    <xf numFmtId="0" fontId="7" fillId="4" borderId="0" xfId="0" applyFont="1" applyFill="1" applyAlignment="1"/>
    <xf numFmtId="0" fontId="3" fillId="4" borderId="0" xfId="0" applyFont="1" applyFill="1" applyAlignment="1">
      <alignment wrapText="1"/>
    </xf>
    <xf numFmtId="0" fontId="4" fillId="2" borderId="5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center" vertical="center"/>
    </xf>
    <xf numFmtId="10" fontId="0" fillId="3" borderId="0" xfId="0" applyNumberFormat="1" applyFill="1" applyBorder="1" applyAlignment="1">
      <alignment horizontal="center" vertical="center"/>
    </xf>
    <xf numFmtId="10" fontId="0" fillId="3" borderId="4" xfId="0" applyNumberForma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10" fontId="0" fillId="3" borderId="6" xfId="0" applyNumberFormat="1" applyFill="1" applyBorder="1" applyAlignment="1">
      <alignment horizontal="center" vertical="center"/>
    </xf>
    <xf numFmtId="10" fontId="0" fillId="3" borderId="7" xfId="0" applyNumberForma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 wrapText="1"/>
    </xf>
    <xf numFmtId="0" fontId="13" fillId="4" borderId="1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wrapText="1"/>
    </xf>
    <xf numFmtId="0" fontId="6" fillId="4" borderId="2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left" wrapText="1"/>
    </xf>
    <xf numFmtId="0" fontId="14" fillId="2" borderId="5" xfId="0" applyFont="1" applyFill="1" applyBorder="1" applyAlignment="1">
      <alignment horizontal="left" wrapText="1"/>
    </xf>
    <xf numFmtId="3" fontId="0" fillId="0" borderId="0" xfId="0" applyNumberFormat="1"/>
    <xf numFmtId="0" fontId="15" fillId="2" borderId="0" xfId="0" applyFont="1" applyFill="1"/>
    <xf numFmtId="0" fontId="15" fillId="2" borderId="0" xfId="0" applyFont="1" applyFill="1" applyAlignment="1">
      <alignment wrapText="1"/>
    </xf>
    <xf numFmtId="0" fontId="1" fillId="5" borderId="0" xfId="0" applyFont="1" applyFill="1"/>
    <xf numFmtId="0" fontId="13" fillId="4" borderId="9" xfId="0" applyFont="1" applyFill="1" applyBorder="1" applyAlignment="1"/>
    <xf numFmtId="0" fontId="13" fillId="4" borderId="10" xfId="0" applyFont="1" applyFill="1" applyBorder="1" applyAlignment="1"/>
    <xf numFmtId="0" fontId="13" fillId="4" borderId="11" xfId="0" applyFont="1" applyFill="1" applyBorder="1" applyAlignment="1"/>
    <xf numFmtId="10" fontId="5" fillId="2" borderId="12" xfId="0" applyNumberFormat="1" applyFont="1" applyFill="1" applyBorder="1" applyAlignment="1">
      <alignment horizontal="center" vertical="center"/>
    </xf>
    <xf numFmtId="0" fontId="3" fillId="3" borderId="0" xfId="0" applyFont="1" applyFill="1" applyAlignment="1">
      <alignment wrapText="1"/>
    </xf>
    <xf numFmtId="0" fontId="14" fillId="2" borderId="1" xfId="0" applyFont="1" applyFill="1" applyBorder="1" applyAlignment="1">
      <alignment horizontal="left" wrapText="1"/>
    </xf>
    <xf numFmtId="0" fontId="6" fillId="2" borderId="3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164" fontId="0" fillId="0" borderId="0" xfId="0" applyNumberFormat="1"/>
    <xf numFmtId="2" fontId="0" fillId="0" borderId="0" xfId="0" applyNumberFormat="1"/>
    <xf numFmtId="2" fontId="3" fillId="2" borderId="8" xfId="0" applyNumberFormat="1" applyFont="1" applyFill="1" applyBorder="1" applyAlignment="1">
      <alignment wrapText="1"/>
    </xf>
    <xf numFmtId="2" fontId="3" fillId="2" borderId="3" xfId="0" applyNumberFormat="1" applyFont="1" applyFill="1" applyBorder="1" applyAlignment="1">
      <alignment wrapText="1"/>
    </xf>
    <xf numFmtId="2" fontId="3" fillId="2" borderId="4" xfId="0" applyNumberFormat="1" applyFont="1" applyFill="1" applyBorder="1" applyAlignment="1">
      <alignment wrapText="1"/>
    </xf>
    <xf numFmtId="2" fontId="3" fillId="2" borderId="5" xfId="0" applyNumberFormat="1" applyFont="1" applyFill="1" applyBorder="1" applyAlignment="1">
      <alignment wrapText="1"/>
    </xf>
    <xf numFmtId="2" fontId="3" fillId="2" borderId="7" xfId="0" applyNumberFormat="1" applyFont="1" applyFill="1" applyBorder="1" applyAlignment="1">
      <alignment wrapText="1"/>
    </xf>
    <xf numFmtId="2" fontId="4" fillId="2" borderId="1" xfId="0" applyNumberFormat="1" applyFont="1" applyFill="1" applyBorder="1" applyAlignment="1">
      <alignment wrapText="1"/>
    </xf>
    <xf numFmtId="2" fontId="4" fillId="2" borderId="3" xfId="0" applyNumberFormat="1" applyFont="1" applyFill="1" applyBorder="1" applyAlignment="1">
      <alignment wrapText="1"/>
    </xf>
    <xf numFmtId="3" fontId="0" fillId="0" borderId="0" xfId="2" applyNumberFormat="1" applyFont="1"/>
    <xf numFmtId="0" fontId="4" fillId="2" borderId="1" xfId="0" applyFont="1" applyFill="1" applyBorder="1"/>
    <xf numFmtId="0" fontId="3" fillId="2" borderId="3" xfId="0" applyFont="1" applyFill="1" applyBorder="1"/>
    <xf numFmtId="3" fontId="14" fillId="6" borderId="8" xfId="0" applyNumberFormat="1" applyFont="1" applyFill="1" applyBorder="1" applyAlignment="1">
      <alignment horizontal="center" vertical="center" wrapText="1"/>
    </xf>
    <xf numFmtId="3" fontId="14" fillId="6" borderId="4" xfId="0" applyNumberFormat="1" applyFont="1" applyFill="1" applyBorder="1" applyAlignment="1">
      <alignment horizontal="center" vertical="center" wrapText="1"/>
    </xf>
    <xf numFmtId="3" fontId="14" fillId="6" borderId="7" xfId="0" applyNumberFormat="1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left" wrapText="1"/>
    </xf>
    <xf numFmtId="0" fontId="14" fillId="2" borderId="9" xfId="0" applyFont="1" applyFill="1" applyBorder="1" applyAlignment="1">
      <alignment horizontal="left" wrapText="1"/>
    </xf>
    <xf numFmtId="2" fontId="3" fillId="2" borderId="0" xfId="0" applyNumberFormat="1" applyFont="1" applyFill="1" applyAlignment="1">
      <alignment wrapText="1"/>
    </xf>
    <xf numFmtId="0" fontId="4" fillId="2" borderId="7" xfId="0" applyFont="1" applyFill="1" applyBorder="1" applyAlignment="1">
      <alignment horizontal="center" vertical="center" wrapText="1"/>
    </xf>
    <xf numFmtId="10" fontId="5" fillId="2" borderId="13" xfId="0" applyNumberFormat="1" applyFont="1" applyFill="1" applyBorder="1" applyAlignment="1">
      <alignment horizontal="center" vertical="center"/>
    </xf>
    <xf numFmtId="10" fontId="5" fillId="2" borderId="14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10" fontId="5" fillId="2" borderId="2" xfId="0" applyNumberFormat="1" applyFont="1" applyFill="1" applyBorder="1" applyAlignment="1">
      <alignment horizontal="center" vertical="center"/>
    </xf>
    <xf numFmtId="0" fontId="10" fillId="3" borderId="3" xfId="0" applyFont="1" applyFill="1" applyBorder="1"/>
    <xf numFmtId="0" fontId="10" fillId="3" borderId="4" xfId="0" applyFont="1" applyFill="1" applyBorder="1" applyAlignment="1">
      <alignment horizontal="center" vertical="center"/>
    </xf>
    <xf numFmtId="0" fontId="10" fillId="3" borderId="15" xfId="0" applyFont="1" applyFill="1" applyBorder="1"/>
    <xf numFmtId="0" fontId="10" fillId="3" borderId="16" xfId="0" applyFont="1" applyFill="1" applyBorder="1"/>
    <xf numFmtId="0" fontId="10" fillId="3" borderId="16" xfId="0" applyFont="1" applyFill="1" applyBorder="1" applyAlignment="1">
      <alignment horizontal="center" vertical="center"/>
    </xf>
    <xf numFmtId="0" fontId="10" fillId="3" borderId="17" xfId="0" applyFont="1" applyFill="1" applyBorder="1" applyAlignment="1">
      <alignment horizontal="center" vertical="center"/>
    </xf>
    <xf numFmtId="165" fontId="10" fillId="3" borderId="18" xfId="0" applyNumberFormat="1" applyFont="1" applyFill="1" applyBorder="1"/>
    <xf numFmtId="165" fontId="10" fillId="3" borderId="19" xfId="0" applyNumberFormat="1" applyFont="1" applyFill="1" applyBorder="1"/>
    <xf numFmtId="165" fontId="10" fillId="3" borderId="4" xfId="0" applyNumberFormat="1" applyFont="1" applyFill="1" applyBorder="1"/>
    <xf numFmtId="165" fontId="10" fillId="3" borderId="20" xfId="0" applyNumberFormat="1" applyFont="1" applyFill="1" applyBorder="1"/>
    <xf numFmtId="165" fontId="10" fillId="3" borderId="21" xfId="0" applyNumberFormat="1" applyFont="1" applyFill="1" applyBorder="1"/>
    <xf numFmtId="0" fontId="10" fillId="3" borderId="0" xfId="0" applyFont="1" applyFill="1" applyBorder="1"/>
    <xf numFmtId="0" fontId="10" fillId="3" borderId="0" xfId="0" applyFont="1" applyFill="1" applyBorder="1" applyAlignment="1">
      <alignment horizontal="center" vertical="center"/>
    </xf>
    <xf numFmtId="165" fontId="10" fillId="3" borderId="0" xfId="0" applyNumberFormat="1" applyFont="1" applyFill="1" applyBorder="1"/>
    <xf numFmtId="0" fontId="0" fillId="3" borderId="3" xfId="0" applyFont="1" applyFill="1" applyBorder="1"/>
    <xf numFmtId="0" fontId="0" fillId="3" borderId="0" xfId="0" applyFont="1" applyFill="1" applyBorder="1"/>
    <xf numFmtId="165" fontId="0" fillId="3" borderId="0" xfId="0" applyNumberFormat="1" applyFont="1" applyFill="1" applyBorder="1"/>
    <xf numFmtId="165" fontId="0" fillId="3" borderId="4" xfId="0" applyNumberFormat="1" applyFont="1" applyFill="1" applyBorder="1"/>
    <xf numFmtId="165" fontId="0" fillId="3" borderId="20" xfId="0" applyNumberFormat="1" applyFont="1" applyFill="1" applyBorder="1"/>
    <xf numFmtId="165" fontId="0" fillId="3" borderId="21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  <xf numFmtId="165" fontId="0" fillId="3" borderId="6" xfId="0" applyNumberFormat="1" applyFont="1" applyFill="1" applyBorder="1"/>
    <xf numFmtId="165" fontId="0" fillId="3" borderId="22" xfId="0" applyNumberFormat="1" applyFont="1" applyFill="1" applyBorder="1"/>
    <xf numFmtId="165" fontId="0" fillId="3" borderId="23" xfId="0" applyNumberFormat="1" applyFont="1" applyFill="1" applyBorder="1"/>
    <xf numFmtId="165" fontId="0" fillId="3" borderId="7" xfId="0" applyNumberFormat="1" applyFont="1" applyFill="1" applyBorder="1"/>
    <xf numFmtId="0" fontId="10" fillId="0" borderId="0" xfId="0" applyFont="1"/>
    <xf numFmtId="0" fontId="7" fillId="2" borderId="0" xfId="0" applyFont="1" applyFill="1" applyAlignment="1">
      <alignment wrapText="1"/>
    </xf>
    <xf numFmtId="9" fontId="3" fillId="7" borderId="0" xfId="0" applyNumberFormat="1" applyFont="1" applyFill="1" applyAlignment="1">
      <alignment horizontal="center" vertical="center" wrapText="1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3" fontId="0" fillId="8" borderId="0" xfId="0" applyNumberFormat="1" applyFill="1"/>
    <xf numFmtId="0" fontId="18" fillId="10" borderId="3" xfId="0" applyFont="1" applyFill="1" applyBorder="1" applyAlignment="1">
      <alignment horizontal="left"/>
    </xf>
    <xf numFmtId="0" fontId="18" fillId="10" borderId="0" xfId="0" applyFont="1" applyFill="1" applyAlignment="1">
      <alignment horizontal="left"/>
    </xf>
    <xf numFmtId="0" fontId="18" fillId="10" borderId="9" xfId="0" applyFont="1" applyFill="1" applyBorder="1"/>
    <xf numFmtId="0" fontId="18" fillId="10" borderId="10" xfId="0" applyFont="1" applyFill="1" applyBorder="1"/>
    <xf numFmtId="0" fontId="18" fillId="10" borderId="11" xfId="0" applyFont="1" applyFill="1" applyBorder="1" applyAlignment="1">
      <alignment horizontal="center" vertical="center"/>
    </xf>
    <xf numFmtId="0" fontId="18" fillId="10" borderId="9" xfId="0" applyFont="1" applyFill="1" applyBorder="1" applyAlignment="1">
      <alignment vertical="center"/>
    </xf>
    <xf numFmtId="0" fontId="18" fillId="10" borderId="10" xfId="0" applyFont="1" applyFill="1" applyBorder="1" applyAlignment="1">
      <alignment vertical="center"/>
    </xf>
    <xf numFmtId="0" fontId="0" fillId="10" borderId="10" xfId="0" applyFill="1" applyBorder="1" applyAlignment="1">
      <alignment vertical="center"/>
    </xf>
    <xf numFmtId="0" fontId="0" fillId="10" borderId="11" xfId="0" applyFill="1" applyBorder="1" applyAlignment="1">
      <alignment vertical="center" wrapText="1"/>
    </xf>
    <xf numFmtId="0" fontId="18" fillId="10" borderId="5" xfId="0" applyFont="1" applyFill="1" applyBorder="1" applyAlignment="1">
      <alignment vertical="center"/>
    </xf>
    <xf numFmtId="0" fontId="18" fillId="10" borderId="6" xfId="0" applyFont="1" applyFill="1" applyBorder="1" applyAlignment="1">
      <alignment vertical="center"/>
    </xf>
    <xf numFmtId="0" fontId="0" fillId="10" borderId="6" xfId="0" applyFill="1" applyBorder="1" applyAlignment="1">
      <alignment vertical="center"/>
    </xf>
    <xf numFmtId="0" fontId="0" fillId="10" borderId="7" xfId="0" applyFill="1" applyBorder="1" applyAlignment="1">
      <alignment vertical="center" wrapText="1"/>
    </xf>
    <xf numFmtId="0" fontId="0" fillId="3" borderId="0" xfId="0" applyFill="1" applyAlignment="1">
      <alignment horizontal="center" wrapText="1"/>
    </xf>
    <xf numFmtId="0" fontId="0" fillId="3" borderId="5" xfId="0" applyFill="1" applyBorder="1" applyAlignment="1">
      <alignment wrapText="1"/>
    </xf>
    <xf numFmtId="0" fontId="10" fillId="3" borderId="9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8" xfId="0" applyFont="1" applyFill="1" applyBorder="1" applyAlignment="1">
      <alignment horizontal="center" wrapText="1"/>
    </xf>
    <xf numFmtId="1" fontId="0" fillId="3" borderId="0" xfId="0" applyNumberFormat="1" applyFill="1" applyAlignment="1">
      <alignment horizontal="center"/>
    </xf>
    <xf numFmtId="0" fontId="10" fillId="3" borderId="1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1" fontId="0" fillId="3" borderId="4" xfId="0" applyNumberFormat="1" applyFill="1" applyBorder="1" applyAlignment="1">
      <alignment horizontal="center"/>
    </xf>
    <xf numFmtId="1" fontId="0" fillId="3" borderId="3" xfId="0" applyNumberFormat="1" applyFill="1" applyBorder="1" applyAlignment="1">
      <alignment horizontal="center"/>
    </xf>
    <xf numFmtId="9" fontId="0" fillId="3" borderId="0" xfId="3" applyFont="1" applyFill="1" applyBorder="1" applyAlignment="1">
      <alignment horizontal="center"/>
    </xf>
    <xf numFmtId="9" fontId="0" fillId="3" borderId="4" xfId="3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9" fontId="0" fillId="3" borderId="6" xfId="3" applyFont="1" applyFill="1" applyBorder="1" applyAlignment="1">
      <alignment horizontal="center"/>
    </xf>
    <xf numFmtId="9" fontId="0" fillId="3" borderId="7" xfId="3" applyFont="1" applyFill="1" applyBorder="1" applyAlignment="1">
      <alignment horizontal="center"/>
    </xf>
    <xf numFmtId="0" fontId="19" fillId="0" borderId="0" xfId="4"/>
    <xf numFmtId="0" fontId="10" fillId="3" borderId="3" xfId="4" applyFont="1" applyFill="1" applyBorder="1"/>
    <xf numFmtId="0" fontId="10" fillId="3" borderId="0" xfId="4" applyFont="1" applyFill="1"/>
    <xf numFmtId="0" fontId="10" fillId="3" borderId="15" xfId="4" applyFont="1" applyFill="1" applyBorder="1"/>
    <xf numFmtId="0" fontId="10" fillId="3" borderId="16" xfId="4" applyFont="1" applyFill="1" applyBorder="1"/>
    <xf numFmtId="0" fontId="10" fillId="3" borderId="17" xfId="4" applyFont="1" applyFill="1" applyBorder="1" applyAlignment="1">
      <alignment horizontal="center" vertical="center"/>
    </xf>
    <xf numFmtId="0" fontId="10" fillId="0" borderId="0" xfId="4" applyFont="1"/>
    <xf numFmtId="0" fontId="19" fillId="3" borderId="3" xfId="4" applyFill="1" applyBorder="1"/>
    <xf numFmtId="0" fontId="5" fillId="0" borderId="0" xfId="5"/>
    <xf numFmtId="0" fontId="10" fillId="3" borderId="0" xfId="4" applyFont="1" applyFill="1" applyAlignment="1">
      <alignment horizontal="center" vertical="center"/>
    </xf>
    <xf numFmtId="0" fontId="10" fillId="3" borderId="16" xfId="4" applyFont="1" applyFill="1" applyBorder="1" applyAlignment="1">
      <alignment horizontal="center" vertical="center"/>
    </xf>
    <xf numFmtId="0" fontId="19" fillId="0" borderId="0" xfId="4" applyAlignment="1">
      <alignment horizontal="center" vertical="center"/>
    </xf>
    <xf numFmtId="3" fontId="10" fillId="3" borderId="0" xfId="4" applyNumberFormat="1" applyFont="1" applyFill="1" applyAlignment="1">
      <alignment horizontal="center" vertical="center"/>
    </xf>
    <xf numFmtId="3" fontId="10" fillId="3" borderId="4" xfId="4" applyNumberFormat="1" applyFont="1" applyFill="1" applyBorder="1" applyAlignment="1">
      <alignment horizontal="center" vertical="center"/>
    </xf>
    <xf numFmtId="3" fontId="19" fillId="3" borderId="0" xfId="4" applyNumberFormat="1" applyFill="1" applyAlignment="1">
      <alignment horizontal="center" vertical="center"/>
    </xf>
    <xf numFmtId="3" fontId="19" fillId="3" borderId="4" xfId="4" applyNumberFormat="1" applyFill="1" applyBorder="1" applyAlignment="1">
      <alignment horizontal="center" vertical="center"/>
    </xf>
    <xf numFmtId="3" fontId="16" fillId="3" borderId="0" xfId="4" applyNumberFormat="1" applyFont="1" applyFill="1" applyAlignment="1">
      <alignment horizontal="center" vertical="center"/>
    </xf>
    <xf numFmtId="3" fontId="16" fillId="3" borderId="4" xfId="4" applyNumberFormat="1" applyFont="1" applyFill="1" applyBorder="1" applyAlignment="1">
      <alignment horizontal="center" vertical="center"/>
    </xf>
    <xf numFmtId="3" fontId="19" fillId="3" borderId="6" xfId="4" applyNumberFormat="1" applyFill="1" applyBorder="1" applyAlignment="1">
      <alignment horizontal="center" vertical="center"/>
    </xf>
    <xf numFmtId="3" fontId="19" fillId="3" borderId="7" xfId="4" applyNumberFormat="1" applyFill="1" applyBorder="1" applyAlignment="1">
      <alignment horizontal="center" vertical="center"/>
    </xf>
    <xf numFmtId="166" fontId="10" fillId="0" borderId="0" xfId="2" applyNumberFormat="1" applyFont="1"/>
    <xf numFmtId="0" fontId="20" fillId="11" borderId="0" xfId="0" applyFont="1" applyFill="1" applyAlignment="1">
      <alignment wrapText="1"/>
    </xf>
    <xf numFmtId="0" fontId="21" fillId="11" borderId="0" xfId="0" applyFont="1" applyFill="1" applyAlignment="1">
      <alignment wrapText="1"/>
    </xf>
    <xf numFmtId="0" fontId="22" fillId="11" borderId="1" xfId="0" applyFont="1" applyFill="1" applyBorder="1" applyAlignment="1">
      <alignment wrapText="1"/>
    </xf>
    <xf numFmtId="0" fontId="21" fillId="11" borderId="3" xfId="0" applyFont="1" applyFill="1" applyBorder="1" applyAlignment="1">
      <alignment wrapText="1"/>
    </xf>
    <xf numFmtId="0" fontId="21" fillId="11" borderId="5" xfId="0" applyFont="1" applyFill="1" applyBorder="1" applyAlignment="1">
      <alignment wrapText="1"/>
    </xf>
    <xf numFmtId="0" fontId="21" fillId="11" borderId="9" xfId="0" applyFont="1" applyFill="1" applyBorder="1" applyAlignment="1">
      <alignment horizontal="left" vertical="top" wrapText="1"/>
    </xf>
    <xf numFmtId="0" fontId="3" fillId="7" borderId="0" xfId="0" applyNumberFormat="1" applyFont="1" applyFill="1" applyAlignment="1">
      <alignment horizontal="center" vertical="center" wrapText="1"/>
    </xf>
    <xf numFmtId="0" fontId="0" fillId="14" borderId="0" xfId="0" applyFill="1"/>
    <xf numFmtId="0" fontId="0" fillId="0" borderId="0" xfId="0" applyFill="1"/>
    <xf numFmtId="9" fontId="0" fillId="13" borderId="0" xfId="0" applyNumberFormat="1" applyFill="1"/>
    <xf numFmtId="165" fontId="0" fillId="0" borderId="0" xfId="0" applyNumberFormat="1"/>
    <xf numFmtId="0" fontId="4" fillId="2" borderId="0" xfId="0" applyFont="1" applyFill="1" applyAlignment="1">
      <alignment wrapText="1"/>
    </xf>
    <xf numFmtId="0" fontId="3" fillId="2" borderId="3" xfId="0" applyFont="1" applyFill="1" applyBorder="1" applyAlignment="1">
      <alignment horizontal="left" wrapText="1"/>
    </xf>
    <xf numFmtId="0" fontId="3" fillId="2" borderId="5" xfId="0" applyFont="1" applyFill="1" applyBorder="1" applyAlignment="1">
      <alignment horizontal="left" wrapText="1"/>
    </xf>
    <xf numFmtId="0" fontId="21" fillId="3" borderId="0" xfId="0" applyFont="1" applyFill="1" applyBorder="1" applyAlignment="1">
      <alignment wrapText="1"/>
    </xf>
    <xf numFmtId="9" fontId="21" fillId="3" borderId="0" xfId="3" applyFont="1" applyFill="1" applyBorder="1" applyAlignment="1">
      <alignment wrapText="1"/>
    </xf>
    <xf numFmtId="1" fontId="3" fillId="7" borderId="0" xfId="0" applyNumberFormat="1" applyFont="1" applyFill="1" applyBorder="1" applyAlignment="1">
      <alignment horizontal="center" wrapText="1"/>
    </xf>
    <xf numFmtId="0" fontId="3" fillId="3" borderId="8" xfId="0" applyFont="1" applyFill="1" applyBorder="1" applyAlignment="1">
      <alignment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24" xfId="0" applyFont="1" applyFill="1" applyBorder="1" applyAlignment="1">
      <alignment wrapText="1"/>
    </xf>
    <xf numFmtId="0" fontId="4" fillId="2" borderId="25" xfId="0" applyFont="1" applyFill="1" applyBorder="1" applyAlignment="1">
      <alignment wrapText="1"/>
    </xf>
    <xf numFmtId="0" fontId="4" fillId="2" borderId="26" xfId="0" applyFont="1" applyFill="1" applyBorder="1" applyAlignment="1">
      <alignment wrapText="1"/>
    </xf>
    <xf numFmtId="0" fontId="3" fillId="7" borderId="20" xfId="0" applyFont="1" applyFill="1" applyBorder="1" applyAlignment="1">
      <alignment wrapText="1"/>
    </xf>
    <xf numFmtId="0" fontId="4" fillId="2" borderId="22" xfId="0" applyFont="1" applyFill="1" applyBorder="1" applyAlignment="1">
      <alignment horizontal="center" vertical="center" wrapText="1"/>
    </xf>
    <xf numFmtId="9" fontId="3" fillId="7" borderId="26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vertical="center" wrapText="1"/>
    </xf>
    <xf numFmtId="9" fontId="3" fillId="7" borderId="20" xfId="0" applyNumberFormat="1" applyFont="1" applyFill="1" applyBorder="1" applyAlignment="1">
      <alignment horizontal="center" wrapText="1"/>
    </xf>
    <xf numFmtId="9" fontId="3" fillId="7" borderId="22" xfId="0" applyNumberFormat="1" applyFont="1" applyFill="1" applyBorder="1" applyAlignment="1">
      <alignment horizontal="center" vertical="center" wrapText="1"/>
    </xf>
    <xf numFmtId="9" fontId="3" fillId="7" borderId="28" xfId="0" applyNumberFormat="1" applyFont="1" applyFill="1" applyBorder="1" applyAlignment="1">
      <alignment wrapText="1"/>
    </xf>
    <xf numFmtId="0" fontId="3" fillId="7" borderId="29" xfId="0" applyFont="1" applyFill="1" applyBorder="1" applyAlignment="1">
      <alignment wrapText="1"/>
    </xf>
    <xf numFmtId="0" fontId="3" fillId="7" borderId="27" xfId="0" applyFont="1" applyFill="1" applyBorder="1" applyAlignment="1">
      <alignment wrapText="1"/>
    </xf>
    <xf numFmtId="0" fontId="3" fillId="2" borderId="30" xfId="0" applyFont="1" applyFill="1" applyBorder="1" applyAlignment="1">
      <alignment wrapText="1"/>
    </xf>
    <xf numFmtId="0" fontId="3" fillId="7" borderId="31" xfId="0" applyFont="1" applyFill="1" applyBorder="1" applyAlignment="1">
      <alignment wrapText="1"/>
    </xf>
    <xf numFmtId="0" fontId="21" fillId="11" borderId="32" xfId="0" applyFont="1" applyFill="1" applyBorder="1" applyAlignment="1">
      <alignment wrapText="1"/>
    </xf>
    <xf numFmtId="0" fontId="22" fillId="11" borderId="29" xfId="0" applyFont="1" applyFill="1" applyBorder="1" applyAlignment="1">
      <alignment horizontal="right" vertical="center" wrapText="1"/>
    </xf>
    <xf numFmtId="9" fontId="21" fillId="12" borderId="34" xfId="3" applyFont="1" applyFill="1" applyBorder="1" applyAlignment="1">
      <alignment wrapText="1"/>
    </xf>
    <xf numFmtId="9" fontId="21" fillId="12" borderId="35" xfId="3" applyFont="1" applyFill="1" applyBorder="1" applyAlignment="1">
      <alignment wrapText="1"/>
    </xf>
    <xf numFmtId="9" fontId="21" fillId="12" borderId="27" xfId="3" applyFont="1" applyFill="1" applyBorder="1" applyAlignment="1">
      <alignment wrapText="1"/>
    </xf>
    <xf numFmtId="0" fontId="21" fillId="11" borderId="29" xfId="0" applyFont="1" applyFill="1" applyBorder="1" applyAlignment="1">
      <alignment horizontal="right" vertical="center" wrapText="1"/>
    </xf>
    <xf numFmtId="1" fontId="21" fillId="12" borderId="35" xfId="2" applyNumberFormat="1" applyFont="1" applyFill="1" applyBorder="1" applyAlignment="1">
      <alignment wrapText="1"/>
    </xf>
    <xf numFmtId="1" fontId="21" fillId="12" borderId="35" xfId="0" applyNumberFormat="1" applyFont="1" applyFill="1" applyBorder="1" applyAlignment="1">
      <alignment wrapText="1"/>
    </xf>
    <xf numFmtId="1" fontId="21" fillId="12" borderId="27" xfId="0" applyNumberFormat="1" applyFont="1" applyFill="1" applyBorder="1" applyAlignment="1">
      <alignment wrapText="1"/>
    </xf>
    <xf numFmtId="0" fontId="21" fillId="12" borderId="28" xfId="0" applyFont="1" applyFill="1" applyBorder="1" applyAlignment="1">
      <alignment wrapText="1"/>
    </xf>
    <xf numFmtId="1" fontId="21" fillId="12" borderId="34" xfId="2" applyNumberFormat="1" applyFont="1" applyFill="1" applyBorder="1" applyAlignment="1">
      <alignment wrapText="1"/>
    </xf>
    <xf numFmtId="1" fontId="3" fillId="7" borderId="20" xfId="0" applyNumberFormat="1" applyFont="1" applyFill="1" applyBorder="1" applyAlignment="1">
      <alignment horizontal="center" wrapText="1"/>
    </xf>
    <xf numFmtId="0" fontId="3" fillId="2" borderId="32" xfId="0" applyFont="1" applyFill="1" applyBorder="1" applyAlignment="1">
      <alignment horizontal="left" wrapText="1"/>
    </xf>
    <xf numFmtId="1" fontId="3" fillId="7" borderId="18" xfId="0" applyNumberFormat="1" applyFont="1" applyFill="1" applyBorder="1" applyAlignment="1">
      <alignment horizontal="center" wrapText="1"/>
    </xf>
    <xf numFmtId="3" fontId="14" fillId="6" borderId="33" xfId="0" applyNumberFormat="1" applyFont="1" applyFill="1" applyBorder="1" applyAlignment="1">
      <alignment horizontal="center" vertical="center" wrapText="1"/>
    </xf>
    <xf numFmtId="1" fontId="3" fillId="7" borderId="22" xfId="0" applyNumberFormat="1" applyFont="1" applyFill="1" applyBorder="1" applyAlignment="1">
      <alignment horizontal="center" wrapText="1"/>
    </xf>
    <xf numFmtId="0" fontId="4" fillId="3" borderId="20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vertical="center" wrapText="1"/>
    </xf>
    <xf numFmtId="2" fontId="3" fillId="2" borderId="9" xfId="0" applyNumberFormat="1" applyFont="1" applyFill="1" applyBorder="1" applyAlignment="1">
      <alignment wrapText="1"/>
    </xf>
    <xf numFmtId="2" fontId="3" fillId="15" borderId="11" xfId="0" applyNumberFormat="1" applyFont="1" applyFill="1" applyBorder="1" applyAlignment="1">
      <alignment horizontal="center" vertical="center" wrapText="1"/>
    </xf>
    <xf numFmtId="10" fontId="11" fillId="2" borderId="0" xfId="0" applyNumberFormat="1" applyFont="1" applyFill="1"/>
    <xf numFmtId="167" fontId="3" fillId="7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6" fillId="4" borderId="9" xfId="0" applyFont="1" applyFill="1" applyBorder="1" applyAlignment="1">
      <alignment horizontal="center"/>
    </xf>
    <xf numFmtId="0" fontId="6" fillId="4" borderId="10" xfId="0" applyFont="1" applyFill="1" applyBorder="1" applyAlignment="1">
      <alignment horizontal="center"/>
    </xf>
    <xf numFmtId="0" fontId="6" fillId="4" borderId="11" xfId="0" applyFont="1" applyFill="1" applyBorder="1" applyAlignment="1">
      <alignment horizontal="center"/>
    </xf>
    <xf numFmtId="0" fontId="10" fillId="4" borderId="9" xfId="0" applyFont="1" applyFill="1" applyBorder="1" applyAlignment="1">
      <alignment horizontal="center" vertical="center"/>
    </xf>
    <xf numFmtId="0" fontId="10" fillId="4" borderId="10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wrapText="1"/>
    </xf>
    <xf numFmtId="0" fontId="17" fillId="9" borderId="2" xfId="0" applyFont="1" applyFill="1" applyBorder="1" applyAlignment="1">
      <alignment horizontal="center" wrapText="1"/>
    </xf>
    <xf numFmtId="0" fontId="17" fillId="9" borderId="8" xfId="0" applyFont="1" applyFill="1" applyBorder="1" applyAlignment="1">
      <alignment horizontal="center" wrapText="1"/>
    </xf>
    <xf numFmtId="0" fontId="18" fillId="10" borderId="0" xfId="0" applyFont="1" applyFill="1" applyAlignment="1">
      <alignment horizontal="center" vertical="center" wrapText="1"/>
    </xf>
    <xf numFmtId="0" fontId="18" fillId="10" borderId="4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/>
    </xf>
    <xf numFmtId="0" fontId="10" fillId="3" borderId="10" xfId="0" applyFont="1" applyFill="1" applyBorder="1" applyAlignment="1">
      <alignment horizontal="center"/>
    </xf>
    <xf numFmtId="0" fontId="10" fillId="3" borderId="11" xfId="0" applyFont="1" applyFill="1" applyBorder="1" applyAlignment="1">
      <alignment horizontal="center"/>
    </xf>
    <xf numFmtId="0" fontId="10" fillId="3" borderId="9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11" xfId="0" applyFont="1" applyFill="1" applyBorder="1" applyAlignment="1">
      <alignment horizontal="center" wrapText="1"/>
    </xf>
    <xf numFmtId="0" fontId="10" fillId="3" borderId="1" xfId="4" applyFont="1" applyFill="1" applyBorder="1" applyAlignment="1">
      <alignment horizontal="center"/>
    </xf>
    <xf numFmtId="0" fontId="10" fillId="3" borderId="2" xfId="4" applyFont="1" applyFill="1" applyBorder="1" applyAlignment="1">
      <alignment horizontal="center"/>
    </xf>
    <xf numFmtId="0" fontId="10" fillId="3" borderId="8" xfId="4" applyFont="1" applyFill="1" applyBorder="1" applyAlignment="1">
      <alignment horizontal="center"/>
    </xf>
    <xf numFmtId="0" fontId="10" fillId="3" borderId="0" xfId="4" applyFont="1" applyFill="1" applyAlignment="1">
      <alignment horizontal="center" vertical="center"/>
    </xf>
    <xf numFmtId="0" fontId="10" fillId="3" borderId="4" xfId="4" applyFont="1" applyFill="1" applyBorder="1" applyAlignment="1">
      <alignment horizontal="center" vertical="center"/>
    </xf>
  </cellXfs>
  <cellStyles count="6">
    <cellStyle name="Comma" xfId="2" builtinId="3"/>
    <cellStyle name="Normal" xfId="0" builtinId="0"/>
    <cellStyle name="Normal 2" xfId="4" xr:uid="{00000000-0005-0000-0000-000002000000}"/>
    <cellStyle name="Normal 2 2" xfId="5" xr:uid="{00000000-0005-0000-0000-000003000000}"/>
    <cellStyle name="Normal 2 2 2" xfId="1" xr:uid="{00000000-0005-0000-0000-000004000000}"/>
    <cellStyle name="Percent" xfId="3" builtinId="5"/>
  </cellStyles>
  <dxfs count="0"/>
  <tableStyles count="0" defaultTableStyle="TableStyleMedium2" defaultPivotStyle="PivotStyleLight16"/>
  <colors>
    <mruColors>
      <color rgb="FFD406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Relationship Id="rId30" Type="http://schemas.openxmlformats.org/officeDocument/2006/relationships/customXml" Target="../customXml/item3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Poverty headcount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poverty_inequality!$C$5</c:f>
              <c:strCache>
                <c:ptCount val="1"/>
                <c:pt idx="0">
                  <c:v>Poverty headcount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poverty_inequality!$B$6:$B$11</c:f>
              <c:strCache>
                <c:ptCount val="6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</c:strCache>
            </c:strRef>
          </c:cat>
          <c:val>
            <c:numRef>
              <c:f>poverty_inequality!$C$6:$C$11</c:f>
              <c:numCache>
                <c:formatCode>0.00%</c:formatCode>
                <c:ptCount val="6"/>
                <c:pt idx="0">
                  <c:v>0.33602431617831868</c:v>
                </c:pt>
                <c:pt idx="1">
                  <c:v>0.24963297968615511</c:v>
                </c:pt>
                <c:pt idx="2">
                  <c:v>0.38725488256096158</c:v>
                </c:pt>
                <c:pt idx="3">
                  <c:v>0.17851557927642159</c:v>
                </c:pt>
                <c:pt idx="4">
                  <c:v>0.20590136474251089</c:v>
                </c:pt>
                <c:pt idx="5">
                  <c:v>0.255077258670381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5-49C6-94B0-EFFB519E29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Gini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poverty_inequality!$F$5</c:f>
              <c:strCache>
                <c:ptCount val="1"/>
                <c:pt idx="0">
                  <c:v>Gini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poverty_inequality!$B$6:$B$12</c:f>
              <c:strCache>
                <c:ptCount val="7"/>
                <c:pt idx="0">
                  <c:v>Market income</c:v>
                </c:pt>
                <c:pt idx="1">
                  <c:v>Market income plus pensions</c:v>
                </c:pt>
                <c:pt idx="2">
                  <c:v>Net market income</c:v>
                </c:pt>
                <c:pt idx="3">
                  <c:v>Gross income</c:v>
                </c:pt>
                <c:pt idx="4">
                  <c:v>Disposable income</c:v>
                </c:pt>
                <c:pt idx="5">
                  <c:v>Consumable income</c:v>
                </c:pt>
                <c:pt idx="6">
                  <c:v>Final income</c:v>
                </c:pt>
              </c:strCache>
            </c:strRef>
          </c:cat>
          <c:val>
            <c:numRef>
              <c:f>poverty_inequality!$F$6:$F$12</c:f>
              <c:numCache>
                <c:formatCode>0.00%</c:formatCode>
                <c:ptCount val="7"/>
                <c:pt idx="0">
                  <c:v>0.46151740000000002</c:v>
                </c:pt>
                <c:pt idx="1">
                  <c:v>0.37212289999999998</c:v>
                </c:pt>
                <c:pt idx="2">
                  <c:v>0.43403170000000002</c:v>
                </c:pt>
                <c:pt idx="3">
                  <c:v>0.35790549999999999</c:v>
                </c:pt>
                <c:pt idx="4">
                  <c:v>0.32030570000000003</c:v>
                </c:pt>
                <c:pt idx="5">
                  <c:v>0.32124940000000002</c:v>
                </c:pt>
                <c:pt idx="6">
                  <c:v>0.30047010000000002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6F-450D-9666-98AB09F73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0940048"/>
        <c:axId val="1"/>
      </c:barChart>
      <c:catAx>
        <c:axId val="40940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048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4.7052698312688462E-2"/>
          <c:w val="0.90426291581579099"/>
          <c:h val="0.543776510249959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poverty_by_groups!$C$5:$C$11</c:f>
              <c:numCache>
                <c:formatCode>0.00%</c:formatCode>
                <c:ptCount val="7"/>
                <c:pt idx="0">
                  <c:v>0.1822109686468599</c:v>
                </c:pt>
                <c:pt idx="1">
                  <c:v>0.2543642090808591</c:v>
                </c:pt>
                <c:pt idx="2">
                  <c:v>0.47676889072997669</c:v>
                </c:pt>
                <c:pt idx="3">
                  <c:v>0.29035372535947901</c:v>
                </c:pt>
                <c:pt idx="4">
                  <c:v>0.23214952011721951</c:v>
                </c:pt>
                <c:pt idx="5">
                  <c:v>0.83907695265494975</c:v>
                </c:pt>
                <c:pt idx="6">
                  <c:v>0.55306694277314883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6CA-4CA9-A0CD-6D4A080F1D85}"/>
            </c:ext>
          </c:extLst>
        </c:ser>
        <c:ser>
          <c:idx val="1"/>
          <c:order val="1"/>
          <c:tx>
            <c:strRef>
              <c:f>poverty_by_groups!$D$4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poverty_by_groups!$D$5:$D$11</c:f>
              <c:numCache>
                <c:formatCode>0.00%</c:formatCode>
                <c:ptCount val="7"/>
                <c:pt idx="0">
                  <c:v>0.19162545388335989</c:v>
                </c:pt>
                <c:pt idx="1">
                  <c:v>0.28406966061086492</c:v>
                </c:pt>
                <c:pt idx="2">
                  <c:v>0.5043540430202873</c:v>
                </c:pt>
                <c:pt idx="3">
                  <c:v>0.30690903816585602</c:v>
                </c:pt>
                <c:pt idx="4">
                  <c:v>0.1820051124827492</c:v>
                </c:pt>
                <c:pt idx="5">
                  <c:v>0.25338342710290118</c:v>
                </c:pt>
                <c:pt idx="6">
                  <c:v>0.24496085563969131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57-4590-AA57-B765A05898CE}"/>
            </c:ext>
          </c:extLst>
        </c:ser>
        <c:ser>
          <c:idx val="2"/>
          <c:order val="2"/>
          <c:tx>
            <c:strRef>
              <c:f>poverty_by_groups!$E$4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poverty_by_groups!$E$5:$E$11</c:f>
              <c:numCache>
                <c:formatCode>0.00%</c:formatCode>
                <c:ptCount val="7"/>
                <c:pt idx="0">
                  <c:v>0.26191256750602149</c:v>
                </c:pt>
                <c:pt idx="1">
                  <c:v>0.32852829649654858</c:v>
                </c:pt>
                <c:pt idx="2">
                  <c:v>0.57647041192252357</c:v>
                </c:pt>
                <c:pt idx="3">
                  <c:v>0.33303078436381611</c:v>
                </c:pt>
                <c:pt idx="4">
                  <c:v>0.26086488871480079</c:v>
                </c:pt>
                <c:pt idx="5">
                  <c:v>0.84952138400452393</c:v>
                </c:pt>
                <c:pt idx="6">
                  <c:v>0.59102390308426089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D57-4590-AA57-B765A05898CE}"/>
            </c:ext>
          </c:extLst>
        </c:ser>
        <c:ser>
          <c:idx val="3"/>
          <c:order val="3"/>
          <c:tx>
            <c:strRef>
              <c:f>poverty_by_groups!$F$4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poverty_by_groups!$F$5:$F$11</c:f>
              <c:numCache>
                <c:formatCode>0.00%</c:formatCode>
                <c:ptCount val="7"/>
                <c:pt idx="0">
                  <c:v>0.1266002376155009</c:v>
                </c:pt>
                <c:pt idx="1">
                  <c:v>0.17336595295524301</c:v>
                </c:pt>
                <c:pt idx="2">
                  <c:v>0.30238743199573248</c:v>
                </c:pt>
                <c:pt idx="3">
                  <c:v>0.22042324851114781</c:v>
                </c:pt>
                <c:pt idx="4">
                  <c:v>0.14729035157933459</c:v>
                </c:pt>
                <c:pt idx="5">
                  <c:v>0.22812611223889001</c:v>
                </c:pt>
                <c:pt idx="6">
                  <c:v>0.20156091142167401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D57-4590-AA57-B765A05898CE}"/>
            </c:ext>
          </c:extLst>
        </c:ser>
        <c:ser>
          <c:idx val="4"/>
          <c:order val="4"/>
          <c:tx>
            <c:strRef>
              <c:f>poverty_by_groups!$G$4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poverty_by_groups!$G$5:$G$11</c:f>
              <c:numCache>
                <c:formatCode>0.00%</c:formatCode>
                <c:ptCount val="7"/>
                <c:pt idx="0">
                  <c:v>0.16030140282247399</c:v>
                </c:pt>
                <c:pt idx="1">
                  <c:v>0.211699105898776</c:v>
                </c:pt>
                <c:pt idx="2">
                  <c:v>0.36147692427924849</c:v>
                </c:pt>
                <c:pt idx="3">
                  <c:v>0.23847093489774379</c:v>
                </c:pt>
                <c:pt idx="4">
                  <c:v>0.16971365959831081</c:v>
                </c:pt>
                <c:pt idx="5">
                  <c:v>0.22812611223889001</c:v>
                </c:pt>
                <c:pt idx="6">
                  <c:v>0.21762824458558261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D57-4590-AA57-B765A05898CE}"/>
            </c:ext>
          </c:extLst>
        </c:ser>
        <c:ser>
          <c:idx val="5"/>
          <c:order val="5"/>
          <c:tx>
            <c:strRef>
              <c:f>poverty_by_groups!$H$4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poverty_by_groups!$B$5:$B$11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poverty_by_groups!$H$5:$H$11</c:f>
              <c:numCache>
                <c:formatCode>0.00%</c:formatCode>
                <c:ptCount val="7"/>
                <c:pt idx="0">
                  <c:v>0.20015154817594169</c:v>
                </c:pt>
                <c:pt idx="1">
                  <c:v>0.25749613391860121</c:v>
                </c:pt>
                <c:pt idx="2">
                  <c:v>0.4049872658238205</c:v>
                </c:pt>
                <c:pt idx="3">
                  <c:v>0.26662662423129407</c:v>
                </c:pt>
                <c:pt idx="4">
                  <c:v>0.20710937770702509</c:v>
                </c:pt>
                <c:pt idx="5">
                  <c:v>0.34251274671355297</c:v>
                </c:pt>
                <c:pt idx="6">
                  <c:v>0.28369019166301462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D57-4590-AA57-B765A0589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7599692370934268"/>
          <c:w val="1"/>
          <c:h val="0.12400307629065736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4407618756799049E-2"/>
          <c:y val="5.5222698161655794E-2"/>
          <c:w val="0.90426291581579099"/>
          <c:h val="0.6908363271199595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poverty_by_groups!$C$24</c:f>
              <c:strCache>
                <c:ptCount val="1"/>
                <c:pt idx="0">
                  <c:v>Market income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poverty_by_groups!$C$25:$C$32</c:f>
              <c:numCache>
                <c:formatCode>0.00%</c:formatCode>
                <c:ptCount val="8"/>
                <c:pt idx="0">
                  <c:v>0.38318753569175767</c:v>
                </c:pt>
                <c:pt idx="1">
                  <c:v>0.37050289163202682</c:v>
                </c:pt>
                <c:pt idx="2">
                  <c:v>0.4303384575777589</c:v>
                </c:pt>
                <c:pt idx="3">
                  <c:v>0.14756180289521109</c:v>
                </c:pt>
                <c:pt idx="5">
                  <c:v>0.15372103643832419</c:v>
                </c:pt>
                <c:pt idx="6">
                  <c:v>0.31930478828009579</c:v>
                </c:pt>
                <c:pt idx="7">
                  <c:v>0.40437940802337607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74-42A4-974A-552DE3175264}"/>
            </c:ext>
          </c:extLst>
        </c:ser>
        <c:ser>
          <c:idx val="1"/>
          <c:order val="1"/>
          <c:tx>
            <c:strRef>
              <c:f>poverty_by_groups!$D$24</c:f>
              <c:strCache>
                <c:ptCount val="1"/>
                <c:pt idx="0">
                  <c:v>Market income plus pensions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poverty_by_groups!$D$25:$D$32</c:f>
              <c:numCache>
                <c:formatCode>0.00%</c:formatCode>
                <c:ptCount val="8"/>
                <c:pt idx="0">
                  <c:v>0.29318436405313258</c:v>
                </c:pt>
                <c:pt idx="1">
                  <c:v>0.28426541284428403</c:v>
                </c:pt>
                <c:pt idx="2">
                  <c:v>0.33176583285844569</c:v>
                </c:pt>
                <c:pt idx="3">
                  <c:v>7.6029110995438368E-2</c:v>
                </c:pt>
                <c:pt idx="5">
                  <c:v>8.5799906585382668E-2</c:v>
                </c:pt>
                <c:pt idx="6">
                  <c:v>0.22161842791085229</c:v>
                </c:pt>
                <c:pt idx="7">
                  <c:v>0.31469835178821309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74-42A4-974A-552DE3175264}"/>
            </c:ext>
          </c:extLst>
        </c:ser>
        <c:ser>
          <c:idx val="2"/>
          <c:order val="2"/>
          <c:tx>
            <c:strRef>
              <c:f>poverty_by_groups!$E$24</c:f>
              <c:strCache>
                <c:ptCount val="1"/>
                <c:pt idx="0">
                  <c:v>Net market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poverty_by_groups!$E$25:$E$32</c:f>
              <c:numCache>
                <c:formatCode>0.00%</c:formatCode>
                <c:ptCount val="8"/>
                <c:pt idx="0">
                  <c:v>0.4398563001598299</c:v>
                </c:pt>
                <c:pt idx="1">
                  <c:v>0.41608282477748898</c:v>
                </c:pt>
                <c:pt idx="2">
                  <c:v>0.50257443409339619</c:v>
                </c:pt>
                <c:pt idx="3">
                  <c:v>0.18154561984290329</c:v>
                </c:pt>
                <c:pt idx="5">
                  <c:v>0.1950851694328106</c:v>
                </c:pt>
                <c:pt idx="6">
                  <c:v>0.35755242562755629</c:v>
                </c:pt>
                <c:pt idx="7">
                  <c:v>0.46269017584374278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74-42A4-974A-552DE3175264}"/>
            </c:ext>
          </c:extLst>
        </c:ser>
        <c:ser>
          <c:idx val="3"/>
          <c:order val="3"/>
          <c:tx>
            <c:strRef>
              <c:f>poverty_by_groups!$F$24</c:f>
              <c:strCache>
                <c:ptCount val="1"/>
                <c:pt idx="0">
                  <c:v>Gross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poverty_by_groups!$F$25:$F$32</c:f>
              <c:numCache>
                <c:formatCode>0.00%</c:formatCode>
                <c:ptCount val="8"/>
                <c:pt idx="0">
                  <c:v>0.21671091631946229</c:v>
                </c:pt>
                <c:pt idx="1">
                  <c:v>0.22584757102138611</c:v>
                </c:pt>
                <c:pt idx="2">
                  <c:v>0.21504303327631211</c:v>
                </c:pt>
                <c:pt idx="3">
                  <c:v>3.3478587590362131E-2</c:v>
                </c:pt>
                <c:pt idx="5">
                  <c:v>3.9338759583171137E-2</c:v>
                </c:pt>
                <c:pt idx="6">
                  <c:v>0.1645509728681481</c:v>
                </c:pt>
                <c:pt idx="7">
                  <c:v>0.23103627338940869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74-42A4-974A-552DE3175264}"/>
            </c:ext>
          </c:extLst>
        </c:ser>
        <c:ser>
          <c:idx val="4"/>
          <c:order val="4"/>
          <c:tx>
            <c:strRef>
              <c:f>poverty_by_groups!$G$24</c:f>
              <c:strCache>
                <c:ptCount val="1"/>
                <c:pt idx="0">
                  <c:v>Disposable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poverty_by_groups!$G$25:$G$32</c:f>
              <c:numCache>
                <c:formatCode>0.00%</c:formatCode>
                <c:ptCount val="8"/>
                <c:pt idx="0">
                  <c:v>0.2471332494158934</c:v>
                </c:pt>
                <c:pt idx="1">
                  <c:v>0.25057735337845649</c:v>
                </c:pt>
                <c:pt idx="2">
                  <c:v>0.25919388131849758</c:v>
                </c:pt>
                <c:pt idx="3">
                  <c:v>4.6240571808880311E-2</c:v>
                </c:pt>
                <c:pt idx="5">
                  <c:v>5.3776222388808741E-2</c:v>
                </c:pt>
                <c:pt idx="6">
                  <c:v>0.19667556686537829</c:v>
                </c:pt>
                <c:pt idx="7">
                  <c:v>0.26161823150325642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74-42A4-974A-552DE3175264}"/>
            </c:ext>
          </c:extLst>
        </c:ser>
        <c:ser>
          <c:idx val="5"/>
          <c:order val="5"/>
          <c:tx>
            <c:strRef>
              <c:f>poverty_by_groups!$H$24</c:f>
              <c:strCache>
                <c:ptCount val="1"/>
                <c:pt idx="0">
                  <c:v>Consumable income</c:v>
                </c:pt>
              </c:strCache>
            </c:strRef>
          </c:tx>
          <c:invertIfNegative val="0"/>
          <c:cat>
            <c:strRef>
              <c:f>poverty_by_groups!$B$25:$B$32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poverty_by_groups!$H$25:$H$32</c:f>
              <c:numCache>
                <c:formatCode>0.00%</c:formatCode>
                <c:ptCount val="8"/>
                <c:pt idx="0">
                  <c:v>0.29769526073700142</c:v>
                </c:pt>
                <c:pt idx="1">
                  <c:v>0.3000464263217516</c:v>
                </c:pt>
                <c:pt idx="2">
                  <c:v>0.33207805797106632</c:v>
                </c:pt>
                <c:pt idx="3">
                  <c:v>7.2938381793182086E-2</c:v>
                </c:pt>
                <c:pt idx="5">
                  <c:v>8.3919640451337943E-2</c:v>
                </c:pt>
                <c:pt idx="6">
                  <c:v>0.24153333987561071</c:v>
                </c:pt>
                <c:pt idx="7">
                  <c:v>0.31865049645500759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74-42A4-974A-552DE3175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40848"/>
        <c:axId val="1"/>
      </c:barChart>
      <c:catAx>
        <c:axId val="4094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40848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6374193897017604"/>
          <c:w val="1"/>
          <c:h val="0.13625806102982399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33987686245E-2"/>
          <c:y val="4.4922178301452807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net_position!$C$10:$C$19</c:f>
              <c:numCache>
                <c:formatCode>0.00%</c:formatCode>
                <c:ptCount val="10"/>
                <c:pt idx="0">
                  <c:v>-4.6230519852094576E-4</c:v>
                </c:pt>
                <c:pt idx="1">
                  <c:v>-6.8923011746670291E-3</c:v>
                </c:pt>
                <c:pt idx="2">
                  <c:v>-3.0429411608696395E-2</c:v>
                </c:pt>
                <c:pt idx="3">
                  <c:v>-5.6339222945161894E-2</c:v>
                </c:pt>
                <c:pt idx="4">
                  <c:v>-7.2092488147862413E-2</c:v>
                </c:pt>
                <c:pt idx="5">
                  <c:v>-8.8822678949457945E-2</c:v>
                </c:pt>
                <c:pt idx="6">
                  <c:v>-0.12971506447031073</c:v>
                </c:pt>
                <c:pt idx="7">
                  <c:v>-0.13192792864923233</c:v>
                </c:pt>
                <c:pt idx="8">
                  <c:v>-0.16167188979044689</c:v>
                </c:pt>
                <c:pt idx="9">
                  <c:v>-0.19321056565277819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1D4-4069-B732-B2E5E5710871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net_position!$D$10:$D$19</c:f>
              <c:numCache>
                <c:formatCode>0.00%</c:formatCode>
                <c:ptCount val="10"/>
                <c:pt idx="0">
                  <c:v>-1.2083627312330561E-5</c:v>
                </c:pt>
                <c:pt idx="1">
                  <c:v>-8.6631669673029933E-4</c:v>
                </c:pt>
                <c:pt idx="2">
                  <c:v>-6.979813212262472E-3</c:v>
                </c:pt>
                <c:pt idx="3">
                  <c:v>-1.8916150526812982E-2</c:v>
                </c:pt>
                <c:pt idx="4">
                  <c:v>-2.8257782202122855E-2</c:v>
                </c:pt>
                <c:pt idx="5">
                  <c:v>-3.7535107555940937E-2</c:v>
                </c:pt>
                <c:pt idx="6">
                  <c:v>-5.6472637919446178E-2</c:v>
                </c:pt>
                <c:pt idx="7">
                  <c:v>-6.6734119930951866E-2</c:v>
                </c:pt>
                <c:pt idx="8">
                  <c:v>-8.4115111475371082E-2</c:v>
                </c:pt>
                <c:pt idx="9">
                  <c:v>-0.11676822098502299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1D4-4069-B732-B2E5E5710871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net_position!$E$10:$E$19</c:f>
              <c:numCache>
                <c:formatCode>0.00%</c:formatCode>
                <c:ptCount val="10"/>
                <c:pt idx="0">
                  <c:v>0.69454149640702623</c:v>
                </c:pt>
                <c:pt idx="1">
                  <c:v>0.36695735177625544</c:v>
                </c:pt>
                <c:pt idx="2">
                  <c:v>0.19220113434297587</c:v>
                </c:pt>
                <c:pt idx="3">
                  <c:v>0.12347113169032173</c:v>
                </c:pt>
                <c:pt idx="4">
                  <c:v>0.1002585954859523</c:v>
                </c:pt>
                <c:pt idx="5">
                  <c:v>8.2904109473687787E-2</c:v>
                </c:pt>
                <c:pt idx="6">
                  <c:v>4.9141141964172429E-2</c:v>
                </c:pt>
                <c:pt idx="7">
                  <c:v>5.9396887435975348E-2</c:v>
                </c:pt>
                <c:pt idx="8">
                  <c:v>4.3141368480325674E-2</c:v>
                </c:pt>
                <c:pt idx="9">
                  <c:v>2.5377346201954511E-2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1D4-4069-B732-B2E5E5710871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net_position!$F$10:$F$19</c:f>
              <c:numCache>
                <c:formatCode>0.00%</c:formatCode>
                <c:ptCount val="10"/>
                <c:pt idx="0">
                  <c:v>0.1484485222006551</c:v>
                </c:pt>
                <c:pt idx="1">
                  <c:v>0.18637204249573192</c:v>
                </c:pt>
                <c:pt idx="2">
                  <c:v>0.12573345825082199</c:v>
                </c:pt>
                <c:pt idx="3">
                  <c:v>8.8379098163027761E-2</c:v>
                </c:pt>
                <c:pt idx="4">
                  <c:v>8.2156189680550731E-2</c:v>
                </c:pt>
                <c:pt idx="5">
                  <c:v>4.8699160311949263E-2</c:v>
                </c:pt>
                <c:pt idx="6">
                  <c:v>4.436081806287568E-2</c:v>
                </c:pt>
                <c:pt idx="7">
                  <c:v>2.9014981698073559E-2</c:v>
                </c:pt>
                <c:pt idx="8">
                  <c:v>1.9821218314910568E-2</c:v>
                </c:pt>
                <c:pt idx="9">
                  <c:v>6.3933243802826254E-3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1D4-4069-B732-B2E5E5710871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net_position!$G$10:$G$19</c:f>
              <c:numCache>
                <c:formatCode>0.00%</c:formatCode>
                <c:ptCount val="10"/>
                <c:pt idx="0">
                  <c:v>-0.11931855729386093</c:v>
                </c:pt>
                <c:pt idx="1">
                  <c:v>-0.10250088963075504</c:v>
                </c:pt>
                <c:pt idx="2">
                  <c:v>-0.10301465921316556</c:v>
                </c:pt>
                <c:pt idx="3">
                  <c:v>-9.4063502533336896E-2</c:v>
                </c:pt>
                <c:pt idx="4">
                  <c:v>-0.10214121859647084</c:v>
                </c:pt>
                <c:pt idx="5">
                  <c:v>-9.5043038957060053E-2</c:v>
                </c:pt>
                <c:pt idx="6">
                  <c:v>-9.7798125438057729E-2</c:v>
                </c:pt>
                <c:pt idx="7">
                  <c:v>-9.3917601754556851E-2</c:v>
                </c:pt>
                <c:pt idx="8">
                  <c:v>-9.8293582223900333E-2</c:v>
                </c:pt>
                <c:pt idx="9">
                  <c:v>-8.6270348101976285E-2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1D4-4069-B732-B2E5E5710871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net_position!$H$10:$H$19</c:f>
              <c:numCache>
                <c:formatCode>0.00%</c:formatCode>
                <c:ptCount val="10"/>
                <c:pt idx="0">
                  <c:v>3.4782962422654481E-2</c:v>
                </c:pt>
                <c:pt idx="1">
                  <c:v>3.8497027831221879E-2</c:v>
                </c:pt>
                <c:pt idx="2">
                  <c:v>4.2313322652439402E-2</c:v>
                </c:pt>
                <c:pt idx="3">
                  <c:v>3.6069770068206865E-2</c:v>
                </c:pt>
                <c:pt idx="4">
                  <c:v>3.2603901817946368E-2</c:v>
                </c:pt>
                <c:pt idx="5">
                  <c:v>2.9924593814061751E-2</c:v>
                </c:pt>
                <c:pt idx="6">
                  <c:v>2.7113265108968276E-2</c:v>
                </c:pt>
                <c:pt idx="7">
                  <c:v>2.3095028841023817E-2</c:v>
                </c:pt>
                <c:pt idx="8">
                  <c:v>1.9318245342389583E-2</c:v>
                </c:pt>
                <c:pt idx="9">
                  <c:v>1.1289842136332259E-2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1D4-4069-B732-B2E5E5710871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net_position!$I$10:$I$19</c:f>
              <c:numCache>
                <c:formatCode>0.00%</c:formatCode>
                <c:ptCount val="10"/>
                <c:pt idx="0">
                  <c:v>0.12302142406197343</c:v>
                </c:pt>
                <c:pt idx="1">
                  <c:v>9.2195009496242028E-2</c:v>
                </c:pt>
                <c:pt idx="2">
                  <c:v>6.1143613518850302E-2</c:v>
                </c:pt>
                <c:pt idx="3">
                  <c:v>6.4033831869404048E-2</c:v>
                </c:pt>
                <c:pt idx="4">
                  <c:v>3.9054661780434721E-2</c:v>
                </c:pt>
                <c:pt idx="5">
                  <c:v>3.4825592984798176E-2</c:v>
                </c:pt>
                <c:pt idx="6">
                  <c:v>2.715270759355079E-2</c:v>
                </c:pt>
                <c:pt idx="7">
                  <c:v>2.5412993281189251E-2</c:v>
                </c:pt>
                <c:pt idx="8">
                  <c:v>1.9773225175766285E-2</c:v>
                </c:pt>
                <c:pt idx="9">
                  <c:v>1.2001727666638543E-2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1D4-4069-B732-B2E5E5710871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net_position!$J$10:$J$19</c:f>
              <c:numCache>
                <c:formatCode>0.00%</c:formatCode>
                <c:ptCount val="10"/>
                <c:pt idx="0">
                  <c:v>2.0222855877000529E-2</c:v>
                </c:pt>
                <c:pt idx="1">
                  <c:v>5.6954494865347642E-2</c:v>
                </c:pt>
                <c:pt idx="2">
                  <c:v>6.5564581959927967E-2</c:v>
                </c:pt>
                <c:pt idx="3">
                  <c:v>7.3872333326701581E-2</c:v>
                </c:pt>
                <c:pt idx="4">
                  <c:v>6.3869101381364909E-2</c:v>
                </c:pt>
                <c:pt idx="5">
                  <c:v>5.5763341520559513E-2</c:v>
                </c:pt>
                <c:pt idx="6">
                  <c:v>5.7919039194276815E-2</c:v>
                </c:pt>
                <c:pt idx="7">
                  <c:v>3.8871465363108933E-2</c:v>
                </c:pt>
                <c:pt idx="8">
                  <c:v>3.4013391134902989E-2</c:v>
                </c:pt>
                <c:pt idx="9">
                  <c:v>2.0927344953139779E-2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91D4-4069-B732-B2E5E57108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net_position!$K$10:$K$19</c:f>
              <c:numCache>
                <c:formatCode>0.00%</c:formatCode>
                <c:ptCount val="10"/>
                <c:pt idx="0">
                  <c:v>0.90122431484961552</c:v>
                </c:pt>
                <c:pt idx="1">
                  <c:v>0.63071641896264652</c:v>
                </c:pt>
                <c:pt idx="2">
                  <c:v>0.34653222669089112</c:v>
                </c:pt>
                <c:pt idx="3">
                  <c:v>0.21650728911235018</c:v>
                </c:pt>
                <c:pt idx="4">
                  <c:v>0.11545096119979292</c:v>
                </c:pt>
                <c:pt idx="5">
                  <c:v>3.0715972642597546E-2</c:v>
                </c:pt>
                <c:pt idx="6">
                  <c:v>-7.8298855903970649E-2</c:v>
                </c:pt>
                <c:pt idx="7">
                  <c:v>-0.11678829371537014</c:v>
                </c:pt>
                <c:pt idx="8">
                  <c:v>-0.20801313504142321</c:v>
                </c:pt>
                <c:pt idx="9">
                  <c:v>-0.32025954940142976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28-43F0-94A9-6F01B775B573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numRef>
              <c:f>net_position!$B$10:$B$19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net_position!$L$10:$L$19</c:f>
              <c:numCache>
                <c:formatCode>0.00%</c:formatCode>
                <c:ptCount val="10"/>
                <c:pt idx="0">
                  <c:v>0.75798003491064159</c:v>
                </c:pt>
                <c:pt idx="1">
                  <c:v>0.48156691460105683</c:v>
                </c:pt>
                <c:pt idx="2">
                  <c:v>0.21982403121211286</c:v>
                </c:pt>
                <c:pt idx="3">
                  <c:v>7.8601123916244547E-2</c:v>
                </c:pt>
                <c:pt idx="4">
                  <c:v>1.2527198037993292E-2</c:v>
                </c:pt>
                <c:pt idx="5">
                  <c:v>-5.9872961862760136E-2</c:v>
                </c:pt>
                <c:pt idx="6">
                  <c:v>-0.16337060269179826</c:v>
                </c:pt>
                <c:pt idx="7">
                  <c:v>-0.18107275235966833</c:v>
                </c:pt>
                <c:pt idx="8">
                  <c:v>-0.26179975135209249</c:v>
                </c:pt>
                <c:pt idx="9">
                  <c:v>-0.3531886220212081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1DA-486A-B5AE-963068FB0D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8781082291405911"/>
          <c:w val="1"/>
          <c:h val="0.10284733472661069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 i="0" baseline="0">
                <a:effectLst/>
              </a:rPr>
              <a:t>Net Cash Posion</a:t>
            </a:r>
            <a:endParaRPr lang="en-US">
              <a:effectLst/>
            </a:endParaRP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net_position!$Y$5</c:f>
              <c:strCache>
                <c:ptCount val="1"/>
                <c:pt idx="0">
                  <c:v>VAT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val>
            <c:numRef>
              <c:f>net_position!$Y$6:$Y$15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0-61CE-446F-A7AE-8F31AC788D6D}"/>
            </c:ext>
          </c:extLst>
        </c:ser>
        <c:ser>
          <c:idx val="1"/>
          <c:order val="1"/>
          <c:tx>
            <c:strRef>
              <c:f>net_position!$Z$5</c:f>
              <c:strCache>
                <c:ptCount val="1"/>
                <c:pt idx="0">
                  <c:v>Excise on tobacco, tea and sugar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val>
            <c:numRef>
              <c:f>net_position!$Z$6:$Z$15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1-61CE-446F-A7AE-8F31AC788D6D}"/>
            </c:ext>
          </c:extLst>
        </c:ser>
        <c:ser>
          <c:idx val="2"/>
          <c:order val="2"/>
          <c:tx>
            <c:strRef>
              <c:f>net_position!$AA$5</c:f>
              <c:strCache>
                <c:ptCount val="1"/>
                <c:pt idx="0">
                  <c:v>Personal income tax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val>
            <c:numRef>
              <c:f>net_position!$AA$6:$AA$15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2-61CE-446F-A7AE-8F31AC788D6D}"/>
            </c:ext>
          </c:extLst>
        </c:ser>
        <c:ser>
          <c:idx val="3"/>
          <c:order val="3"/>
          <c:tx>
            <c:strRef>
              <c:f>net_position!$AB$5</c:f>
              <c:strCache>
                <c:ptCount val="1"/>
                <c:pt idx="0">
                  <c:v>Pension contribution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val>
            <c:numRef>
              <c:f>net_position!$AB$6:$AB$15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3-61CE-446F-A7AE-8F31AC788D6D}"/>
            </c:ext>
          </c:extLst>
        </c:ser>
        <c:ser>
          <c:idx val="4"/>
          <c:order val="4"/>
          <c:tx>
            <c:strRef>
              <c:f>net_position!$AC$5</c:f>
              <c:strCache>
                <c:ptCount val="1"/>
                <c:pt idx="0">
                  <c:v>Energy Subsidy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val>
            <c:numRef>
              <c:f>net_position!$AC$6:$AC$15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4-61CE-446F-A7AE-8F31AC788D6D}"/>
            </c:ext>
          </c:extLst>
        </c:ser>
        <c:ser>
          <c:idx val="5"/>
          <c:order val="5"/>
          <c:tx>
            <c:strRef>
              <c:f>net_position!$AD$5</c:f>
              <c:strCache>
                <c:ptCount val="1"/>
                <c:pt idx="0">
                  <c:v>Food subsidy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val>
            <c:numRef>
              <c:f>net_position!$AD$6:$AD$15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5-61CE-446F-A7AE-8F31AC788D6D}"/>
            </c:ext>
          </c:extLst>
        </c:ser>
        <c:ser>
          <c:idx val="6"/>
          <c:order val="6"/>
          <c:tx>
            <c:strRef>
              <c:f>net_position!$AE$5</c:f>
              <c:strCache>
                <c:ptCount val="1"/>
                <c:pt idx="0">
                  <c:v>TakAKul and Karama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net_position!$AE$6:$AE$15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6-61CE-446F-A7AE-8F31AC788D6D}"/>
            </c:ext>
          </c:extLst>
        </c:ser>
        <c:ser>
          <c:idx val="7"/>
          <c:order val="7"/>
          <c:tx>
            <c:strRef>
              <c:f>net_position!$AF$5</c:f>
              <c:strCache>
                <c:ptCount val="1"/>
                <c:pt idx="0">
                  <c:v>Education Transfer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net_position!$AF$6:$AF$15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7-61CE-446F-A7AE-8F31AC788D6D}"/>
            </c:ext>
          </c:extLst>
        </c:ser>
        <c:ser>
          <c:idx val="8"/>
          <c:order val="8"/>
          <c:tx>
            <c:strRef>
              <c:f>net_position!$AG$5</c:f>
              <c:strCache>
                <c:ptCount val="1"/>
                <c:pt idx="0">
                  <c:v>Health Transfer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val>
            <c:numRef>
              <c:f>net_position!$AG$6:$AG$15</c:f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multiLvlStrRef>
                    <c:extLst>
                      <c:ext uri="{02D57815-91ED-43cb-92C2-25804820EDAC}">
                        <c15:formulaRef>
                          <c15:sqref>net_position!$X$6:$X$15</c15:sqref>
                        </c15:formulaRef>
                      </c:ext>
                    </c:extLst>
                  </c:multiLvlStrRef>
                </c15:cat>
              </c15:filteredCategoryTitle>
            </c:ext>
            <c:ext xmlns:c16="http://schemas.microsoft.com/office/drawing/2014/chart" uri="{C3380CC4-5D6E-409C-BE32-E72D297353CC}">
              <c16:uniqueId val="{00000008-61CE-446F-A7AE-8F31AC788D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4384"/>
        <c:axId val="1"/>
      </c:barChart>
      <c:catAx>
        <c:axId val="16558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438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060322270549794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net_position!$C$30:$C$36</c:f>
              <c:numCache>
                <c:formatCode>0.00%</c:formatCode>
                <c:ptCount val="7"/>
                <c:pt idx="0">
                  <c:v>-0.14261328012752178</c:v>
                </c:pt>
                <c:pt idx="1">
                  <c:v>-0.11885565374541325</c:v>
                </c:pt>
                <c:pt idx="2">
                  <c:v>-8.9006577601706799E-2</c:v>
                </c:pt>
                <c:pt idx="3">
                  <c:v>-5.9663504349918912E-2</c:v>
                </c:pt>
                <c:pt idx="4">
                  <c:v>-0.1419175387157606</c:v>
                </c:pt>
                <c:pt idx="5">
                  <c:v>-1.9814495519066815E-2</c:v>
                </c:pt>
                <c:pt idx="6">
                  <c:v>-8.4413350598694314E-2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360-455F-85AB-ABB97DD34544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net_position!$D$30:$D$36</c:f>
              <c:numCache>
                <c:formatCode>0.00%</c:formatCode>
                <c:ptCount val="7"/>
                <c:pt idx="0">
                  <c:v>-7.5795157675582092E-2</c:v>
                </c:pt>
                <c:pt idx="1">
                  <c:v>-7.2162489728776133E-2</c:v>
                </c:pt>
                <c:pt idx="2">
                  <c:v>-5.0051385173973936E-2</c:v>
                </c:pt>
                <c:pt idx="3">
                  <c:v>-2.9822299848503622E-2</c:v>
                </c:pt>
                <c:pt idx="4">
                  <c:v>-6.9507212808309571E-2</c:v>
                </c:pt>
                <c:pt idx="5">
                  <c:v>-6.9300560296674373E-3</c:v>
                </c:pt>
                <c:pt idx="6">
                  <c:v>-3.6784007214784628E-2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360-455F-85AB-ABB97DD34544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net_position!$E$30:$E$36</c:f>
              <c:numCache>
                <c:formatCode>0.00%</c:formatCode>
                <c:ptCount val="7"/>
                <c:pt idx="0">
                  <c:v>3.8282725866549447E-2</c:v>
                </c:pt>
                <c:pt idx="1">
                  <c:v>2.5373459850177322E-2</c:v>
                </c:pt>
                <c:pt idx="2">
                  <c:v>2.100464227293523E-2</c:v>
                </c:pt>
                <c:pt idx="3">
                  <c:v>1.5586383873809999E-2</c:v>
                </c:pt>
                <c:pt idx="4">
                  <c:v>8.2713774616353278E-2</c:v>
                </c:pt>
                <c:pt idx="5">
                  <c:v>0.63561478648400938</c:v>
                </c:pt>
                <c:pt idx="6">
                  <c:v>0.35883862124206012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360-455F-85AB-ABB97DD34544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net_position!$F$30:$F$36</c:f>
              <c:numCache>
                <c:formatCode>0.00%</c:formatCode>
                <c:ptCount val="7"/>
                <c:pt idx="0">
                  <c:v>5.6442031482929859E-2</c:v>
                </c:pt>
                <c:pt idx="1">
                  <c:v>9.9499246972584873E-2</c:v>
                </c:pt>
                <c:pt idx="2">
                  <c:v>0.18264095443235592</c:v>
                </c:pt>
                <c:pt idx="3">
                  <c:v>9.7154277675687656E-2</c:v>
                </c:pt>
                <c:pt idx="4">
                  <c:v>2.0453224195632981E-2</c:v>
                </c:pt>
                <c:pt idx="5">
                  <c:v>1.8473119883559676E-2</c:v>
                </c:pt>
                <c:pt idx="6">
                  <c:v>3.3944224394613635E-2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360-455F-85AB-ABB97DD34544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net_position!$G$30:$G$36</c:f>
              <c:numCache>
                <c:formatCode>0.00%</c:formatCode>
                <c:ptCount val="7"/>
                <c:pt idx="0">
                  <c:v>-0.10248838816850317</c:v>
                </c:pt>
                <c:pt idx="1">
                  <c:v>-9.5035500301881778E-2</c:v>
                </c:pt>
                <c:pt idx="2">
                  <c:v>-8.5941236302330928E-2</c:v>
                </c:pt>
                <c:pt idx="3">
                  <c:v>-9.2904866269412356E-2</c:v>
                </c:pt>
                <c:pt idx="4">
                  <c:v>-9.4417032863591169E-2</c:v>
                </c:pt>
                <c:pt idx="5">
                  <c:v>-0.10552416575576183</c:v>
                </c:pt>
                <c:pt idx="6">
                  <c:v>-9.6523228412023362E-2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360-455F-85AB-ABB97DD34544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net_position!$H$30:$H$36</c:f>
              <c:numCache>
                <c:formatCode>0.00%</c:formatCode>
                <c:ptCount val="7"/>
                <c:pt idx="0">
                  <c:v>2.6615187891187699E-2</c:v>
                </c:pt>
                <c:pt idx="1">
                  <c:v>3.1168350621726314E-2</c:v>
                </c:pt>
                <c:pt idx="2">
                  <c:v>3.7582346571950018E-2</c:v>
                </c:pt>
                <c:pt idx="3">
                  <c:v>2.8259890369870085E-2</c:v>
                </c:pt>
                <c:pt idx="4">
                  <c:v>1.9565334944721003E-2</c:v>
                </c:pt>
                <c:pt idx="5">
                  <c:v>2.288686185060301E-2</c:v>
                </c:pt>
                <c:pt idx="6">
                  <c:v>2.7203224899402929E-2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360-455F-85AB-ABB97DD34544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net_position!$I$30:$I$36</c:f>
              <c:numCache>
                <c:formatCode>0.00%</c:formatCode>
                <c:ptCount val="7"/>
                <c:pt idx="0">
                  <c:v>3.1635228004767854E-2</c:v>
                </c:pt>
                <c:pt idx="1">
                  <c:v>2.785603777060609E-2</c:v>
                </c:pt>
                <c:pt idx="2">
                  <c:v>4.6274233191777002E-2</c:v>
                </c:pt>
                <c:pt idx="3">
                  <c:v>3.0386076094241529E-2</c:v>
                </c:pt>
                <c:pt idx="4">
                  <c:v>2.9647591304569353E-2</c:v>
                </c:pt>
                <c:pt idx="5">
                  <c:v>8.7729757752520524E-2</c:v>
                </c:pt>
                <c:pt idx="6">
                  <c:v>6.47613248782581E-2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360-455F-85AB-ABB97DD34544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net_position!$J$30:$J$36</c:f>
              <c:numCache>
                <c:formatCode>0.00%</c:formatCode>
                <c:ptCount val="7"/>
                <c:pt idx="0">
                  <c:v>4.9841769814929611E-2</c:v>
                </c:pt>
                <c:pt idx="1">
                  <c:v>7.8605155422115047E-2</c:v>
                </c:pt>
                <c:pt idx="2">
                  <c:v>0.11608462370708023</c:v>
                </c:pt>
                <c:pt idx="3">
                  <c:v>0.10073834594154653</c:v>
                </c:pt>
                <c:pt idx="4">
                  <c:v>1.959146410640162E-2</c:v>
                </c:pt>
                <c:pt idx="5">
                  <c:v>0</c:v>
                </c:pt>
                <c:pt idx="6">
                  <c:v>4.0848056829756426E-3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360-455F-85AB-ABB97DD345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net_position!$K$30:$K$36</c:f>
              <c:numCache>
                <c:formatCode>0.00%</c:formatCode>
                <c:ptCount val="7"/>
                <c:pt idx="0">
                  <c:v>-0.11807988291124255</c:v>
                </c:pt>
                <c:pt idx="1">
                  <c:v>-2.3551393138861496E-2</c:v>
                </c:pt>
                <c:pt idx="2">
                  <c:v>0.17858760109808675</c:v>
                </c:pt>
                <c:pt idx="3">
                  <c:v>8.9734303487320921E-2</c:v>
                </c:pt>
                <c:pt idx="4">
                  <c:v>-0.13387039521998312</c:v>
                </c:pt>
                <c:pt idx="5">
                  <c:v>0.63243580866619653</c:v>
                </c:pt>
                <c:pt idx="6">
                  <c:v>0.27111161487180813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360-455F-85AB-ABB97DD34544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net_position!$B$30:$B$36</c:f>
              <c:strCache>
                <c:ptCount val="7"/>
                <c:pt idx="0">
                  <c:v>two adults (or more) and 1 child</c:v>
                </c:pt>
                <c:pt idx="1">
                  <c:v>two adults (or more) and 2 children</c:v>
                </c:pt>
                <c:pt idx="2">
                  <c:v>two adults (or more) and 3+ children</c:v>
                </c:pt>
                <c:pt idx="3">
                  <c:v>one adult and child(ren)</c:v>
                </c:pt>
                <c:pt idx="4">
                  <c:v>only working age adults</c:v>
                </c:pt>
                <c:pt idx="5">
                  <c:v>only pensioners</c:v>
                </c:pt>
                <c:pt idx="6">
                  <c:v>mixed adults, no children</c:v>
                </c:pt>
              </c:strCache>
            </c:strRef>
          </c:cat>
          <c:val>
            <c:numRef>
              <c:f>net_position!$L$30:$L$36</c:f>
              <c:numCache>
                <c:formatCode>0.00%</c:formatCode>
                <c:ptCount val="7"/>
                <c:pt idx="0">
                  <c:v>-0.19955688073094002</c:v>
                </c:pt>
                <c:pt idx="1">
                  <c:v>-0.13001258633158264</c:v>
                </c:pt>
                <c:pt idx="2">
                  <c:v>1.6228744199229511E-2</c:v>
                </c:pt>
                <c:pt idx="3">
                  <c:v>-4.1390118548467136E-2</c:v>
                </c:pt>
                <c:pt idx="4">
                  <c:v>-0.18310945063095407</c:v>
                </c:pt>
                <c:pt idx="5">
                  <c:v>0.54470605091367597</c:v>
                </c:pt>
                <c:pt idx="6">
                  <c:v>0.20226548431057439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E2-4814-9294-1EEC2DEEC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90333899668031192"/>
          <c:w val="1"/>
          <c:h val="9.6661003319688049E-2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6601480891518591E-2"/>
          <c:y val="2.3272563526858588E-2"/>
          <c:w val="0.92939247034016148"/>
          <c:h val="0.748707572886252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net_position!$C$9</c:f>
              <c:strCache>
                <c:ptCount val="1"/>
                <c:pt idx="0">
                  <c:v>SSC</c:v>
                </c:pt>
              </c:strCache>
            </c:strRef>
          </c:tx>
          <c:spPr>
            <a:solidFill>
              <a:srgbClr val="4472C4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net_position!$C$50:$C$57</c:f>
              <c:numCache>
                <c:formatCode>0.00%</c:formatCode>
                <c:ptCount val="8"/>
                <c:pt idx="0">
                  <c:v>-8.4421277393160771E-2</c:v>
                </c:pt>
                <c:pt idx="1">
                  <c:v>-0.10243649593960218</c:v>
                </c:pt>
                <c:pt idx="2">
                  <c:v>-8.9719243216689656E-2</c:v>
                </c:pt>
                <c:pt idx="3">
                  <c:v>-0.16978131521056003</c:v>
                </c:pt>
                <c:pt idx="5">
                  <c:v>-0.16679002565629039</c:v>
                </c:pt>
                <c:pt idx="6">
                  <c:v>-0.12635459967004595</c:v>
                </c:pt>
                <c:pt idx="7">
                  <c:v>-8.6045253879945049E-2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0A-4433-9424-7B38ABB7C8BE}"/>
            </c:ext>
          </c:extLst>
        </c:ser>
        <c:ser>
          <c:idx val="1"/>
          <c:order val="1"/>
          <c:tx>
            <c:strRef>
              <c:f>net_position!$D$9</c:f>
              <c:strCache>
                <c:ptCount val="1"/>
                <c:pt idx="0">
                  <c:v>Direct Taxes</c:v>
                </c:pt>
              </c:strCache>
            </c:strRef>
          </c:tx>
          <c:spPr>
            <a:solidFill>
              <a:srgbClr val="ED7D31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net_position!$D$50:$D$57</c:f>
              <c:numCache>
                <c:formatCode>0.00%</c:formatCode>
                <c:ptCount val="8"/>
                <c:pt idx="0">
                  <c:v>-3.9798059678109926E-2</c:v>
                </c:pt>
                <c:pt idx="1">
                  <c:v>-4.8734236738691081E-2</c:v>
                </c:pt>
                <c:pt idx="2">
                  <c:v>-3.8877927418356883E-2</c:v>
                </c:pt>
                <c:pt idx="3">
                  <c:v>-9.9074085482970795E-2</c:v>
                </c:pt>
                <c:pt idx="5">
                  <c:v>-9.8416095543761808E-2</c:v>
                </c:pt>
                <c:pt idx="6">
                  <c:v>-6.1049482165520405E-2</c:v>
                </c:pt>
                <c:pt idx="7">
                  <c:v>-3.930732927027563E-2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0A-4433-9424-7B38ABB7C8BE}"/>
            </c:ext>
          </c:extLst>
        </c:ser>
        <c:ser>
          <c:idx val="2"/>
          <c:order val="2"/>
          <c:tx>
            <c:strRef>
              <c:f>net_position!$E$9</c:f>
              <c:strCache>
                <c:ptCount val="1"/>
                <c:pt idx="0">
                  <c:v>Pensions</c:v>
                </c:pt>
              </c:strCache>
            </c:strRef>
          </c:tx>
          <c:spPr>
            <a:solidFill>
              <a:srgbClr val="A5A5A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net_position!$E$50:$E$57</c:f>
              <c:numCache>
                <c:formatCode>0.00%</c:formatCode>
                <c:ptCount val="8"/>
                <c:pt idx="0">
                  <c:v>0.12549020977753794</c:v>
                </c:pt>
                <c:pt idx="1">
                  <c:v>0.12232166707733153</c:v>
                </c:pt>
                <c:pt idx="2">
                  <c:v>0.14577475392602071</c:v>
                </c:pt>
                <c:pt idx="3">
                  <c:v>9.9084966783085079E-2</c:v>
                </c:pt>
                <c:pt idx="5">
                  <c:v>0.10267049159806564</c:v>
                </c:pt>
                <c:pt idx="6">
                  <c:v>0.14112915317712571</c:v>
                </c:pt>
                <c:pt idx="7">
                  <c:v>0.12272920878367938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0A-4433-9424-7B38ABB7C8BE}"/>
            </c:ext>
          </c:extLst>
        </c:ser>
        <c:ser>
          <c:idx val="3"/>
          <c:order val="3"/>
          <c:tx>
            <c:strRef>
              <c:f>net_position!$F$9</c:f>
              <c:strCache>
                <c:ptCount val="1"/>
                <c:pt idx="0">
                  <c:v>Direct Transfers</c:v>
                </c:pt>
              </c:strCache>
            </c:strRef>
          </c:tx>
          <c:spPr>
            <a:solidFill>
              <a:srgbClr val="FFC000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net_position!$F$50:$F$57</c:f>
              <c:numCache>
                <c:formatCode>0.00%</c:formatCode>
                <c:ptCount val="8"/>
                <c:pt idx="0">
                  <c:v>6.116460636746196E-2</c:v>
                </c:pt>
                <c:pt idx="1">
                  <c:v>6.3560785046362839E-2</c:v>
                </c:pt>
                <c:pt idx="2">
                  <c:v>7.2032719112575194E-2</c:v>
                </c:pt>
                <c:pt idx="3">
                  <c:v>3.3508970111453151E-2</c:v>
                </c:pt>
                <c:pt idx="5">
                  <c:v>3.3596758473657673E-2</c:v>
                </c:pt>
                <c:pt idx="6">
                  <c:v>5.0845862137751399E-2</c:v>
                </c:pt>
                <c:pt idx="7">
                  <c:v>6.8040076964378512E-2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50A-4433-9424-7B38ABB7C8BE}"/>
            </c:ext>
          </c:extLst>
        </c:ser>
        <c:ser>
          <c:idx val="4"/>
          <c:order val="4"/>
          <c:tx>
            <c:strRef>
              <c:f>net_position!$G$9</c:f>
              <c:strCache>
                <c:ptCount val="1"/>
                <c:pt idx="0">
                  <c:v>Indirect Taxes</c:v>
                </c:pt>
              </c:strCache>
            </c:strRef>
          </c:tx>
          <c:spPr>
            <a:solidFill>
              <a:srgbClr val="5B9BD5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net_position!$G$50:$G$57</c:f>
              <c:numCache>
                <c:formatCode>0.00%</c:formatCode>
                <c:ptCount val="8"/>
                <c:pt idx="0">
                  <c:v>-8.9172254647523652E-2</c:v>
                </c:pt>
                <c:pt idx="1">
                  <c:v>-9.9085650797532482E-2</c:v>
                </c:pt>
                <c:pt idx="2">
                  <c:v>-8.8771197215863115E-2</c:v>
                </c:pt>
                <c:pt idx="3">
                  <c:v>-0.10373668965148033</c:v>
                </c:pt>
                <c:pt idx="5">
                  <c:v>-0.10517119782783226</c:v>
                </c:pt>
                <c:pt idx="6">
                  <c:v>-0.10339136444122089</c:v>
                </c:pt>
                <c:pt idx="7">
                  <c:v>-8.9408391638703733E-2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50A-4433-9424-7B38ABB7C8BE}"/>
            </c:ext>
          </c:extLst>
        </c:ser>
        <c:ser>
          <c:idx val="5"/>
          <c:order val="5"/>
          <c:tx>
            <c:strRef>
              <c:f>net_position!$H$9</c:f>
              <c:strCache>
                <c:ptCount val="1"/>
                <c:pt idx="0">
                  <c:v>Indirect Subsidies</c:v>
                </c:pt>
              </c:strCache>
            </c:strRef>
          </c:tx>
          <c:spPr>
            <a:solidFill>
              <a:srgbClr val="70AD47"/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net_position!$H$50:$H$57</c:f>
              <c:numCache>
                <c:formatCode>0.00%</c:formatCode>
                <c:ptCount val="8"/>
                <c:pt idx="0">
                  <c:v>2.7416428133195933E-2</c:v>
                </c:pt>
                <c:pt idx="1">
                  <c:v>2.6266573459631459E-2</c:v>
                </c:pt>
                <c:pt idx="2">
                  <c:v>2.7906847774369907E-2</c:v>
                </c:pt>
                <c:pt idx="3">
                  <c:v>2.0341957222771066E-2</c:v>
                </c:pt>
                <c:pt idx="5">
                  <c:v>2.0246166561242961E-2</c:v>
                </c:pt>
                <c:pt idx="6">
                  <c:v>2.7134516792449596E-2</c:v>
                </c:pt>
                <c:pt idx="7">
                  <c:v>2.6972556756274652E-2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A50A-4433-9424-7B38ABB7C8BE}"/>
            </c:ext>
          </c:extLst>
        </c:ser>
        <c:ser>
          <c:idx val="6"/>
          <c:order val="6"/>
          <c:tx>
            <c:strRef>
              <c:f>net_position!$I$9</c:f>
              <c:strCache>
                <c:ptCount val="1"/>
                <c:pt idx="0">
                  <c:v>In-kind Health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net_position!$I$50:$I$57</c:f>
              <c:numCache>
                <c:formatCode>0.00%</c:formatCode>
                <c:ptCount val="8"/>
                <c:pt idx="0">
                  <c:v>4.5872178292843929E-2</c:v>
                </c:pt>
                <c:pt idx="1">
                  <c:v>3.8068756988758438E-2</c:v>
                </c:pt>
                <c:pt idx="2">
                  <c:v>4.6955699908366642E-2</c:v>
                </c:pt>
                <c:pt idx="3">
                  <c:v>2.5461673632864962E-2</c:v>
                </c:pt>
                <c:pt idx="5">
                  <c:v>2.5112114576895828E-2</c:v>
                </c:pt>
                <c:pt idx="6">
                  <c:v>4.1804507723227184E-2</c:v>
                </c:pt>
                <c:pt idx="7">
                  <c:v>4.3207573883186745E-2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A50A-4433-9424-7B38ABB7C8BE}"/>
            </c:ext>
          </c:extLst>
        </c:ser>
        <c:ser>
          <c:idx val="7"/>
          <c:order val="7"/>
          <c:tx>
            <c:strRef>
              <c:f>net_position!$J$9</c:f>
              <c:strCache>
                <c:ptCount val="1"/>
                <c:pt idx="0">
                  <c:v>In-kind Education</c:v>
                </c:pt>
              </c:strCache>
            </c:strRef>
          </c:tx>
          <c:spPr>
            <a:solidFill>
              <a:schemeClr val="bg2">
                <a:lumMod val="50000"/>
              </a:schemeClr>
            </a:solidFill>
            <a:ln w="25400">
              <a:noFill/>
            </a:ln>
          </c:spPr>
          <c:invertIfNegative val="0"/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net_position!$J$50:$J$57</c:f>
              <c:numCache>
                <c:formatCode>0.00%</c:formatCode>
                <c:ptCount val="8"/>
                <c:pt idx="0">
                  <c:v>4.4093536647662045E-2</c:v>
                </c:pt>
                <c:pt idx="1">
                  <c:v>4.6525592338888179E-2</c:v>
                </c:pt>
                <c:pt idx="2">
                  <c:v>4.449857151362633E-2</c:v>
                </c:pt>
                <c:pt idx="3">
                  <c:v>3.811353072378422E-2</c:v>
                </c:pt>
                <c:pt idx="5">
                  <c:v>3.9811359445648571E-2</c:v>
                </c:pt>
                <c:pt idx="6">
                  <c:v>5.2951862644863103E-2</c:v>
                </c:pt>
                <c:pt idx="7">
                  <c:v>4.1793756761323068E-2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A50A-4433-9424-7B38ABB7C8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5583184"/>
        <c:axId val="1"/>
      </c:barChart>
      <c:lineChart>
        <c:grouping val="standard"/>
        <c:varyColors val="0"/>
        <c:ser>
          <c:idx val="8"/>
          <c:order val="8"/>
          <c:tx>
            <c:strRef>
              <c:f>net_position!$K$9</c:f>
              <c:strCache>
                <c:ptCount val="1"/>
                <c:pt idx="0">
                  <c:v>Total</c:v>
                </c:pt>
              </c:strCache>
            </c:strRef>
          </c:tx>
          <c:spPr>
            <a:ln w="22225">
              <a:solidFill>
                <a:srgbClr val="FF0000"/>
              </a:solidFill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net_position!$K$50:$K$57</c:f>
              <c:numCache>
                <c:formatCode>0.00%</c:formatCode>
                <c:ptCount val="8"/>
                <c:pt idx="0">
                  <c:v>9.0645367499907453E-2</c:v>
                </c:pt>
                <c:pt idx="1">
                  <c:v>4.6486991435146702E-2</c:v>
                </c:pt>
                <c:pt idx="2">
                  <c:v>0.11980022438404911</c:v>
                </c:pt>
                <c:pt idx="3">
                  <c:v>-0.15608099187105262</c:v>
                </c:pt>
                <c:pt idx="5">
                  <c:v>-0.14894042837237381</c:v>
                </c:pt>
                <c:pt idx="6">
                  <c:v>2.3070456198629768E-2</c:v>
                </c:pt>
                <c:pt idx="7">
                  <c:v>8.798219835991794E-2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50A-4433-9424-7B38ABB7C8BE}"/>
            </c:ext>
          </c:extLst>
        </c:ser>
        <c:ser>
          <c:idx val="9"/>
          <c:order val="9"/>
          <c:tx>
            <c:strRef>
              <c:f>net_position!$L$9</c:f>
              <c:strCache>
                <c:ptCount val="1"/>
                <c:pt idx="0">
                  <c:v>Total cash</c:v>
                </c:pt>
              </c:strCache>
            </c:strRef>
          </c:tx>
          <c:spPr>
            <a:ln>
              <a:solidFill>
                <a:srgbClr val="7030A0"/>
              </a:solidFill>
            </a:ln>
          </c:spPr>
          <c:marker>
            <c:symbol val="circle"/>
            <c:size val="5"/>
            <c:spPr>
              <a:solidFill>
                <a:srgbClr val="7030A0"/>
              </a:solidFill>
              <a:ln>
                <a:noFill/>
              </a:ln>
            </c:spPr>
          </c:marker>
          <c:cat>
            <c:strRef>
              <c:f>net_position!$B$50:$B$57</c:f>
              <c:strCache>
                <c:ptCount val="8"/>
                <c:pt idx="0">
                  <c:v>north</c:v>
                </c:pt>
                <c:pt idx="1">
                  <c:v>center</c:v>
                </c:pt>
                <c:pt idx="2">
                  <c:v>south</c:v>
                </c:pt>
                <c:pt idx="3">
                  <c:v>capital city</c:v>
                </c:pt>
                <c:pt idx="5">
                  <c:v>big cities</c:v>
                </c:pt>
                <c:pt idx="6">
                  <c:v>small towns</c:v>
                </c:pt>
                <c:pt idx="7">
                  <c:v>rural</c:v>
                </c:pt>
              </c:strCache>
            </c:strRef>
          </c:cat>
          <c:val>
            <c:numRef>
              <c:f>net_position!$L$50:$L$57</c:f>
              <c:numCache>
                <c:formatCode>0.00%</c:formatCode>
                <c:ptCount val="8"/>
                <c:pt idx="0">
                  <c:v>6.796525594014724E-4</c:v>
                </c:pt>
                <c:pt idx="1">
                  <c:v>-3.8107357892499916E-2</c:v>
                </c:pt>
                <c:pt idx="2">
                  <c:v>2.8345952962056137E-2</c:v>
                </c:pt>
                <c:pt idx="3">
                  <c:v>-0.2196561962277018</c:v>
                </c:pt>
                <c:pt idx="5">
                  <c:v>-0.2138639023949182</c:v>
                </c:pt>
                <c:pt idx="6">
                  <c:v>-7.1685914169460518E-2</c:v>
                </c:pt>
                <c:pt idx="7">
                  <c:v>2.9808677154081198E-3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35-4A4B-B90A-024CBF5BDC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583184"/>
        <c:axId val="1"/>
      </c:lineChart>
      <c:catAx>
        <c:axId val="165583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noMultiLvlLbl val="0"/>
      </c:catAx>
      <c:valAx>
        <c:axId val="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ln w="6350">
            <a:noFill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583184"/>
        <c:crosses val="autoZero"/>
        <c:crossBetween val="between"/>
      </c:valAx>
      <c:spPr>
        <a:noFill/>
        <a:ln w="25400">
          <a:noFill/>
        </a:ln>
      </c:spPr>
    </c:plotArea>
    <c:legend>
      <c:legendPos val="b"/>
      <c:layout>
        <c:manualLayout>
          <c:xMode val="edge"/>
          <c:yMode val="edge"/>
          <c:x val="0"/>
          <c:y val="0.8931797263206176"/>
          <c:w val="1"/>
          <c:h val="0.10682027367938231"/>
        </c:manualLayout>
      </c:layout>
      <c:overlay val="0"/>
      <c:spPr>
        <a:noFill/>
        <a:ln w="25400">
          <a:noFill/>
        </a:ln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222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Taxes/Transfers as a Share of Income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Incidence!$N$16</c:f>
              <c:strCache>
                <c:ptCount val="1"/>
                <c:pt idx="0">
                  <c:v>Value Added Tax (direct effect) as a share of Consumable income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Incidence!$N$17:$N$26</c:f>
              <c:numCache>
                <c:formatCode>0%</c:formatCode>
                <c:ptCount val="10"/>
                <c:pt idx="0">
                  <c:v>0.13802937050693043</c:v>
                </c:pt>
                <c:pt idx="1">
                  <c:v>0.1188815076069403</c:v>
                </c:pt>
                <c:pt idx="2">
                  <c:v>0.11663053482449687</c:v>
                </c:pt>
                <c:pt idx="3">
                  <c:v>0.1076467437529172</c:v>
                </c:pt>
                <c:pt idx="4">
                  <c:v>0.11212854565578854</c:v>
                </c:pt>
                <c:pt idx="5">
                  <c:v>0.10275841822887109</c:v>
                </c:pt>
                <c:pt idx="6">
                  <c:v>0.105140078812699</c:v>
                </c:pt>
                <c:pt idx="7">
                  <c:v>9.8388002571836372E-2</c:v>
                </c:pt>
                <c:pt idx="8">
                  <c:v>0.101928108435103</c:v>
                </c:pt>
                <c:pt idx="9">
                  <c:v>8.7011833153452442E-2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A48-4861-998F-744B7BEB50AB}"/>
            </c:ext>
          </c:extLst>
        </c:ser>
        <c:ser>
          <c:idx val="2"/>
          <c:order val="1"/>
          <c:tx>
            <c:strRef>
              <c:f>Incidence!$O$16</c:f>
              <c:strCache>
                <c:ptCount val="1"/>
                <c:pt idx="0">
                  <c:v>Labor pensions as a share of Disposable income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Incidence!$O$17:$O$26</c:f>
              <c:numCache>
                <c:formatCode>0%</c:formatCode>
                <c:ptCount val="10"/>
                <c:pt idx="0">
                  <c:v>0.73786030541268854</c:v>
                </c:pt>
                <c:pt idx="1">
                  <c:v>0.40111013172073384</c:v>
                </c:pt>
                <c:pt idx="2">
                  <c:v>0.2058381929468974</c:v>
                </c:pt>
                <c:pt idx="3">
                  <c:v>0.13419378976532698</c:v>
                </c:pt>
                <c:pt idx="4">
                  <c:v>0.10373188866954643</c:v>
                </c:pt>
                <c:pt idx="5">
                  <c:v>8.5063447369270323E-2</c:v>
                </c:pt>
                <c:pt idx="6">
                  <c:v>4.9851458724610054E-2</c:v>
                </c:pt>
                <c:pt idx="7">
                  <c:v>5.9019874420615091E-2</c:v>
                </c:pt>
                <c:pt idx="8">
                  <c:v>4.2076237178943036E-2</c:v>
                </c:pt>
                <c:pt idx="9">
                  <c:v>2.4353256817005703E-2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A48-4861-998F-744B7BEB50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5888383"/>
        <c:axId val="1943766031"/>
      </c:barChart>
      <c:catAx>
        <c:axId val="18958883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3766031"/>
        <c:crosses val="autoZero"/>
        <c:auto val="1"/>
        <c:lblAlgn val="ctr"/>
        <c:lblOffset val="100"/>
        <c:noMultiLvlLbl val="0"/>
      </c:catAx>
      <c:valAx>
        <c:axId val="1943766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8883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4" Type="http://schemas.openxmlformats.org/officeDocument/2006/relationships/chart" Target="../charts/chart8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13</xdr:row>
      <xdr:rowOff>76200</xdr:rowOff>
    </xdr:from>
    <xdr:to>
      <xdr:col>8</xdr:col>
      <xdr:colOff>31750</xdr:colOff>
      <xdr:row>27</xdr:row>
      <xdr:rowOff>127000</xdr:rowOff>
    </xdr:to>
    <xdr:graphicFrame macro="">
      <xdr:nvGraphicFramePr>
        <xdr:cNvPr id="2203" name="Chart 1">
          <a:extLst>
            <a:ext uri="{FF2B5EF4-FFF2-40B4-BE49-F238E27FC236}">
              <a16:creationId xmlns:a16="http://schemas.microsoft.com/office/drawing/2014/main" id="{819F0DE4-A3E3-4447-9BB7-00D06656DB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527050</xdr:colOff>
      <xdr:row>13</xdr:row>
      <xdr:rowOff>95250</xdr:rowOff>
    </xdr:from>
    <xdr:to>
      <xdr:col>18</xdr:col>
      <xdr:colOff>400050</xdr:colOff>
      <xdr:row>27</xdr:row>
      <xdr:rowOff>120650</xdr:rowOff>
    </xdr:to>
    <xdr:graphicFrame macro="">
      <xdr:nvGraphicFramePr>
        <xdr:cNvPr id="2204" name="Chart 2">
          <a:extLst>
            <a:ext uri="{FF2B5EF4-FFF2-40B4-BE49-F238E27FC236}">
              <a16:creationId xmlns:a16="http://schemas.microsoft.com/office/drawing/2014/main" id="{95CD84E8-03C8-4C3D-9D73-64B76FB7F1B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75452</xdr:colOff>
      <xdr:row>0</xdr:row>
      <xdr:rowOff>76200</xdr:rowOff>
    </xdr:from>
    <xdr:to>
      <xdr:col>18</xdr:col>
      <xdr:colOff>547220</xdr:colOff>
      <xdr:row>16</xdr:row>
      <xdr:rowOff>164353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F82D56-54FB-4358-AEBD-B5B414129B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72572</xdr:colOff>
      <xdr:row>17</xdr:row>
      <xdr:rowOff>18143</xdr:rowOff>
    </xdr:from>
    <xdr:to>
      <xdr:col>18</xdr:col>
      <xdr:colOff>544340</xdr:colOff>
      <xdr:row>32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08CFD0F-196E-4E2D-9A17-DBEB502EF7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15421</xdr:colOff>
      <xdr:row>0</xdr:row>
      <xdr:rowOff>83251</xdr:rowOff>
    </xdr:from>
    <xdr:to>
      <xdr:col>41</xdr:col>
      <xdr:colOff>282121</xdr:colOff>
      <xdr:row>18</xdr:row>
      <xdr:rowOff>167388</xdr:rowOff>
    </xdr:to>
    <xdr:graphicFrame macro="">
      <xdr:nvGraphicFramePr>
        <xdr:cNvPr id="1144" name="Chart 1">
          <a:extLst>
            <a:ext uri="{FF2B5EF4-FFF2-40B4-BE49-F238E27FC236}">
              <a16:creationId xmlns:a16="http://schemas.microsoft.com/office/drawing/2014/main" id="{29E1B117-96B2-422C-B9E1-5555DED8C12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857250</xdr:colOff>
      <xdr:row>16</xdr:row>
      <xdr:rowOff>63500</xdr:rowOff>
    </xdr:from>
    <xdr:to>
      <xdr:col>35</xdr:col>
      <xdr:colOff>533400</xdr:colOff>
      <xdr:row>36</xdr:row>
      <xdr:rowOff>241300</xdr:rowOff>
    </xdr:to>
    <xdr:graphicFrame macro="">
      <xdr:nvGraphicFramePr>
        <xdr:cNvPr id="1145" name="Chart 1">
          <a:extLst>
            <a:ext uri="{FF2B5EF4-FFF2-40B4-BE49-F238E27FC236}">
              <a16:creationId xmlns:a16="http://schemas.microsoft.com/office/drawing/2014/main" id="{853F03D7-A30F-402F-B699-11520F8BE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25400</xdr:colOff>
      <xdr:row>19</xdr:row>
      <xdr:rowOff>50800</xdr:rowOff>
    </xdr:from>
    <xdr:to>
      <xdr:col>41</xdr:col>
      <xdr:colOff>292100</xdr:colOff>
      <xdr:row>39</xdr:row>
      <xdr:rowOff>109537</xdr:rowOff>
    </xdr:to>
    <xdr:graphicFrame macro="">
      <xdr:nvGraphicFramePr>
        <xdr:cNvPr id="13" name="Chart 1">
          <a:extLst>
            <a:ext uri="{FF2B5EF4-FFF2-40B4-BE49-F238E27FC236}">
              <a16:creationId xmlns:a16="http://schemas.microsoft.com/office/drawing/2014/main" id="{1E9625BE-C9FD-4497-A55D-1766DBD246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50800</xdr:colOff>
      <xdr:row>40</xdr:row>
      <xdr:rowOff>0</xdr:rowOff>
    </xdr:from>
    <xdr:to>
      <xdr:col>41</xdr:col>
      <xdr:colOff>317500</xdr:colOff>
      <xdr:row>57</xdr:row>
      <xdr:rowOff>0</xdr:rowOff>
    </xdr:to>
    <xdr:graphicFrame macro="">
      <xdr:nvGraphicFramePr>
        <xdr:cNvPr id="14" name="Chart 1">
          <a:extLst>
            <a:ext uri="{FF2B5EF4-FFF2-40B4-BE49-F238E27FC236}">
              <a16:creationId xmlns:a16="http://schemas.microsoft.com/office/drawing/2014/main" id="{C1B90AE8-C2DC-40F4-83E3-A896B2F3A75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460375</xdr:colOff>
      <xdr:row>4</xdr:row>
      <xdr:rowOff>112712</xdr:rowOff>
    </xdr:from>
    <xdr:to>
      <xdr:col>13</xdr:col>
      <xdr:colOff>114300</xdr:colOff>
      <xdr:row>10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7BED86-1E8D-4577-9F07-418C2E3BCA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mmatytsin_worldbank_org/Documents/Equity_Policy_Lab/Egypt/Egypt_FiscalSim/03.Tool/Egypt_FiscalSim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ameters"/>
      <sheetName val="poverty_inequality"/>
      <sheetName val="poverty_by_groups"/>
      <sheetName val="net_position_final"/>
      <sheetName val="net_position_market_pens"/>
      <sheetName val="Incidence"/>
      <sheetName val="targeting"/>
      <sheetName val="MC_table"/>
      <sheetName val="MC"/>
      <sheetName val="uprating"/>
      <sheetName val="PIT"/>
      <sheetName val="stamp_tax"/>
      <sheetName val="SIC"/>
      <sheetName val="corona_tax"/>
      <sheetName val="karama"/>
      <sheetName val="takaful"/>
      <sheetName val="tamween"/>
      <sheetName val="indirect"/>
      <sheetName val="subsidy"/>
      <sheetName val="inkind"/>
      <sheetName val="legend"/>
      <sheetName val="totals"/>
      <sheetName val="gini_poverty"/>
      <sheetName val="recipients"/>
      <sheetName val="all"/>
      <sheetName val="car_inf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>
        <row r="3">
          <cell r="A3" t="str">
            <v>Market income</v>
          </cell>
          <cell r="E3" t="str">
            <v>Social insurance contribution</v>
          </cell>
        </row>
        <row r="4">
          <cell r="A4" t="str">
            <v>Market income plus pensions</v>
          </cell>
          <cell r="E4" t="str">
            <v>Personal income tax</v>
          </cell>
        </row>
        <row r="5">
          <cell r="A5" t="str">
            <v>Net market income</v>
          </cell>
          <cell r="E5" t="str">
            <v>Stamp Tax</v>
          </cell>
        </row>
        <row r="6">
          <cell r="A6" t="str">
            <v>Gross income</v>
          </cell>
          <cell r="E6" t="str">
            <v>Corona Tax</v>
          </cell>
        </row>
        <row r="7">
          <cell r="A7" t="str">
            <v>Disposable income</v>
          </cell>
          <cell r="E7" t="str">
            <v>Public pension</v>
          </cell>
        </row>
        <row r="8">
          <cell r="A8" t="str">
            <v>Consumable income</v>
          </cell>
          <cell r="E8" t="str">
            <v>Contributory pension</v>
          </cell>
        </row>
        <row r="9">
          <cell r="A9" t="str">
            <v>Final income</v>
          </cell>
          <cell r="E9" t="str">
            <v>Takaful</v>
          </cell>
        </row>
        <row r="10">
          <cell r="E10" t="str">
            <v>Karama</v>
          </cell>
        </row>
        <row r="11">
          <cell r="E11" t="str">
            <v>Social pension</v>
          </cell>
        </row>
        <row r="12">
          <cell r="E12" t="str">
            <v>Tamween</v>
          </cell>
        </row>
        <row r="13">
          <cell r="E13" t="str">
            <v>Other public transfers</v>
          </cell>
        </row>
        <row r="14">
          <cell r="E14" t="str">
            <v>Schedule tax</v>
          </cell>
        </row>
        <row r="15">
          <cell r="E15" t="str">
            <v>Excise tax</v>
          </cell>
        </row>
        <row r="16">
          <cell r="E16" t="str">
            <v>Resource development fee</v>
          </cell>
        </row>
        <row r="17">
          <cell r="E17" t="str">
            <v>VAT</v>
          </cell>
        </row>
        <row r="18">
          <cell r="E18" t="str">
            <v>Electricity subsidy</v>
          </cell>
        </row>
        <row r="19">
          <cell r="E19" t="str">
            <v>Other energy subsidy</v>
          </cell>
        </row>
        <row r="20">
          <cell r="E20" t="str">
            <v>Student railway subsidy</v>
          </cell>
        </row>
        <row r="21">
          <cell r="E21" t="str">
            <v>Bus subsidy</v>
          </cell>
        </row>
        <row r="22">
          <cell r="E22" t="str">
            <v>Railway subsidy</v>
          </cell>
        </row>
        <row r="23">
          <cell r="E23" t="str">
            <v>Student metro subsidy</v>
          </cell>
        </row>
        <row r="24">
          <cell r="E24" t="str">
            <v>Car subsidy</v>
          </cell>
        </row>
        <row r="25">
          <cell r="E25" t="str">
            <v>Inpatient</v>
          </cell>
        </row>
        <row r="26">
          <cell r="E26" t="str">
            <v>Outpatient</v>
          </cell>
        </row>
        <row r="27">
          <cell r="E27" t="str">
            <v>Kindergarten education</v>
          </cell>
        </row>
        <row r="28">
          <cell r="E28" t="str">
            <v>Basic education</v>
          </cell>
        </row>
        <row r="29">
          <cell r="E29" t="str">
            <v>Secondary education</v>
          </cell>
        </row>
        <row r="30">
          <cell r="E30" t="str">
            <v>Tertiary education</v>
          </cell>
        </row>
        <row r="31">
          <cell r="E31" t="str">
            <v>Social security contribution</v>
          </cell>
        </row>
        <row r="32">
          <cell r="E32" t="str">
            <v>Direct taxes</v>
          </cell>
        </row>
        <row r="33">
          <cell r="E33" t="str">
            <v>Pension</v>
          </cell>
        </row>
        <row r="34">
          <cell r="E34" t="str">
            <v>Direct transfers</v>
          </cell>
        </row>
        <row r="35">
          <cell r="E35" t="str">
            <v>Indirect taxes</v>
          </cell>
        </row>
        <row r="36">
          <cell r="E36" t="str">
            <v>Indirect subsidies</v>
          </cell>
        </row>
        <row r="37">
          <cell r="E37" t="str">
            <v>Health transfer</v>
          </cell>
        </row>
        <row r="38">
          <cell r="E38" t="str">
            <v>Education transfer</v>
          </cell>
        </row>
      </sheetData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CA297-EDE6-4BD5-8581-C337CC60CA35}">
  <sheetPr codeName="Sheet2">
    <tabColor theme="4"/>
  </sheetPr>
  <dimension ref="A2:E67"/>
  <sheetViews>
    <sheetView zoomScaleNormal="100" workbookViewId="0">
      <pane ySplit="2" topLeftCell="A33" activePane="bottomLeft" state="frozen"/>
      <selection pane="bottomLeft" activeCell="C42" sqref="C42"/>
    </sheetView>
  </sheetViews>
  <sheetFormatPr defaultColWidth="9.140625" defaultRowHeight="15.6" customHeight="1" x14ac:dyDescent="0.25"/>
  <cols>
    <col min="1" max="1" width="9.140625" style="6"/>
    <col min="2" max="2" width="38.85546875" style="6" customWidth="1"/>
    <col min="3" max="3" width="18.42578125" style="6" customWidth="1"/>
    <col min="4" max="4" width="19.85546875" style="6" bestFit="1" customWidth="1"/>
    <col min="5" max="5" width="30.140625" style="6" bestFit="1" customWidth="1"/>
    <col min="6" max="6" width="13.42578125" style="72" customWidth="1"/>
    <col min="7" max="16384" width="9.140625" style="72"/>
  </cols>
  <sheetData>
    <row r="2" spans="2:5" ht="22.5" x14ac:dyDescent="0.3">
      <c r="B2" s="48" t="s">
        <v>37</v>
      </c>
      <c r="C2" s="49"/>
    </row>
    <row r="3" spans="2:5" ht="15.6" customHeight="1" thickBot="1" x14ac:dyDescent="0.35">
      <c r="B3" s="47"/>
    </row>
    <row r="4" spans="2:5" ht="15.6" customHeight="1" x14ac:dyDescent="0.25">
      <c r="B4" s="85" t="s">
        <v>184</v>
      </c>
      <c r="C4" s="80">
        <v>1</v>
      </c>
      <c r="D4" s="72"/>
      <c r="E4" s="72"/>
    </row>
    <row r="5" spans="2:5" ht="15.6" customHeight="1" x14ac:dyDescent="0.25">
      <c r="B5" s="86" t="s">
        <v>183</v>
      </c>
      <c r="C5" s="82">
        <v>1</v>
      </c>
      <c r="D5" s="72"/>
      <c r="E5" s="72"/>
    </row>
    <row r="6" spans="2:5" ht="15.6" customHeight="1" x14ac:dyDescent="0.25">
      <c r="B6" s="86" t="s">
        <v>185</v>
      </c>
      <c r="C6" s="82"/>
      <c r="D6" s="72"/>
      <c r="E6" s="72"/>
    </row>
    <row r="7" spans="2:5" ht="15.6" customHeight="1" x14ac:dyDescent="0.25">
      <c r="B7" s="81" t="s">
        <v>38</v>
      </c>
      <c r="C7" s="82">
        <v>1</v>
      </c>
      <c r="D7" s="72"/>
      <c r="E7" s="72"/>
    </row>
    <row r="8" spans="2:5" ht="15.6" customHeight="1" x14ac:dyDescent="0.25">
      <c r="B8" s="81" t="s">
        <v>48</v>
      </c>
      <c r="C8" s="82">
        <v>1</v>
      </c>
      <c r="D8" s="72"/>
      <c r="E8" s="72"/>
    </row>
    <row r="9" spans="2:5" ht="15.6" customHeight="1" thickBot="1" x14ac:dyDescent="0.3">
      <c r="B9" s="83" t="s">
        <v>186</v>
      </c>
      <c r="C9" s="84">
        <v>1</v>
      </c>
      <c r="D9" s="72"/>
      <c r="E9" s="72"/>
    </row>
    <row r="10" spans="2:5" ht="15.6" customHeight="1" thickBot="1" x14ac:dyDescent="0.3">
      <c r="B10" s="9"/>
      <c r="C10" s="9"/>
      <c r="D10" s="72"/>
      <c r="E10" s="72"/>
    </row>
    <row r="11" spans="2:5" ht="15.6" customHeight="1" thickBot="1" x14ac:dyDescent="0.3">
      <c r="B11" s="240" t="s">
        <v>1447</v>
      </c>
      <c r="C11" s="241" t="s">
        <v>1449</v>
      </c>
      <c r="D11" s="72"/>
      <c r="E11" s="72"/>
    </row>
    <row r="12" spans="2:5" ht="15" x14ac:dyDescent="0.25">
      <c r="B12" s="72"/>
      <c r="C12" s="72"/>
      <c r="D12" s="72"/>
      <c r="E12" s="72"/>
    </row>
    <row r="13" spans="2:5" ht="22.5" x14ac:dyDescent="0.3">
      <c r="B13" s="128" t="s">
        <v>41</v>
      </c>
      <c r="C13" s="95"/>
      <c r="D13" s="95"/>
      <c r="E13" s="72"/>
    </row>
    <row r="14" spans="2:5" ht="15.6" customHeight="1" thickBot="1" x14ac:dyDescent="0.3">
      <c r="D14" s="72"/>
      <c r="E14" s="72"/>
    </row>
    <row r="15" spans="2:5" ht="15.6" customHeight="1" x14ac:dyDescent="0.25">
      <c r="B15" s="88" t="s">
        <v>42</v>
      </c>
      <c r="C15" s="210"/>
      <c r="D15" s="11"/>
      <c r="E15" s="72"/>
    </row>
    <row r="16" spans="2:5" ht="15.6" customHeight="1" x14ac:dyDescent="0.25">
      <c r="B16" s="89" t="s">
        <v>1095</v>
      </c>
      <c r="C16" s="211">
        <v>2000</v>
      </c>
      <c r="D16" s="77"/>
      <c r="E16" s="72"/>
    </row>
    <row r="17" spans="2:5" ht="15.6" customHeight="1" thickBot="1" x14ac:dyDescent="0.3">
      <c r="B17" s="50" t="s">
        <v>0</v>
      </c>
      <c r="C17" s="212" t="s">
        <v>176</v>
      </c>
      <c r="D17" s="96" t="s">
        <v>474</v>
      </c>
      <c r="E17" s="72"/>
    </row>
    <row r="18" spans="2:5" ht="15.6" customHeight="1" x14ac:dyDescent="0.25">
      <c r="B18" s="73">
        <v>1</v>
      </c>
      <c r="C18" s="213">
        <v>0</v>
      </c>
      <c r="D18" s="90">
        <v>10000</v>
      </c>
      <c r="E18" s="72"/>
    </row>
    <row r="19" spans="2:5" ht="15.6" customHeight="1" x14ac:dyDescent="0.25">
      <c r="B19" s="62">
        <v>2</v>
      </c>
      <c r="C19" s="214">
        <v>0.05</v>
      </c>
      <c r="D19" s="91">
        <v>20000</v>
      </c>
      <c r="E19" s="72"/>
    </row>
    <row r="20" spans="2:5" ht="15.6" customHeight="1" x14ac:dyDescent="0.25">
      <c r="B20" s="62">
        <v>3</v>
      </c>
      <c r="C20" s="214">
        <v>0.1</v>
      </c>
      <c r="D20" s="91">
        <v>30000</v>
      </c>
      <c r="E20" s="72"/>
    </row>
    <row r="21" spans="2:5" ht="15.6" customHeight="1" x14ac:dyDescent="0.25">
      <c r="B21" s="62">
        <v>4</v>
      </c>
      <c r="C21" s="215">
        <v>0.15</v>
      </c>
      <c r="D21" s="91">
        <v>50000</v>
      </c>
      <c r="E21" s="72"/>
    </row>
    <row r="22" spans="2:5" ht="15.6" customHeight="1" x14ac:dyDescent="0.25">
      <c r="B22" s="62">
        <v>5</v>
      </c>
      <c r="C22" s="215">
        <v>0.2</v>
      </c>
      <c r="D22" s="91">
        <v>10000000</v>
      </c>
      <c r="E22" s="72"/>
    </row>
    <row r="23" spans="2:5" ht="15.6" customHeight="1" thickBot="1" x14ac:dyDescent="0.3">
      <c r="B23" s="63"/>
      <c r="C23" s="216"/>
      <c r="D23" s="92"/>
      <c r="E23" s="72"/>
    </row>
    <row r="24" spans="2:5" ht="15.6" customHeight="1" thickBot="1" x14ac:dyDescent="0.3">
      <c r="B24" s="93"/>
      <c r="C24" s="93"/>
      <c r="D24" s="93"/>
      <c r="E24" s="72"/>
    </row>
    <row r="25" spans="2:5" ht="15.6" customHeight="1" thickBot="1" x14ac:dyDescent="0.3">
      <c r="B25" s="94" t="s">
        <v>472</v>
      </c>
      <c r="C25" s="217">
        <v>0.2</v>
      </c>
      <c r="D25" s="95"/>
      <c r="E25" s="72"/>
    </row>
    <row r="26" spans="2:5" ht="15.6" customHeight="1" x14ac:dyDescent="0.25">
      <c r="B26" s="93"/>
      <c r="C26" s="93"/>
      <c r="D26" s="93"/>
      <c r="E26" s="72"/>
    </row>
    <row r="27" spans="2:5" ht="22.5" x14ac:dyDescent="0.3">
      <c r="B27" s="128" t="s">
        <v>35</v>
      </c>
      <c r="E27" s="72"/>
    </row>
    <row r="28" spans="2:5" ht="15.6" customHeight="1" thickBot="1" x14ac:dyDescent="0.3">
      <c r="B28" s="2"/>
      <c r="E28" s="72"/>
    </row>
    <row r="29" spans="2:5" ht="15.6" customHeight="1" thickBot="1" x14ac:dyDescent="0.3">
      <c r="B29" s="7" t="s">
        <v>473</v>
      </c>
      <c r="C29" s="11"/>
      <c r="E29" s="72"/>
    </row>
    <row r="30" spans="2:5" ht="15.6" customHeight="1" x14ac:dyDescent="0.25">
      <c r="B30" s="76" t="s">
        <v>484</v>
      </c>
      <c r="C30" s="218">
        <v>100</v>
      </c>
      <c r="E30" s="10"/>
    </row>
    <row r="31" spans="2:5" ht="15.6" customHeight="1" thickBot="1" x14ac:dyDescent="0.3">
      <c r="B31" s="12" t="s">
        <v>1482</v>
      </c>
      <c r="C31" s="219">
        <v>3</v>
      </c>
      <c r="E31" s="10"/>
    </row>
    <row r="32" spans="2:5" ht="15.6" customHeight="1" thickBot="1" x14ac:dyDescent="0.3">
      <c r="B32" s="72"/>
      <c r="C32" s="72"/>
      <c r="E32" s="10"/>
    </row>
    <row r="33" spans="2:5" ht="15.6" customHeight="1" x14ac:dyDescent="0.25">
      <c r="B33" s="76" t="s">
        <v>485</v>
      </c>
      <c r="C33" s="11"/>
      <c r="E33" s="10"/>
    </row>
    <row r="34" spans="2:5" ht="15.6" customHeight="1" thickBot="1" x14ac:dyDescent="0.3">
      <c r="B34" s="220" t="s">
        <v>486</v>
      </c>
      <c r="C34" s="221">
        <v>1</v>
      </c>
      <c r="E34" s="10"/>
    </row>
    <row r="35" spans="2:5" ht="15.6" customHeight="1" thickBot="1" x14ac:dyDescent="0.3">
      <c r="E35" s="10"/>
    </row>
    <row r="36" spans="2:5" ht="15.6" customHeight="1" x14ac:dyDescent="0.25">
      <c r="B36" s="76" t="s">
        <v>481</v>
      </c>
      <c r="C36" s="11"/>
    </row>
    <row r="37" spans="2:5" ht="15.6" customHeight="1" thickBot="1" x14ac:dyDescent="0.3">
      <c r="B37" s="220" t="s">
        <v>488</v>
      </c>
      <c r="C37" s="221">
        <v>1200</v>
      </c>
    </row>
    <row r="39" spans="2:5" ht="15.6" customHeight="1" x14ac:dyDescent="0.3">
      <c r="B39" s="189" t="s">
        <v>380</v>
      </c>
      <c r="C39" s="190"/>
    </row>
    <row r="40" spans="2:5" ht="15.6" customHeight="1" thickBot="1" x14ac:dyDescent="0.3">
      <c r="B40" s="190"/>
      <c r="C40" s="190"/>
    </row>
    <row r="41" spans="2:5" ht="15.6" customHeight="1" x14ac:dyDescent="0.25">
      <c r="B41" s="191"/>
      <c r="C41" s="223" t="s">
        <v>1233</v>
      </c>
    </row>
    <row r="42" spans="2:5" ht="15.6" customHeight="1" x14ac:dyDescent="0.25">
      <c r="B42" s="222" t="s">
        <v>1234</v>
      </c>
      <c r="C42" s="224">
        <v>0.25</v>
      </c>
    </row>
    <row r="43" spans="2:5" ht="15.6" customHeight="1" x14ac:dyDescent="0.25">
      <c r="B43" s="192" t="s">
        <v>1235</v>
      </c>
      <c r="C43" s="225">
        <v>0.18</v>
      </c>
    </row>
    <row r="44" spans="2:5" ht="15.6" customHeight="1" thickBot="1" x14ac:dyDescent="0.3">
      <c r="B44" s="193" t="s">
        <v>1236</v>
      </c>
      <c r="C44" s="226">
        <v>0</v>
      </c>
    </row>
    <row r="45" spans="2:5" ht="15.6" customHeight="1" x14ac:dyDescent="0.25">
      <c r="B45" s="203"/>
      <c r="C45" s="204"/>
    </row>
    <row r="46" spans="2:5" ht="15.6" customHeight="1" x14ac:dyDescent="0.3">
      <c r="B46" s="128" t="s">
        <v>32</v>
      </c>
    </row>
    <row r="47" spans="2:5" ht="15.6" customHeight="1" thickBot="1" x14ac:dyDescent="0.3">
      <c r="C47" s="200"/>
      <c r="D47" s="200"/>
      <c r="E47" s="200"/>
    </row>
    <row r="48" spans="2:5" ht="15.6" customHeight="1" x14ac:dyDescent="0.25">
      <c r="B48" s="208" t="s">
        <v>1330</v>
      </c>
      <c r="C48" s="8"/>
      <c r="D48" s="206"/>
      <c r="E48" s="72"/>
    </row>
    <row r="49" spans="2:5" ht="15.6" customHeight="1" x14ac:dyDescent="0.25">
      <c r="B49" s="209" t="s">
        <v>1408</v>
      </c>
      <c r="C49" s="205">
        <v>10</v>
      </c>
      <c r="D49" s="77"/>
      <c r="E49" s="72"/>
    </row>
    <row r="50" spans="2:5" ht="15.6" customHeight="1" x14ac:dyDescent="0.25">
      <c r="B50" s="207" t="s">
        <v>0</v>
      </c>
      <c r="C50" s="238" t="s">
        <v>1409</v>
      </c>
      <c r="D50" s="239" t="s">
        <v>1410</v>
      </c>
      <c r="E50" s="72"/>
    </row>
    <row r="51" spans="2:5" ht="15.6" customHeight="1" x14ac:dyDescent="0.25">
      <c r="B51" s="234">
        <v>1</v>
      </c>
      <c r="C51" s="235">
        <v>2</v>
      </c>
      <c r="D51" s="236">
        <v>100</v>
      </c>
      <c r="E51" s="72"/>
    </row>
    <row r="52" spans="2:5" ht="15.6" customHeight="1" x14ac:dyDescent="0.25">
      <c r="B52" s="201">
        <v>2</v>
      </c>
      <c r="C52" s="233">
        <v>4</v>
      </c>
      <c r="D52" s="91">
        <v>200</v>
      </c>
      <c r="E52" s="72"/>
    </row>
    <row r="53" spans="2:5" ht="15.6" customHeight="1" x14ac:dyDescent="0.25">
      <c r="B53" s="201">
        <v>3</v>
      </c>
      <c r="C53" s="233">
        <v>6</v>
      </c>
      <c r="D53" s="91">
        <v>300</v>
      </c>
      <c r="E53" s="190"/>
    </row>
    <row r="54" spans="2:5" ht="15.6" customHeight="1" x14ac:dyDescent="0.25">
      <c r="B54" s="201">
        <v>4</v>
      </c>
      <c r="C54" s="233">
        <v>8</v>
      </c>
      <c r="D54" s="91">
        <v>10000000</v>
      </c>
      <c r="E54" s="190"/>
    </row>
    <row r="55" spans="2:5" ht="15.6" customHeight="1" thickBot="1" x14ac:dyDescent="0.3">
      <c r="B55" s="202"/>
      <c r="C55" s="237"/>
      <c r="D55" s="92"/>
    </row>
    <row r="57" spans="2:5" ht="15.6" customHeight="1" x14ac:dyDescent="0.3">
      <c r="B57" s="189" t="s">
        <v>1217</v>
      </c>
      <c r="C57" s="190"/>
    </row>
    <row r="58" spans="2:5" ht="15.6" customHeight="1" thickBot="1" x14ac:dyDescent="0.3">
      <c r="B58" s="190"/>
      <c r="C58" s="190"/>
    </row>
    <row r="59" spans="2:5" ht="15.6" customHeight="1" x14ac:dyDescent="0.25">
      <c r="B59" s="191" t="s">
        <v>1218</v>
      </c>
      <c r="C59" s="227" t="s">
        <v>1094</v>
      </c>
    </row>
    <row r="60" spans="2:5" ht="15.6" customHeight="1" x14ac:dyDescent="0.25">
      <c r="B60" s="222" t="s">
        <v>1220</v>
      </c>
      <c r="C60" s="232">
        <v>500</v>
      </c>
    </row>
    <row r="61" spans="2:5" ht="15.6" customHeight="1" x14ac:dyDescent="0.25">
      <c r="B61" s="192" t="s">
        <v>1221</v>
      </c>
      <c r="C61" s="228">
        <v>1000</v>
      </c>
    </row>
    <row r="62" spans="2:5" ht="15.6" customHeight="1" x14ac:dyDescent="0.25">
      <c r="B62" s="192" t="s">
        <v>1222</v>
      </c>
      <c r="C62" s="228">
        <v>300</v>
      </c>
    </row>
    <row r="63" spans="2:5" ht="15.6" customHeight="1" x14ac:dyDescent="0.25">
      <c r="B63" s="192" t="s">
        <v>1223</v>
      </c>
      <c r="C63" s="228">
        <v>500</v>
      </c>
    </row>
    <row r="64" spans="2:5" ht="15.6" customHeight="1" x14ac:dyDescent="0.25">
      <c r="B64" s="192" t="s">
        <v>1224</v>
      </c>
      <c r="C64" s="229">
        <v>650</v>
      </c>
    </row>
    <row r="65" spans="2:3" ht="15.6" customHeight="1" thickBot="1" x14ac:dyDescent="0.3">
      <c r="B65" s="193" t="s">
        <v>1225</v>
      </c>
      <c r="C65" s="230">
        <v>1100</v>
      </c>
    </row>
    <row r="66" spans="2:3" ht="15.6" customHeight="1" thickBot="1" x14ac:dyDescent="0.3">
      <c r="B66" s="190"/>
      <c r="C66" s="190"/>
    </row>
    <row r="67" spans="2:3" ht="15.6" customHeight="1" thickBot="1" x14ac:dyDescent="0.3">
      <c r="B67" s="194" t="s">
        <v>1219</v>
      </c>
      <c r="C67" s="231">
        <v>0.75</v>
      </c>
    </row>
  </sheetData>
  <phoneticPr fontId="0" type="noConversion"/>
  <dataValidations count="1">
    <dataValidation type="list" allowBlank="1" showInputMessage="1" showErrorMessage="1" sqref="C11" xr:uid="{00000000-0002-0000-0000-000000000000}">
      <formula1>"yes, no"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EA504-0956-42C6-8D52-1F4D7DFBC9B7}">
  <sheetPr>
    <tabColor theme="4"/>
  </sheetPr>
  <dimension ref="A1:F94"/>
  <sheetViews>
    <sheetView zoomScale="85" zoomScaleNormal="85" workbookViewId="0">
      <selection activeCell="B1" sqref="B1"/>
    </sheetView>
  </sheetViews>
  <sheetFormatPr defaultRowHeight="15" x14ac:dyDescent="0.25"/>
  <cols>
    <col min="1" max="1" width="8.85546875" customWidth="1"/>
    <col min="2" max="2" width="44.42578125" bestFit="1" customWidth="1"/>
    <col min="3" max="3" width="8.85546875" style="197"/>
    <col min="4" max="4" width="11.42578125" bestFit="1" customWidth="1"/>
  </cols>
  <sheetData>
    <row r="1" spans="1:6" x14ac:dyDescent="0.25">
      <c r="A1" t="s">
        <v>1098</v>
      </c>
      <c r="B1" t="s">
        <v>1097</v>
      </c>
      <c r="C1" s="197" t="s">
        <v>1099</v>
      </c>
      <c r="D1" t="s">
        <v>1100</v>
      </c>
      <c r="E1" t="s">
        <v>1101</v>
      </c>
    </row>
    <row r="2" spans="1:6" x14ac:dyDescent="0.25">
      <c r="A2">
        <v>1</v>
      </c>
      <c r="B2" t="s">
        <v>1246</v>
      </c>
      <c r="C2" s="196">
        <v>8</v>
      </c>
      <c r="D2" s="198">
        <v>0</v>
      </c>
      <c r="E2" s="198">
        <f>Parameters!$C$44</f>
        <v>0</v>
      </c>
    </row>
    <row r="3" spans="1:6" x14ac:dyDescent="0.25">
      <c r="A3">
        <v>2</v>
      </c>
      <c r="B3" t="s">
        <v>1247</v>
      </c>
      <c r="C3" s="196">
        <v>1</v>
      </c>
      <c r="D3" s="198">
        <v>0.25</v>
      </c>
      <c r="E3" s="198">
        <f>Parameters!$C$42</f>
        <v>0.25</v>
      </c>
      <c r="F3" s="3"/>
    </row>
    <row r="4" spans="1:6" x14ac:dyDescent="0.25">
      <c r="A4">
        <v>3</v>
      </c>
      <c r="B4" t="s">
        <v>1248</v>
      </c>
      <c r="C4" s="196">
        <v>1</v>
      </c>
      <c r="D4" s="198">
        <v>0.25</v>
      </c>
      <c r="E4" s="198">
        <f>Parameters!$C$42</f>
        <v>0.25</v>
      </c>
    </row>
    <row r="5" spans="1:6" x14ac:dyDescent="0.25">
      <c r="A5">
        <v>4</v>
      </c>
      <c r="B5" t="s">
        <v>1249</v>
      </c>
      <c r="C5" s="196">
        <v>1</v>
      </c>
      <c r="D5" s="198">
        <v>0.25</v>
      </c>
      <c r="E5" s="198">
        <f>Parameters!$C$42</f>
        <v>0.25</v>
      </c>
    </row>
    <row r="6" spans="1:6" x14ac:dyDescent="0.25">
      <c r="A6">
        <v>5</v>
      </c>
      <c r="B6" t="s">
        <v>1250</v>
      </c>
      <c r="C6" s="196">
        <v>3</v>
      </c>
      <c r="D6" s="198">
        <v>0.18</v>
      </c>
      <c r="E6" s="198">
        <f>Parameters!$C$43</f>
        <v>0.18</v>
      </c>
    </row>
    <row r="7" spans="1:6" x14ac:dyDescent="0.25">
      <c r="A7">
        <v>6</v>
      </c>
      <c r="B7" t="s">
        <v>1251</v>
      </c>
      <c r="C7" s="196">
        <v>1</v>
      </c>
      <c r="D7" s="198">
        <v>0.25</v>
      </c>
      <c r="E7" s="198">
        <f>Parameters!$C$42</f>
        <v>0.25</v>
      </c>
    </row>
    <row r="8" spans="1:6" x14ac:dyDescent="0.25">
      <c r="A8">
        <v>7</v>
      </c>
      <c r="B8" t="s">
        <v>1252</v>
      </c>
      <c r="C8" s="196">
        <v>1</v>
      </c>
      <c r="D8" s="198">
        <v>0.25</v>
      </c>
      <c r="E8" s="198">
        <f>Parameters!$C$42</f>
        <v>0.25</v>
      </c>
    </row>
    <row r="9" spans="1:6" x14ac:dyDescent="0.25">
      <c r="A9">
        <v>8</v>
      </c>
      <c r="B9" t="s">
        <v>1253</v>
      </c>
      <c r="C9" s="196">
        <v>3</v>
      </c>
      <c r="D9" s="198">
        <v>0.25</v>
      </c>
      <c r="E9" s="198">
        <f>Parameters!$C$42</f>
        <v>0.25</v>
      </c>
    </row>
    <row r="10" spans="1:6" x14ac:dyDescent="0.25">
      <c r="A10">
        <v>9</v>
      </c>
      <c r="B10" t="s">
        <v>1254</v>
      </c>
      <c r="C10" s="196">
        <v>1</v>
      </c>
      <c r="D10" s="198">
        <v>0.25</v>
      </c>
      <c r="E10" s="198">
        <f>Parameters!$C$42</f>
        <v>0.25</v>
      </c>
    </row>
    <row r="11" spans="1:6" x14ac:dyDescent="0.25">
      <c r="A11">
        <v>10</v>
      </c>
      <c r="B11" t="s">
        <v>1255</v>
      </c>
      <c r="C11" s="196">
        <v>1</v>
      </c>
      <c r="D11" s="198">
        <v>0.25</v>
      </c>
      <c r="E11" s="198">
        <f>Parameters!$C$42</f>
        <v>0.25</v>
      </c>
    </row>
    <row r="12" spans="1:6" x14ac:dyDescent="0.25">
      <c r="A12">
        <v>11</v>
      </c>
      <c r="B12" t="s">
        <v>1256</v>
      </c>
      <c r="C12" s="196">
        <v>3</v>
      </c>
      <c r="D12" s="198">
        <v>0.25</v>
      </c>
      <c r="E12" s="198">
        <f>Parameters!$C$42</f>
        <v>0.25</v>
      </c>
    </row>
    <row r="13" spans="1:6" x14ac:dyDescent="0.25">
      <c r="A13">
        <v>12</v>
      </c>
      <c r="B13" t="s">
        <v>1257</v>
      </c>
      <c r="C13" s="196">
        <v>1</v>
      </c>
      <c r="D13" s="198">
        <v>0.18</v>
      </c>
      <c r="E13" s="198">
        <f>Parameters!$C$43</f>
        <v>0.18</v>
      </c>
    </row>
    <row r="14" spans="1:6" x14ac:dyDescent="0.25">
      <c r="A14">
        <v>13</v>
      </c>
      <c r="B14" t="s">
        <v>1258</v>
      </c>
      <c r="C14" s="196">
        <v>3</v>
      </c>
      <c r="D14" s="198">
        <v>0.18</v>
      </c>
      <c r="E14" s="198">
        <f>Parameters!$C$43</f>
        <v>0.18</v>
      </c>
    </row>
    <row r="15" spans="1:6" x14ac:dyDescent="0.25">
      <c r="A15">
        <v>14</v>
      </c>
      <c r="B15" t="s">
        <v>1259</v>
      </c>
      <c r="C15" s="196">
        <v>3</v>
      </c>
      <c r="D15" s="198">
        <v>0.18</v>
      </c>
      <c r="E15" s="198">
        <f>Parameters!$C$43</f>
        <v>0.18</v>
      </c>
    </row>
    <row r="16" spans="1:6" x14ac:dyDescent="0.25">
      <c r="A16">
        <v>15</v>
      </c>
      <c r="B16" t="s">
        <v>1260</v>
      </c>
      <c r="C16" s="196">
        <v>3</v>
      </c>
      <c r="D16" s="198">
        <v>0.18</v>
      </c>
      <c r="E16" s="198">
        <f>Parameters!$C$43</f>
        <v>0.18</v>
      </c>
    </row>
    <row r="17" spans="1:5" x14ac:dyDescent="0.25">
      <c r="A17">
        <v>16</v>
      </c>
      <c r="B17" t="s">
        <v>1261</v>
      </c>
      <c r="C17" s="196">
        <v>3</v>
      </c>
      <c r="D17" s="198">
        <v>0.18</v>
      </c>
      <c r="E17" s="198">
        <f>Parameters!$C$43</f>
        <v>0.18</v>
      </c>
    </row>
    <row r="18" spans="1:5" x14ac:dyDescent="0.25">
      <c r="A18">
        <v>17</v>
      </c>
      <c r="B18" t="s">
        <v>1262</v>
      </c>
      <c r="C18" s="196">
        <v>3</v>
      </c>
      <c r="D18" s="198">
        <v>0.25</v>
      </c>
      <c r="E18" s="198">
        <f>Parameters!$C$42</f>
        <v>0.25</v>
      </c>
    </row>
    <row r="19" spans="1:5" x14ac:dyDescent="0.25">
      <c r="A19">
        <v>18</v>
      </c>
      <c r="B19" t="s">
        <v>1263</v>
      </c>
      <c r="C19" s="196">
        <v>1</v>
      </c>
      <c r="D19" s="198">
        <v>0.25</v>
      </c>
      <c r="E19" s="198">
        <f>Parameters!$C$42</f>
        <v>0.25</v>
      </c>
    </row>
    <row r="20" spans="1:5" x14ac:dyDescent="0.25">
      <c r="A20">
        <v>19</v>
      </c>
      <c r="B20" t="s">
        <v>1264</v>
      </c>
      <c r="C20" s="196">
        <v>1</v>
      </c>
      <c r="D20" s="198">
        <v>0.25</v>
      </c>
      <c r="E20" s="198">
        <f>Parameters!$C$42</f>
        <v>0.25</v>
      </c>
    </row>
    <row r="21" spans="1:5" x14ac:dyDescent="0.25">
      <c r="A21">
        <v>20</v>
      </c>
      <c r="B21" t="s">
        <v>1265</v>
      </c>
      <c r="C21" s="196">
        <v>1</v>
      </c>
      <c r="D21" s="198">
        <v>0.18</v>
      </c>
      <c r="E21" s="198">
        <f>Parameters!$C$43</f>
        <v>0.18</v>
      </c>
    </row>
    <row r="22" spans="1:5" x14ac:dyDescent="0.25">
      <c r="A22">
        <v>21</v>
      </c>
      <c r="B22" t="s">
        <v>1266</v>
      </c>
      <c r="C22" s="196">
        <v>1</v>
      </c>
      <c r="D22" s="198">
        <v>0.18</v>
      </c>
      <c r="E22" s="198">
        <f>Parameters!$C$43</f>
        <v>0.18</v>
      </c>
    </row>
    <row r="23" spans="1:5" x14ac:dyDescent="0.25">
      <c r="A23">
        <v>22</v>
      </c>
      <c r="B23" t="s">
        <v>1267</v>
      </c>
      <c r="C23" s="196">
        <v>1</v>
      </c>
      <c r="D23" s="198">
        <v>0.18</v>
      </c>
      <c r="E23" s="198">
        <f>Parameters!$C$43</f>
        <v>0.18</v>
      </c>
    </row>
    <row r="24" spans="1:5" x14ac:dyDescent="0.25">
      <c r="A24">
        <v>23</v>
      </c>
      <c r="B24" t="s">
        <v>1268</v>
      </c>
      <c r="C24" s="196">
        <v>3</v>
      </c>
      <c r="D24" s="198">
        <v>0.25</v>
      </c>
      <c r="E24" s="198">
        <f>Parameters!$C$42</f>
        <v>0.25</v>
      </c>
    </row>
    <row r="25" spans="1:5" x14ac:dyDescent="0.25">
      <c r="A25">
        <v>24</v>
      </c>
      <c r="B25" t="s">
        <v>1269</v>
      </c>
      <c r="C25" s="196">
        <v>1</v>
      </c>
      <c r="D25" s="198">
        <v>0.18</v>
      </c>
      <c r="E25" s="198">
        <f>Parameters!$C$43</f>
        <v>0.18</v>
      </c>
    </row>
    <row r="26" spans="1:5" x14ac:dyDescent="0.25">
      <c r="A26">
        <v>25</v>
      </c>
      <c r="B26" t="s">
        <v>1270</v>
      </c>
      <c r="C26" s="196">
        <v>3</v>
      </c>
      <c r="D26" s="198">
        <v>0.25</v>
      </c>
      <c r="E26" s="198">
        <f>Parameters!$C$42</f>
        <v>0.25</v>
      </c>
    </row>
    <row r="27" spans="1:5" x14ac:dyDescent="0.25">
      <c r="A27">
        <v>26</v>
      </c>
      <c r="B27" t="s">
        <v>1271</v>
      </c>
      <c r="C27" s="196">
        <v>3</v>
      </c>
      <c r="D27" s="198">
        <v>0.25</v>
      </c>
      <c r="E27" s="198">
        <f>Parameters!$C$42</f>
        <v>0.25</v>
      </c>
    </row>
    <row r="28" spans="1:5" x14ac:dyDescent="0.25">
      <c r="A28">
        <v>27</v>
      </c>
      <c r="B28" t="s">
        <v>1272</v>
      </c>
      <c r="C28" s="196">
        <v>3</v>
      </c>
      <c r="D28" s="198">
        <v>0.18</v>
      </c>
      <c r="E28" s="198">
        <f>Parameters!$C$43</f>
        <v>0.18</v>
      </c>
    </row>
    <row r="29" spans="1:5" x14ac:dyDescent="0.25">
      <c r="A29">
        <v>28</v>
      </c>
      <c r="B29" t="s">
        <v>1273</v>
      </c>
      <c r="C29" s="196">
        <v>3</v>
      </c>
      <c r="D29" s="198">
        <v>0.25</v>
      </c>
      <c r="E29" s="198">
        <f>Parameters!$C$42</f>
        <v>0.25</v>
      </c>
    </row>
    <row r="30" spans="1:5" x14ac:dyDescent="0.25">
      <c r="A30">
        <v>29</v>
      </c>
      <c r="B30" t="s">
        <v>1274</v>
      </c>
      <c r="C30" s="196">
        <v>3</v>
      </c>
      <c r="D30" s="198">
        <v>0.25</v>
      </c>
      <c r="E30" s="198">
        <f>Parameters!$C$42</f>
        <v>0.25</v>
      </c>
    </row>
    <row r="31" spans="1:5" x14ac:dyDescent="0.25">
      <c r="A31">
        <v>30</v>
      </c>
      <c r="B31" t="s">
        <v>1275</v>
      </c>
      <c r="C31" s="196">
        <v>3</v>
      </c>
      <c r="D31" s="198">
        <v>0.25</v>
      </c>
      <c r="E31" s="198">
        <f>Parameters!$C$42</f>
        <v>0.25</v>
      </c>
    </row>
    <row r="32" spans="1:5" x14ac:dyDescent="0.25">
      <c r="A32">
        <v>31</v>
      </c>
      <c r="B32" t="s">
        <v>1276</v>
      </c>
      <c r="C32" s="196">
        <v>3</v>
      </c>
      <c r="D32" s="198">
        <v>0.25</v>
      </c>
      <c r="E32" s="198">
        <f>Parameters!$C$42</f>
        <v>0.25</v>
      </c>
    </row>
    <row r="33" spans="1:5" x14ac:dyDescent="0.25">
      <c r="A33">
        <v>32</v>
      </c>
      <c r="B33" t="s">
        <v>1277</v>
      </c>
      <c r="C33" s="196">
        <v>3</v>
      </c>
      <c r="D33" s="198">
        <v>0</v>
      </c>
      <c r="E33" s="198">
        <f>Parameters!$C$44</f>
        <v>0</v>
      </c>
    </row>
    <row r="34" spans="1:5" x14ac:dyDescent="0.25">
      <c r="A34">
        <v>33</v>
      </c>
      <c r="B34" t="s">
        <v>1278</v>
      </c>
      <c r="C34" s="196">
        <v>3</v>
      </c>
      <c r="D34" s="198">
        <v>0.25</v>
      </c>
      <c r="E34" s="198">
        <f>Parameters!$C$42</f>
        <v>0.25</v>
      </c>
    </row>
    <row r="35" spans="1:5" x14ac:dyDescent="0.25">
      <c r="A35">
        <v>34</v>
      </c>
      <c r="B35" t="s">
        <v>1279</v>
      </c>
      <c r="C35" s="196">
        <v>3</v>
      </c>
      <c r="D35" s="198">
        <v>0.25</v>
      </c>
      <c r="E35" s="198">
        <f>Parameters!$C$42</f>
        <v>0.25</v>
      </c>
    </row>
    <row r="36" spans="1:5" x14ac:dyDescent="0.25">
      <c r="A36">
        <v>35</v>
      </c>
      <c r="B36" t="s">
        <v>1280</v>
      </c>
      <c r="C36" s="196">
        <v>3</v>
      </c>
      <c r="D36" s="198">
        <v>0.25</v>
      </c>
      <c r="E36" s="198">
        <f>Parameters!$C$42</f>
        <v>0.25</v>
      </c>
    </row>
    <row r="37" spans="1:5" x14ac:dyDescent="0.25">
      <c r="A37">
        <v>36</v>
      </c>
      <c r="B37" t="s">
        <v>1281</v>
      </c>
      <c r="C37" s="196">
        <v>3</v>
      </c>
      <c r="D37" s="198">
        <v>0.25</v>
      </c>
      <c r="E37" s="198">
        <f>Parameters!$C$42</f>
        <v>0.25</v>
      </c>
    </row>
    <row r="38" spans="1:5" x14ac:dyDescent="0.25">
      <c r="A38">
        <v>37</v>
      </c>
      <c r="B38" t="s">
        <v>1282</v>
      </c>
      <c r="C38" s="196">
        <v>3</v>
      </c>
      <c r="D38" s="198">
        <v>0.25</v>
      </c>
      <c r="E38" s="198">
        <f>Parameters!$C$42</f>
        <v>0.25</v>
      </c>
    </row>
    <row r="39" spans="1:5" x14ac:dyDescent="0.25">
      <c r="A39">
        <v>38</v>
      </c>
      <c r="B39" t="s">
        <v>1283</v>
      </c>
      <c r="C39" s="196">
        <v>3</v>
      </c>
      <c r="D39" s="198">
        <v>0.25</v>
      </c>
      <c r="E39" s="198">
        <f>Parameters!$C$42</f>
        <v>0.25</v>
      </c>
    </row>
    <row r="40" spans="1:5" x14ac:dyDescent="0.25">
      <c r="A40">
        <v>39</v>
      </c>
      <c r="B40" t="s">
        <v>1284</v>
      </c>
      <c r="C40" s="196">
        <v>3</v>
      </c>
      <c r="D40" s="198">
        <v>0.25</v>
      </c>
      <c r="E40" s="198">
        <f>Parameters!$C$42</f>
        <v>0.25</v>
      </c>
    </row>
    <row r="41" spans="1:5" x14ac:dyDescent="0.25">
      <c r="A41">
        <v>40</v>
      </c>
      <c r="B41" t="s">
        <v>1285</v>
      </c>
      <c r="C41" s="196">
        <v>3</v>
      </c>
      <c r="D41" s="198">
        <v>0.25</v>
      </c>
      <c r="E41" s="198">
        <f>Parameters!$C$42</f>
        <v>0.25</v>
      </c>
    </row>
    <row r="42" spans="1:5" x14ac:dyDescent="0.25">
      <c r="A42">
        <v>41</v>
      </c>
      <c r="B42" t="s">
        <v>1286</v>
      </c>
      <c r="C42" s="196">
        <v>3</v>
      </c>
      <c r="D42" s="198">
        <v>0.25</v>
      </c>
      <c r="E42" s="198">
        <f>Parameters!$C$42</f>
        <v>0.25</v>
      </c>
    </row>
    <row r="43" spans="1:5" x14ac:dyDescent="0.25">
      <c r="A43">
        <v>42</v>
      </c>
      <c r="B43" t="s">
        <v>1287</v>
      </c>
      <c r="C43" s="196">
        <v>3</v>
      </c>
      <c r="D43" s="198">
        <v>0.25</v>
      </c>
      <c r="E43" s="198">
        <f>Parameters!$C$42</f>
        <v>0.25</v>
      </c>
    </row>
    <row r="44" spans="1:5" x14ac:dyDescent="0.25">
      <c r="A44">
        <v>43</v>
      </c>
      <c r="B44" t="s">
        <v>1288</v>
      </c>
      <c r="C44" s="196">
        <v>3</v>
      </c>
      <c r="D44" s="198">
        <v>0.25</v>
      </c>
      <c r="E44" s="198">
        <f>Parameters!$C$42</f>
        <v>0.25</v>
      </c>
    </row>
    <row r="45" spans="1:5" x14ac:dyDescent="0.25">
      <c r="A45">
        <v>44</v>
      </c>
      <c r="B45" t="s">
        <v>1289</v>
      </c>
      <c r="C45" s="196">
        <v>3</v>
      </c>
      <c r="D45" s="198">
        <v>0.25</v>
      </c>
      <c r="E45" s="198">
        <f>Parameters!$C$42</f>
        <v>0.25</v>
      </c>
    </row>
    <row r="46" spans="1:5" x14ac:dyDescent="0.25">
      <c r="A46">
        <v>45</v>
      </c>
      <c r="B46" t="s">
        <v>1290</v>
      </c>
      <c r="C46" s="196">
        <v>3</v>
      </c>
      <c r="D46" s="198">
        <v>0.25</v>
      </c>
      <c r="E46" s="198">
        <f>Parameters!$C$42</f>
        <v>0.25</v>
      </c>
    </row>
    <row r="47" spans="1:5" x14ac:dyDescent="0.25">
      <c r="A47">
        <v>46</v>
      </c>
      <c r="B47" t="s">
        <v>1291</v>
      </c>
      <c r="C47" s="196">
        <v>3</v>
      </c>
      <c r="D47" s="198">
        <v>0.25</v>
      </c>
      <c r="E47" s="198">
        <f>Parameters!$C$42</f>
        <v>0.25</v>
      </c>
    </row>
    <row r="48" spans="1:5" x14ac:dyDescent="0.25">
      <c r="A48">
        <v>47</v>
      </c>
      <c r="B48" t="s">
        <v>1292</v>
      </c>
      <c r="C48" s="196">
        <v>3</v>
      </c>
      <c r="D48" s="198">
        <v>0.25</v>
      </c>
      <c r="E48" s="198">
        <f>Parameters!$C$42</f>
        <v>0.25</v>
      </c>
    </row>
    <row r="49" spans="1:5" x14ac:dyDescent="0.25">
      <c r="A49">
        <v>48</v>
      </c>
      <c r="B49" t="s">
        <v>1293</v>
      </c>
      <c r="C49" s="196">
        <v>3</v>
      </c>
      <c r="D49" s="198">
        <v>0.25</v>
      </c>
      <c r="E49" s="198">
        <f>Parameters!$C$42</f>
        <v>0.25</v>
      </c>
    </row>
    <row r="50" spans="1:5" x14ac:dyDescent="0.25">
      <c r="A50">
        <v>49</v>
      </c>
      <c r="B50" t="s">
        <v>1294</v>
      </c>
      <c r="C50" s="196">
        <v>3</v>
      </c>
      <c r="D50" s="198">
        <v>0.25</v>
      </c>
      <c r="E50" s="198">
        <f>Parameters!$C$42</f>
        <v>0.25</v>
      </c>
    </row>
    <row r="51" spans="1:5" x14ac:dyDescent="0.25">
      <c r="A51">
        <v>50</v>
      </c>
      <c r="B51" t="s">
        <v>1295</v>
      </c>
      <c r="C51" s="196">
        <v>3</v>
      </c>
      <c r="D51" s="198">
        <v>0.25</v>
      </c>
      <c r="E51" s="198">
        <f>Parameters!$C$42</f>
        <v>0.25</v>
      </c>
    </row>
    <row r="52" spans="1:5" x14ac:dyDescent="0.25">
      <c r="A52">
        <v>51</v>
      </c>
      <c r="B52" t="s">
        <v>1296</v>
      </c>
      <c r="C52" s="196">
        <v>3</v>
      </c>
      <c r="D52" s="198">
        <v>0.25</v>
      </c>
      <c r="E52" s="198">
        <f>Parameters!$C$42</f>
        <v>0.25</v>
      </c>
    </row>
    <row r="53" spans="1:5" x14ac:dyDescent="0.25">
      <c r="A53">
        <v>52</v>
      </c>
      <c r="B53" t="s">
        <v>1297</v>
      </c>
      <c r="C53" s="196">
        <v>3</v>
      </c>
      <c r="D53" s="198">
        <v>0.25</v>
      </c>
      <c r="E53" s="198">
        <f>Parameters!$C$42</f>
        <v>0.25</v>
      </c>
    </row>
    <row r="54" spans="1:5" x14ac:dyDescent="0.25">
      <c r="A54">
        <v>53</v>
      </c>
      <c r="B54" t="s">
        <v>1298</v>
      </c>
      <c r="C54" s="196">
        <v>16</v>
      </c>
      <c r="D54" s="198">
        <v>0.25</v>
      </c>
      <c r="E54" s="198">
        <f>Parameters!$C$42</f>
        <v>0.25</v>
      </c>
    </row>
    <row r="55" spans="1:5" x14ac:dyDescent="0.25">
      <c r="A55">
        <v>54</v>
      </c>
      <c r="B55" t="s">
        <v>1299</v>
      </c>
      <c r="C55" s="196">
        <v>11</v>
      </c>
      <c r="D55" s="198">
        <v>0</v>
      </c>
      <c r="E55" s="198">
        <f>Parameters!$C$44</f>
        <v>0</v>
      </c>
    </row>
    <row r="56" spans="1:5" x14ac:dyDescent="0.25">
      <c r="A56">
        <v>55</v>
      </c>
      <c r="B56" t="s">
        <v>1300</v>
      </c>
      <c r="C56" s="196">
        <v>3</v>
      </c>
      <c r="D56" s="198">
        <v>0.25</v>
      </c>
      <c r="E56" s="198">
        <f>Parameters!$C$42</f>
        <v>0.25</v>
      </c>
    </row>
    <row r="57" spans="1:5" x14ac:dyDescent="0.25">
      <c r="A57">
        <v>56</v>
      </c>
      <c r="B57" t="s">
        <v>1301</v>
      </c>
      <c r="C57" s="196">
        <v>5</v>
      </c>
      <c r="D57" s="198">
        <v>0.25</v>
      </c>
      <c r="E57" s="198">
        <f>Parameters!$C$42</f>
        <v>0.25</v>
      </c>
    </row>
    <row r="58" spans="1:5" x14ac:dyDescent="0.25">
      <c r="A58">
        <v>57</v>
      </c>
      <c r="B58" t="s">
        <v>1302</v>
      </c>
      <c r="C58" s="196">
        <v>3</v>
      </c>
      <c r="D58" s="198">
        <v>0.25</v>
      </c>
      <c r="E58" s="198">
        <f>Parameters!$C$42</f>
        <v>0.25</v>
      </c>
    </row>
    <row r="59" spans="1:5" x14ac:dyDescent="0.25">
      <c r="A59">
        <v>58</v>
      </c>
      <c r="B59" t="s">
        <v>1303</v>
      </c>
      <c r="C59" s="196">
        <v>3</v>
      </c>
      <c r="D59" s="198">
        <v>0.25</v>
      </c>
      <c r="E59" s="198">
        <f>Parameters!$C$42</f>
        <v>0.25</v>
      </c>
    </row>
    <row r="60" spans="1:5" x14ac:dyDescent="0.25">
      <c r="A60">
        <v>59</v>
      </c>
      <c r="B60" t="s">
        <v>1304</v>
      </c>
      <c r="C60" s="196">
        <v>3</v>
      </c>
      <c r="D60" s="198">
        <v>0.25</v>
      </c>
      <c r="E60" s="198">
        <f>Parameters!$C$42</f>
        <v>0.25</v>
      </c>
    </row>
    <row r="61" spans="1:5" x14ac:dyDescent="0.25">
      <c r="A61">
        <v>60</v>
      </c>
      <c r="B61" t="s">
        <v>1305</v>
      </c>
      <c r="C61" s="196">
        <v>3</v>
      </c>
      <c r="D61" s="198">
        <v>0.25</v>
      </c>
      <c r="E61" s="198">
        <f>Parameters!$C$42</f>
        <v>0.25</v>
      </c>
    </row>
    <row r="62" spans="1:5" x14ac:dyDescent="0.25">
      <c r="A62">
        <v>61</v>
      </c>
      <c r="B62" t="s">
        <v>1306</v>
      </c>
      <c r="C62" s="196">
        <v>3</v>
      </c>
      <c r="D62" s="198">
        <v>0.25</v>
      </c>
      <c r="E62" s="198">
        <f>Parameters!$C$42</f>
        <v>0.25</v>
      </c>
    </row>
    <row r="63" spans="1:5" x14ac:dyDescent="0.25">
      <c r="A63">
        <v>62</v>
      </c>
      <c r="B63" t="s">
        <v>1307</v>
      </c>
      <c r="C63" s="196">
        <v>16</v>
      </c>
      <c r="D63" s="198">
        <v>0.25</v>
      </c>
      <c r="E63" s="198">
        <f>Parameters!$C$42</f>
        <v>0.25</v>
      </c>
    </row>
    <row r="64" spans="1:5" x14ac:dyDescent="0.25">
      <c r="A64">
        <v>63</v>
      </c>
      <c r="B64" t="s">
        <v>1308</v>
      </c>
      <c r="C64" s="196">
        <v>3</v>
      </c>
      <c r="D64" s="198">
        <v>0.25</v>
      </c>
      <c r="E64" s="198">
        <f>Parameters!$C$42</f>
        <v>0.25</v>
      </c>
    </row>
    <row r="65" spans="1:5" x14ac:dyDescent="0.25">
      <c r="A65">
        <v>64</v>
      </c>
      <c r="B65" t="s">
        <v>1309</v>
      </c>
      <c r="C65" s="196">
        <v>3</v>
      </c>
      <c r="D65" s="198">
        <v>0.25</v>
      </c>
      <c r="E65" s="198">
        <f>Parameters!$C$42</f>
        <v>0.25</v>
      </c>
    </row>
    <row r="66" spans="1:5" x14ac:dyDescent="0.25">
      <c r="A66">
        <v>65</v>
      </c>
      <c r="B66" t="s">
        <v>1310</v>
      </c>
      <c r="C66" s="196">
        <v>3</v>
      </c>
      <c r="D66" s="198">
        <v>0.25</v>
      </c>
      <c r="E66" s="198">
        <f>Parameters!$C$42</f>
        <v>0.25</v>
      </c>
    </row>
    <row r="67" spans="1:5" x14ac:dyDescent="0.25">
      <c r="A67">
        <v>66</v>
      </c>
      <c r="B67" t="s">
        <v>1311</v>
      </c>
      <c r="C67" s="196">
        <v>16</v>
      </c>
      <c r="D67" s="198">
        <v>0.25</v>
      </c>
      <c r="E67" s="198">
        <f>Parameters!$C$42</f>
        <v>0.25</v>
      </c>
    </row>
    <row r="68" spans="1:5" x14ac:dyDescent="0.25">
      <c r="A68">
        <v>67</v>
      </c>
      <c r="B68" t="s">
        <v>1312</v>
      </c>
      <c r="C68" s="196">
        <v>3</v>
      </c>
      <c r="D68" s="198">
        <v>0.18</v>
      </c>
      <c r="E68" s="198">
        <f>Parameters!$C$43</f>
        <v>0.18</v>
      </c>
    </row>
    <row r="69" spans="1:5" x14ac:dyDescent="0.25">
      <c r="A69">
        <v>68</v>
      </c>
      <c r="B69" t="s">
        <v>1313</v>
      </c>
      <c r="C69" s="196">
        <v>15</v>
      </c>
      <c r="D69" s="198">
        <v>0</v>
      </c>
      <c r="E69" s="198">
        <f>Parameters!$C$44</f>
        <v>0</v>
      </c>
    </row>
    <row r="70" spans="1:5" x14ac:dyDescent="0.25">
      <c r="A70">
        <v>69</v>
      </c>
      <c r="B70" t="s">
        <v>1314</v>
      </c>
      <c r="C70" s="196">
        <v>3</v>
      </c>
      <c r="D70" s="198">
        <v>0.25</v>
      </c>
      <c r="E70" s="198">
        <f>Parameters!$C$42</f>
        <v>0.25</v>
      </c>
    </row>
    <row r="71" spans="1:5" x14ac:dyDescent="0.25">
      <c r="A71">
        <v>70</v>
      </c>
      <c r="B71" t="s">
        <v>1335</v>
      </c>
      <c r="C71" s="196">
        <v>6</v>
      </c>
      <c r="D71" s="198">
        <v>0.25</v>
      </c>
      <c r="E71" s="198">
        <f>Parameters!$C$42</f>
        <v>0.25</v>
      </c>
    </row>
    <row r="72" spans="1:5" x14ac:dyDescent="0.25">
      <c r="A72">
        <v>71</v>
      </c>
      <c r="B72" t="s">
        <v>1336</v>
      </c>
      <c r="C72" s="196">
        <v>11</v>
      </c>
      <c r="D72" s="198">
        <v>0</v>
      </c>
      <c r="E72" s="198">
        <f>Parameters!$C$44</f>
        <v>0</v>
      </c>
    </row>
    <row r="73" spans="1:5" x14ac:dyDescent="0.25">
      <c r="A73">
        <v>72</v>
      </c>
      <c r="B73" t="s">
        <v>1315</v>
      </c>
      <c r="C73" s="196">
        <v>7</v>
      </c>
      <c r="D73" s="198">
        <v>0</v>
      </c>
      <c r="E73" s="198">
        <f>Parameters!$C$44</f>
        <v>0</v>
      </c>
    </row>
    <row r="74" spans="1:5" x14ac:dyDescent="0.25">
      <c r="A74">
        <v>73</v>
      </c>
      <c r="B74" t="s">
        <v>1337</v>
      </c>
      <c r="C74" s="196">
        <v>3</v>
      </c>
      <c r="D74" s="198">
        <v>0.25</v>
      </c>
      <c r="E74" s="198">
        <f>Parameters!$C$42</f>
        <v>0.25</v>
      </c>
    </row>
    <row r="75" spans="1:5" x14ac:dyDescent="0.25">
      <c r="A75">
        <v>74</v>
      </c>
      <c r="B75" t="s">
        <v>1316</v>
      </c>
      <c r="C75" s="196">
        <v>9</v>
      </c>
      <c r="D75" s="198">
        <v>0.25</v>
      </c>
      <c r="E75" s="198">
        <f>Parameters!$C$42</f>
        <v>0.25</v>
      </c>
    </row>
    <row r="76" spans="1:5" x14ac:dyDescent="0.25">
      <c r="A76">
        <v>75</v>
      </c>
      <c r="B76" t="s">
        <v>1317</v>
      </c>
      <c r="C76" s="196">
        <v>3</v>
      </c>
      <c r="D76" s="198">
        <v>0.25</v>
      </c>
      <c r="E76" s="198">
        <f>Parameters!$C$42</f>
        <v>0.25</v>
      </c>
    </row>
    <row r="77" spans="1:5" x14ac:dyDescent="0.25">
      <c r="A77">
        <v>76</v>
      </c>
      <c r="B77" t="s">
        <v>1318</v>
      </c>
      <c r="C77" s="196">
        <v>3</v>
      </c>
      <c r="D77" s="198">
        <v>0.25</v>
      </c>
      <c r="E77" s="198">
        <f>Parameters!$C$42</f>
        <v>0.25</v>
      </c>
    </row>
    <row r="78" spans="1:5" x14ac:dyDescent="0.25">
      <c r="A78">
        <v>77</v>
      </c>
      <c r="B78" t="s">
        <v>1319</v>
      </c>
      <c r="C78" s="196">
        <v>16</v>
      </c>
      <c r="D78" s="198">
        <v>0.25</v>
      </c>
      <c r="E78" s="198">
        <f>Parameters!$C$42</f>
        <v>0.25</v>
      </c>
    </row>
    <row r="79" spans="1:5" x14ac:dyDescent="0.25">
      <c r="A79">
        <v>78</v>
      </c>
      <c r="B79" t="s">
        <v>1320</v>
      </c>
      <c r="C79" s="196">
        <v>3</v>
      </c>
      <c r="D79" s="198">
        <v>0</v>
      </c>
      <c r="E79" s="198">
        <f>Parameters!$C$44</f>
        <v>0</v>
      </c>
    </row>
    <row r="80" spans="1:5" x14ac:dyDescent="0.25">
      <c r="A80">
        <v>79</v>
      </c>
      <c r="B80" t="s">
        <v>1321</v>
      </c>
      <c r="C80" s="196">
        <v>12</v>
      </c>
      <c r="D80" s="198">
        <v>0</v>
      </c>
      <c r="E80" s="198">
        <f>Parameters!$C$44</f>
        <v>0</v>
      </c>
    </row>
    <row r="81" spans="1:5" x14ac:dyDescent="0.25">
      <c r="A81">
        <v>80</v>
      </c>
      <c r="B81" t="s">
        <v>1322</v>
      </c>
      <c r="C81" s="196">
        <v>14</v>
      </c>
      <c r="D81" s="198">
        <v>0</v>
      </c>
      <c r="E81" s="198">
        <f>Parameters!$C$44</f>
        <v>0</v>
      </c>
    </row>
    <row r="82" spans="1:5" x14ac:dyDescent="0.25">
      <c r="A82">
        <v>81</v>
      </c>
      <c r="B82" t="s">
        <v>1323</v>
      </c>
      <c r="C82" s="196">
        <v>14</v>
      </c>
      <c r="D82" s="198">
        <v>0</v>
      </c>
      <c r="E82" s="198">
        <f>Parameters!$C$44</f>
        <v>0</v>
      </c>
    </row>
    <row r="83" spans="1:5" x14ac:dyDescent="0.25">
      <c r="A83">
        <v>82</v>
      </c>
      <c r="B83" t="s">
        <v>1324</v>
      </c>
      <c r="C83" s="196">
        <v>14</v>
      </c>
      <c r="D83" s="198">
        <v>0</v>
      </c>
      <c r="E83" s="198">
        <f>Parameters!$C$44</f>
        <v>0</v>
      </c>
    </row>
    <row r="84" spans="1:5" x14ac:dyDescent="0.25">
      <c r="A84">
        <v>83</v>
      </c>
      <c r="B84" t="s">
        <v>1325</v>
      </c>
      <c r="C84" s="196">
        <v>16</v>
      </c>
      <c r="D84" s="198">
        <v>0.25</v>
      </c>
      <c r="E84" s="198">
        <f>Parameters!$C$42</f>
        <v>0.25</v>
      </c>
    </row>
    <row r="85" spans="1:5" x14ac:dyDescent="0.25">
      <c r="A85">
        <v>84</v>
      </c>
      <c r="B85" t="s">
        <v>1326</v>
      </c>
      <c r="C85" s="196">
        <v>3</v>
      </c>
      <c r="D85" s="198">
        <v>0.25</v>
      </c>
      <c r="E85" s="198">
        <f>Parameters!$C$42</f>
        <v>0.25</v>
      </c>
    </row>
    <row r="86" spans="1:5" x14ac:dyDescent="0.25">
      <c r="A86">
        <v>85</v>
      </c>
      <c r="B86" t="s">
        <v>1327</v>
      </c>
      <c r="C86" s="196">
        <v>13</v>
      </c>
      <c r="D86" s="198">
        <v>0</v>
      </c>
      <c r="E86" s="198">
        <f>Parameters!$C$44</f>
        <v>0</v>
      </c>
    </row>
    <row r="87" spans="1:5" x14ac:dyDescent="0.25">
      <c r="A87">
        <v>86</v>
      </c>
      <c r="B87" t="s">
        <v>1328</v>
      </c>
      <c r="C87" s="196">
        <v>16</v>
      </c>
      <c r="D87" s="198">
        <v>0</v>
      </c>
      <c r="E87" s="198">
        <f>Parameters!$C$44</f>
        <v>0</v>
      </c>
    </row>
    <row r="88" spans="1:5" x14ac:dyDescent="0.25">
      <c r="A88">
        <v>87</v>
      </c>
      <c r="B88" t="s">
        <v>1329</v>
      </c>
      <c r="C88" s="196">
        <v>3</v>
      </c>
      <c r="D88" s="198">
        <v>0.25</v>
      </c>
      <c r="E88" s="198">
        <f>Parameters!$C$42</f>
        <v>0.25</v>
      </c>
    </row>
    <row r="89" spans="1:5" x14ac:dyDescent="0.25">
      <c r="A89">
        <v>88</v>
      </c>
      <c r="B89" t="s">
        <v>1330</v>
      </c>
      <c r="C89" s="196">
        <v>4</v>
      </c>
      <c r="D89" s="198">
        <v>0</v>
      </c>
      <c r="E89" s="198">
        <f>Parameters!$C$44</f>
        <v>0</v>
      </c>
    </row>
    <row r="90" spans="1:5" x14ac:dyDescent="0.25">
      <c r="A90">
        <v>89</v>
      </c>
      <c r="B90" t="s">
        <v>1331</v>
      </c>
      <c r="C90" s="196">
        <v>4</v>
      </c>
      <c r="D90" s="198">
        <v>0</v>
      </c>
      <c r="E90" s="198">
        <f>Parameters!$C$44</f>
        <v>0</v>
      </c>
    </row>
    <row r="91" spans="1:5" x14ac:dyDescent="0.25">
      <c r="A91">
        <v>90</v>
      </c>
      <c r="B91" t="s">
        <v>1332</v>
      </c>
      <c r="C91" s="196">
        <v>4</v>
      </c>
      <c r="D91" s="198">
        <v>0.18</v>
      </c>
      <c r="E91" s="198">
        <f>Parameters!$C$43</f>
        <v>0.18</v>
      </c>
    </row>
    <row r="92" spans="1:5" x14ac:dyDescent="0.25">
      <c r="A92">
        <v>91</v>
      </c>
      <c r="B92" t="s">
        <v>1333</v>
      </c>
      <c r="C92" s="196">
        <v>4</v>
      </c>
      <c r="D92" s="198">
        <v>0</v>
      </c>
      <c r="E92" s="198">
        <f>Parameters!$C$44</f>
        <v>0</v>
      </c>
    </row>
    <row r="93" spans="1:5" x14ac:dyDescent="0.25">
      <c r="A93">
        <v>92</v>
      </c>
      <c r="B93" t="s">
        <v>1334</v>
      </c>
      <c r="C93" s="196">
        <v>12</v>
      </c>
      <c r="D93" s="198">
        <v>0</v>
      </c>
      <c r="E93" s="198">
        <f>Parameters!$C$44</f>
        <v>0</v>
      </c>
    </row>
    <row r="94" spans="1:5" x14ac:dyDescent="0.25">
      <c r="A94">
        <v>93</v>
      </c>
      <c r="B94" t="s">
        <v>1338</v>
      </c>
      <c r="C94" s="196">
        <v>9</v>
      </c>
      <c r="D94" s="198">
        <v>0.25</v>
      </c>
      <c r="E94" s="198">
        <f>Parameters!$C$42</f>
        <v>0.25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704BD-10A1-4D07-B016-CF8DCBC3E6A2}">
  <sheetPr>
    <tabColor theme="4"/>
  </sheetPr>
  <dimension ref="A1:X17"/>
  <sheetViews>
    <sheetView tabSelected="1" workbookViewId="0">
      <pane xSplit="2" ySplit="1" topLeftCell="J2" activePane="bottomRight" state="frozen"/>
      <selection activeCell="J44" sqref="J44"/>
      <selection pane="topRight" activeCell="J44" sqref="J44"/>
      <selection pane="bottomLeft" activeCell="J44" sqref="J44"/>
      <selection pane="bottomRight" activeCell="X14" sqref="X14"/>
    </sheetView>
  </sheetViews>
  <sheetFormatPr defaultRowHeight="15" x14ac:dyDescent="0.25"/>
  <cols>
    <col min="2" max="2" width="44.42578125" bestFit="1" customWidth="1"/>
    <col min="3" max="3" width="12.85546875" customWidth="1"/>
    <col min="19" max="19" width="11.42578125" bestFit="1" customWidth="1"/>
    <col min="20" max="20" width="14.42578125" bestFit="1" customWidth="1"/>
    <col min="21" max="21" width="14.42578125" customWidth="1"/>
    <col min="22" max="22" width="11.5703125" bestFit="1" customWidth="1"/>
    <col min="23" max="23" width="15.42578125" bestFit="1" customWidth="1"/>
  </cols>
  <sheetData>
    <row r="1" spans="1:24" x14ac:dyDescent="0.25">
      <c r="A1" t="s">
        <v>1099</v>
      </c>
      <c r="B1" t="s">
        <v>1102</v>
      </c>
      <c r="C1" t="s">
        <v>1103</v>
      </c>
      <c r="D1" t="s">
        <v>1104</v>
      </c>
      <c r="E1" t="s">
        <v>1105</v>
      </c>
      <c r="F1" t="s">
        <v>1106</v>
      </c>
      <c r="G1" t="s">
        <v>1107</v>
      </c>
      <c r="H1" t="s">
        <v>1108</v>
      </c>
      <c r="I1" t="s">
        <v>1109</v>
      </c>
      <c r="J1" t="s">
        <v>1110</v>
      </c>
      <c r="K1" t="s">
        <v>1111</v>
      </c>
      <c r="L1" t="s">
        <v>1112</v>
      </c>
      <c r="M1" t="s">
        <v>1113</v>
      </c>
      <c r="N1" t="s">
        <v>1114</v>
      </c>
      <c r="O1" t="s">
        <v>1115</v>
      </c>
      <c r="P1" t="s">
        <v>1116</v>
      </c>
      <c r="Q1" t="s">
        <v>1117</v>
      </c>
      <c r="R1" t="s">
        <v>1118</v>
      </c>
      <c r="S1" t="s">
        <v>1100</v>
      </c>
      <c r="T1" t="s">
        <v>1119</v>
      </c>
      <c r="U1" t="s">
        <v>1484</v>
      </c>
      <c r="V1" t="s">
        <v>1101</v>
      </c>
      <c r="W1" t="s">
        <v>1120</v>
      </c>
      <c r="X1" t="s">
        <v>1483</v>
      </c>
    </row>
    <row r="2" spans="1:24" x14ac:dyDescent="0.25">
      <c r="A2">
        <v>1</v>
      </c>
      <c r="B2" t="s">
        <v>1339</v>
      </c>
      <c r="C2" s="199">
        <v>0.12968957340535003</v>
      </c>
      <c r="D2" s="199">
        <v>2.8205846648575603E-21</v>
      </c>
      <c r="E2" s="199">
        <v>0.19393347710690825</v>
      </c>
      <c r="F2" s="199">
        <v>2.8205846648575603E-21</v>
      </c>
      <c r="G2" s="199">
        <v>3.7558367055654383E-3</v>
      </c>
      <c r="H2" s="199">
        <v>3.3642719306005665E-3</v>
      </c>
      <c r="I2" s="199">
        <v>2.8205846648575603E-21</v>
      </c>
      <c r="J2" s="199">
        <v>8.1410966976818398E-3</v>
      </c>
      <c r="K2" s="199">
        <v>2.8205846648575603E-21</v>
      </c>
      <c r="L2" s="199">
        <v>2.8205846648575603E-21</v>
      </c>
      <c r="M2" s="199">
        <v>2.8205846648575603E-21</v>
      </c>
      <c r="N2" s="199">
        <v>4.8218686507854738E-4</v>
      </c>
      <c r="O2" s="199">
        <v>6.02494908476792E-3</v>
      </c>
      <c r="P2" s="199">
        <v>9.3014771742971425E-4</v>
      </c>
      <c r="Q2" s="199">
        <v>1.5274454230604299E-3</v>
      </c>
      <c r="R2" s="199">
        <v>2.08874531292367E-3</v>
      </c>
      <c r="S2" s="129">
        <v>0.18</v>
      </c>
      <c r="T2" s="195">
        <v>0</v>
      </c>
      <c r="U2" s="129">
        <v>0.2</v>
      </c>
      <c r="V2" s="129">
        <f>Parameters!$C$43</f>
        <v>0.18</v>
      </c>
      <c r="W2" s="243">
        <f>T2</f>
        <v>0</v>
      </c>
      <c r="X2" s="129">
        <v>0.2</v>
      </c>
    </row>
    <row r="3" spans="1:24" x14ac:dyDescent="0.25">
      <c r="A3">
        <v>2</v>
      </c>
      <c r="B3" t="s">
        <v>1340</v>
      </c>
      <c r="C3" s="199">
        <v>3.0197283230402144E-2</v>
      </c>
      <c r="D3" s="199">
        <v>2.595462933298814E-5</v>
      </c>
      <c r="E3" s="199">
        <v>0.22458647581957528</v>
      </c>
      <c r="F3" s="199">
        <v>0.30829840763059552</v>
      </c>
      <c r="G3" s="199">
        <v>0.33577848354217282</v>
      </c>
      <c r="H3" s="199">
        <v>3.3943273034895305E-2</v>
      </c>
      <c r="I3" s="199">
        <v>7.6527238784284178E-3</v>
      </c>
      <c r="J3" s="199">
        <v>8.2283358385516099E-3</v>
      </c>
      <c r="K3" s="199">
        <v>3.1375759505642394E-3</v>
      </c>
      <c r="L3" s="199">
        <v>7.8319317096595099E-4</v>
      </c>
      <c r="M3" s="199">
        <v>2.3714038796092258E-2</v>
      </c>
      <c r="N3" s="199">
        <v>2.4526128789349915E-3</v>
      </c>
      <c r="O3" s="199">
        <v>8.306607647607803E-4</v>
      </c>
      <c r="P3" s="199">
        <v>4.0291064931384464E-2</v>
      </c>
      <c r="Q3" s="199">
        <v>3.3624207623323112E-2</v>
      </c>
      <c r="R3" s="199">
        <v>1.4111502331165277E-2</v>
      </c>
      <c r="S3" s="129">
        <v>0.25</v>
      </c>
      <c r="T3" s="195">
        <v>0</v>
      </c>
      <c r="U3" s="129"/>
      <c r="V3" s="129">
        <f>Parameters!$C$42</f>
        <v>0.25</v>
      </c>
      <c r="W3" s="243">
        <f t="shared" ref="W3:W16" si="0">T3</f>
        <v>0</v>
      </c>
      <c r="X3" s="129"/>
    </row>
    <row r="4" spans="1:24" x14ac:dyDescent="0.25">
      <c r="A4">
        <v>3</v>
      </c>
      <c r="B4" t="s">
        <v>1341</v>
      </c>
      <c r="C4" s="199">
        <v>0.12264557487336883</v>
      </c>
      <c r="D4" s="199">
        <v>4.946230486909362E-3</v>
      </c>
      <c r="E4" s="199">
        <v>0.45950593981792137</v>
      </c>
      <c r="F4" s="199">
        <v>5.7928804811590434E-2</v>
      </c>
      <c r="G4" s="199">
        <v>0.29509711087219354</v>
      </c>
      <c r="H4" s="199">
        <v>8.6070207190326084E-2</v>
      </c>
      <c r="I4" s="199">
        <v>9.8698588093030448E-2</v>
      </c>
      <c r="J4" s="199">
        <v>1.5291704886504073E-2</v>
      </c>
      <c r="K4" s="199">
        <v>2.9476193360839439E-2</v>
      </c>
      <c r="L4" s="199">
        <v>6.9162614943077093E-3</v>
      </c>
      <c r="M4" s="199">
        <v>3.1024107832986182E-2</v>
      </c>
      <c r="N4" s="199">
        <v>4.1147890414129897E-2</v>
      </c>
      <c r="O4" s="199">
        <v>3.307416650064425E-2</v>
      </c>
      <c r="P4" s="199">
        <v>2.9123512118576219E-2</v>
      </c>
      <c r="Q4" s="199">
        <v>4.0816220028640965E-2</v>
      </c>
      <c r="R4" s="199">
        <v>3.143878007943661E-2</v>
      </c>
      <c r="S4" s="129">
        <v>0.25</v>
      </c>
      <c r="T4" s="195">
        <v>0</v>
      </c>
      <c r="U4" s="129"/>
      <c r="V4" s="129">
        <f>Parameters!$C$42</f>
        <v>0.25</v>
      </c>
      <c r="W4" s="243">
        <f t="shared" si="0"/>
        <v>0</v>
      </c>
      <c r="X4" s="129"/>
    </row>
    <row r="5" spans="1:24" x14ac:dyDescent="0.25">
      <c r="A5">
        <v>4</v>
      </c>
      <c r="B5" t="s">
        <v>1342</v>
      </c>
      <c r="C5" s="199">
        <v>1.1446874096516346E-2</v>
      </c>
      <c r="D5" s="199">
        <v>2.1475995135243815E-3</v>
      </c>
      <c r="E5" s="199">
        <v>0.10205761590110914</v>
      </c>
      <c r="F5" s="199">
        <v>0.12621170602908996</v>
      </c>
      <c r="G5" s="199">
        <v>1.5966848038404865E-2</v>
      </c>
      <c r="H5" s="199">
        <v>7.2426000448842093E-2</v>
      </c>
      <c r="I5" s="199">
        <v>2.3009757906556058E-2</v>
      </c>
      <c r="J5" s="199">
        <v>1.757630743149019E-2</v>
      </c>
      <c r="K5" s="199">
        <v>4.8396532929601346E-2</v>
      </c>
      <c r="L5" s="199">
        <v>6.6338125400381689E-3</v>
      </c>
      <c r="M5" s="199">
        <v>4.158051327125472E-2</v>
      </c>
      <c r="N5" s="199">
        <v>7.5940297982186088E-3</v>
      </c>
      <c r="O5" s="199">
        <v>9.2234670246634804E-3</v>
      </c>
      <c r="P5" s="199">
        <v>3.9842466615837221E-2</v>
      </c>
      <c r="Q5" s="199">
        <v>2.1977245761356897E-2</v>
      </c>
      <c r="R5" s="199">
        <v>2.3804003998591484E-2</v>
      </c>
      <c r="S5" s="129">
        <v>0</v>
      </c>
      <c r="T5" s="195">
        <v>0</v>
      </c>
      <c r="U5" s="129"/>
      <c r="V5" s="129">
        <f>Parameters!$C$44</f>
        <v>0</v>
      </c>
      <c r="W5" s="243">
        <f t="shared" si="0"/>
        <v>0</v>
      </c>
      <c r="X5" s="129"/>
    </row>
    <row r="6" spans="1:24" x14ac:dyDescent="0.25">
      <c r="A6">
        <v>5</v>
      </c>
      <c r="B6" t="s">
        <v>1343</v>
      </c>
      <c r="C6" s="199">
        <v>2.4470700006331118E-21</v>
      </c>
      <c r="D6" s="199">
        <v>2.6760196591866131E-4</v>
      </c>
      <c r="E6" s="199">
        <v>1.6703030997917829E-2</v>
      </c>
      <c r="F6" s="199">
        <v>5.1943719226542028E-3</v>
      </c>
      <c r="G6" s="199">
        <v>1.2401740714061853E-2</v>
      </c>
      <c r="H6" s="199">
        <v>4.854286062109108E-3</v>
      </c>
      <c r="I6" s="199">
        <v>5.5118675249329202E-3</v>
      </c>
      <c r="J6" s="199">
        <v>1.3740350820547133E-3</v>
      </c>
      <c r="K6" s="199">
        <v>4.8121041834555045E-3</v>
      </c>
      <c r="L6" s="199">
        <v>5.0484309744020291E-3</v>
      </c>
      <c r="M6" s="199">
        <v>4.8651138576644628E-3</v>
      </c>
      <c r="N6" s="199">
        <v>4.5936779449043804E-3</v>
      </c>
      <c r="O6" s="199">
        <v>3.5811826071993152E-3</v>
      </c>
      <c r="P6" s="199">
        <v>7.4930250784113446E-3</v>
      </c>
      <c r="Q6" s="199">
        <v>5.0047584891008438E-3</v>
      </c>
      <c r="R6" s="199">
        <v>2.1662392688047358E-3</v>
      </c>
      <c r="S6" s="129">
        <v>0.25</v>
      </c>
      <c r="T6" s="195">
        <v>0</v>
      </c>
      <c r="U6" s="129"/>
      <c r="V6" s="129">
        <f>Parameters!$C$42</f>
        <v>0.25</v>
      </c>
      <c r="W6" s="243">
        <f t="shared" si="0"/>
        <v>0</v>
      </c>
      <c r="X6" s="129"/>
    </row>
    <row r="7" spans="1:24" x14ac:dyDescent="0.25">
      <c r="A7">
        <v>6</v>
      </c>
      <c r="B7" t="s">
        <v>1344</v>
      </c>
      <c r="C7" s="199">
        <v>1.9831594187617074E-21</v>
      </c>
      <c r="D7" s="199">
        <v>1.9831594187617074E-21</v>
      </c>
      <c r="E7" s="199">
        <v>5.1542528697076269E-3</v>
      </c>
      <c r="F7" s="199">
        <v>1.450509613828938E-3</v>
      </c>
      <c r="G7" s="199">
        <v>6.8075713605061797E-4</v>
      </c>
      <c r="H7" s="199">
        <v>3.3046148891954022E-3</v>
      </c>
      <c r="I7" s="199">
        <v>2.9152676159150304E-3</v>
      </c>
      <c r="J7" s="199">
        <v>2.3598362045051588E-4</v>
      </c>
      <c r="K7" s="199">
        <v>6.8064064016289528E-4</v>
      </c>
      <c r="L7" s="199">
        <v>1.0485305674261306E-3</v>
      </c>
      <c r="M7" s="199">
        <v>8.58617939422664E-4</v>
      </c>
      <c r="N7" s="199">
        <v>2.3873413845917502E-3</v>
      </c>
      <c r="O7" s="199">
        <v>5.4007615067374964E-4</v>
      </c>
      <c r="P7" s="199">
        <v>1.5231498906019132E-4</v>
      </c>
      <c r="Q7" s="199">
        <v>3.9217910698428676E-4</v>
      </c>
      <c r="R7" s="199">
        <v>9.9365709168353864E-5</v>
      </c>
      <c r="S7" s="129">
        <v>0.25</v>
      </c>
      <c r="T7" s="195">
        <v>0</v>
      </c>
      <c r="U7" s="129"/>
      <c r="V7" s="129">
        <f>Parameters!$C$42</f>
        <v>0.25</v>
      </c>
      <c r="W7" s="243">
        <f t="shared" si="0"/>
        <v>0</v>
      </c>
      <c r="X7" s="129"/>
    </row>
    <row r="8" spans="1:24" x14ac:dyDescent="0.25">
      <c r="A8">
        <v>7</v>
      </c>
      <c r="B8" t="s">
        <v>1345</v>
      </c>
      <c r="C8" s="199">
        <v>8.3980651919903539E-3</v>
      </c>
      <c r="D8" s="199">
        <v>4.3693750269292722E-3</v>
      </c>
      <c r="E8" s="199">
        <v>5.9634558436046155E-2</v>
      </c>
      <c r="F8" s="199">
        <v>1.1393168268473282E-2</v>
      </c>
      <c r="G8" s="199">
        <v>1.6429199668830684E-2</v>
      </c>
      <c r="H8" s="199">
        <v>0.11517785381729019</v>
      </c>
      <c r="I8" s="199">
        <v>0.12787527148770989</v>
      </c>
      <c r="J8" s="199">
        <v>8.5934909382284048E-4</v>
      </c>
      <c r="K8" s="199">
        <v>1.8501568609033552E-2</v>
      </c>
      <c r="L8" s="199">
        <v>3.4595374440725781E-3</v>
      </c>
      <c r="M8" s="199">
        <v>3.7030561200562815E-3</v>
      </c>
      <c r="N8" s="199">
        <v>1.8696172000586951E-2</v>
      </c>
      <c r="O8" s="199">
        <v>1.0279554601858176E-2</v>
      </c>
      <c r="P8" s="199">
        <v>3.4481302225596294E-3</v>
      </c>
      <c r="Q8" s="199">
        <v>3.7204740679149988E-3</v>
      </c>
      <c r="R8" s="199">
        <v>3.8408538854939459E-3</v>
      </c>
      <c r="S8" s="129"/>
      <c r="T8" s="195">
        <v>1</v>
      </c>
      <c r="U8" s="129">
        <v>1</v>
      </c>
      <c r="V8" s="129"/>
      <c r="W8" s="243">
        <f t="shared" si="0"/>
        <v>1</v>
      </c>
      <c r="X8" s="129">
        <v>1</v>
      </c>
    </row>
    <row r="9" spans="1:24" x14ac:dyDescent="0.25">
      <c r="A9">
        <v>8</v>
      </c>
      <c r="B9" t="s">
        <v>1346</v>
      </c>
      <c r="C9" s="199">
        <v>1.2681200505049565E-3</v>
      </c>
      <c r="D9" s="199">
        <v>3.4039233613797007E-4</v>
      </c>
      <c r="E9" s="199">
        <v>2.0681488198122946E-2</v>
      </c>
      <c r="F9" s="199">
        <v>1.5583709008863618E-2</v>
      </c>
      <c r="G9" s="199">
        <v>4.1821939368853596E-2</v>
      </c>
      <c r="H9" s="199">
        <v>7.7784386620478568E-2</v>
      </c>
      <c r="I9" s="199">
        <v>4.764937250892378E-2</v>
      </c>
      <c r="J9" s="199">
        <v>6.664958746210593E-4</v>
      </c>
      <c r="K9" s="199">
        <v>7.1739408245385956E-3</v>
      </c>
      <c r="L9" s="199">
        <v>2.811110845113333E-3</v>
      </c>
      <c r="M9" s="199">
        <v>5.1684647644209573E-3</v>
      </c>
      <c r="N9" s="199">
        <v>2.417704235570119E-2</v>
      </c>
      <c r="O9" s="199">
        <v>1.099388262707157E-2</v>
      </c>
      <c r="P9" s="199">
        <v>1.6003639771868954E-2</v>
      </c>
      <c r="Q9" s="199">
        <v>5.3792087563893937E-3</v>
      </c>
      <c r="R9" s="199">
        <v>3.133526861368105E-2</v>
      </c>
      <c r="S9" s="129">
        <v>0</v>
      </c>
      <c r="T9" s="195">
        <v>0</v>
      </c>
      <c r="U9" s="129"/>
      <c r="V9" s="129">
        <f>Parameters!$C$44</f>
        <v>0</v>
      </c>
      <c r="W9" s="243">
        <f t="shared" si="0"/>
        <v>0</v>
      </c>
      <c r="X9" s="129"/>
    </row>
    <row r="10" spans="1:24" x14ac:dyDescent="0.25">
      <c r="A10">
        <v>9</v>
      </c>
      <c r="B10" t="s">
        <v>1347</v>
      </c>
      <c r="C10" s="199">
        <v>3.521027639535255E-3</v>
      </c>
      <c r="D10" s="199">
        <v>8.6446187606456715E-5</v>
      </c>
      <c r="E10" s="199">
        <v>2.1702202892876148E-2</v>
      </c>
      <c r="F10" s="199">
        <v>1.8598217700767392E-2</v>
      </c>
      <c r="G10" s="199">
        <v>1.3971370103891096E-2</v>
      </c>
      <c r="H10" s="199">
        <v>2.7635024687103209E-2</v>
      </c>
      <c r="I10" s="199">
        <v>2.0913267958838268E-2</v>
      </c>
      <c r="J10" s="199">
        <v>5.9383337680954836E-3</v>
      </c>
      <c r="K10" s="199">
        <v>6.2199024848147044E-2</v>
      </c>
      <c r="L10" s="199">
        <v>1.0283909629865818E-2</v>
      </c>
      <c r="M10" s="199">
        <v>1.4835094477682878E-2</v>
      </c>
      <c r="N10" s="199">
        <v>2.5611792786983657E-2</v>
      </c>
      <c r="O10" s="199">
        <v>1.2998043313350858E-2</v>
      </c>
      <c r="P10" s="199">
        <v>5.7667077775069462E-3</v>
      </c>
      <c r="Q10" s="199">
        <v>7.2574055974237517E-3</v>
      </c>
      <c r="R10" s="199">
        <v>7.6506925207891849E-3</v>
      </c>
      <c r="S10" s="129">
        <v>0.25</v>
      </c>
      <c r="T10" s="195">
        <v>0</v>
      </c>
      <c r="U10" s="129"/>
      <c r="V10" s="129">
        <f>Parameters!$C$42</f>
        <v>0.25</v>
      </c>
      <c r="W10" s="243">
        <f t="shared" si="0"/>
        <v>0</v>
      </c>
      <c r="X10" s="129"/>
    </row>
    <row r="11" spans="1:24" x14ac:dyDescent="0.25">
      <c r="A11">
        <v>10</v>
      </c>
      <c r="B11" t="s">
        <v>1348</v>
      </c>
      <c r="C11" s="199">
        <v>6.8652261612033721E-2</v>
      </c>
      <c r="D11" s="199">
        <v>1.1312610173695907E-3</v>
      </c>
      <c r="E11" s="199">
        <v>6.566266966058272E-2</v>
      </c>
      <c r="F11" s="199">
        <v>4.7678860338689504E-2</v>
      </c>
      <c r="G11" s="199">
        <v>3.1141756658403991E-2</v>
      </c>
      <c r="H11" s="199">
        <v>0.19602989016171998</v>
      </c>
      <c r="I11" s="199">
        <v>3.792219270596555E-2</v>
      </c>
      <c r="J11" s="199">
        <v>5.0324082063624926E-3</v>
      </c>
      <c r="K11" s="199">
        <v>3.1406536491920344E-2</v>
      </c>
      <c r="L11" s="199">
        <v>0.11573511685073505</v>
      </c>
      <c r="M11" s="199">
        <v>3.124153480521219E-2</v>
      </c>
      <c r="N11" s="199">
        <v>1.1063474952907892E-2</v>
      </c>
      <c r="O11" s="199">
        <v>1.6870900229367335E-2</v>
      </c>
      <c r="P11" s="199">
        <v>6.2801332335250615E-3</v>
      </c>
      <c r="Q11" s="199">
        <v>1.1589949448326715E-2</v>
      </c>
      <c r="R11" s="199">
        <v>1.1228913238255037E-2</v>
      </c>
      <c r="S11" s="129"/>
      <c r="T11" s="195">
        <v>1</v>
      </c>
      <c r="U11" s="129">
        <v>0.2</v>
      </c>
      <c r="V11" s="129">
        <f>Parameters!$C$42</f>
        <v>0.25</v>
      </c>
      <c r="W11" s="243">
        <f t="shared" si="0"/>
        <v>1</v>
      </c>
      <c r="X11" s="129">
        <v>0.2</v>
      </c>
    </row>
    <row r="12" spans="1:24" x14ac:dyDescent="0.25">
      <c r="A12">
        <v>11</v>
      </c>
      <c r="B12" t="s">
        <v>1349</v>
      </c>
      <c r="C12" s="199">
        <v>3.1142354292587383E-3</v>
      </c>
      <c r="D12" s="199">
        <v>3.0564487607735242E-4</v>
      </c>
      <c r="E12" s="199">
        <v>4.0344563116454055E-2</v>
      </c>
      <c r="F12" s="199">
        <v>6.1466937036358882E-3</v>
      </c>
      <c r="G12" s="199">
        <v>4.3290738278672587E-2</v>
      </c>
      <c r="H12" s="199">
        <v>0.16412764432807075</v>
      </c>
      <c r="I12" s="199">
        <v>3.1667378819137955E-2</v>
      </c>
      <c r="J12" s="199">
        <v>5.6900864715201081E-3</v>
      </c>
      <c r="K12" s="199">
        <v>1.2151939251150814E-2</v>
      </c>
      <c r="L12" s="199">
        <v>4.6137760524324264E-3</v>
      </c>
      <c r="M12" s="199">
        <v>3.0929683943370215E-2</v>
      </c>
      <c r="N12" s="199">
        <v>2.515217092341367E-2</v>
      </c>
      <c r="O12" s="199">
        <v>2.3923438696104513E-2</v>
      </c>
      <c r="P12" s="199">
        <v>6.9738857622506688E-3</v>
      </c>
      <c r="Q12" s="199">
        <v>2.4493647963867555E-3</v>
      </c>
      <c r="R12" s="199">
        <v>9.5702613530121907E-3</v>
      </c>
      <c r="S12" s="129"/>
      <c r="T12" s="195">
        <v>1</v>
      </c>
      <c r="U12" s="129">
        <v>0.5</v>
      </c>
      <c r="V12" s="129">
        <f>Parameters!$C$42</f>
        <v>0.25</v>
      </c>
      <c r="W12" s="243">
        <f t="shared" si="0"/>
        <v>1</v>
      </c>
      <c r="X12" s="129">
        <v>0.25</v>
      </c>
    </row>
    <row r="13" spans="1:24" x14ac:dyDescent="0.25">
      <c r="A13">
        <v>12</v>
      </c>
      <c r="B13" t="s">
        <v>1350</v>
      </c>
      <c r="C13" s="199">
        <v>8.5398892978899524E-3</v>
      </c>
      <c r="D13" s="199">
        <v>1.7428272815844388E-4</v>
      </c>
      <c r="E13" s="199">
        <v>6.8532895371450589E-2</v>
      </c>
      <c r="F13" s="199">
        <v>2.0395944185568782E-2</v>
      </c>
      <c r="G13" s="199">
        <v>4.2472769835326689E-3</v>
      </c>
      <c r="H13" s="199">
        <v>0.15360649157638934</v>
      </c>
      <c r="I13" s="199">
        <v>1.9619384546469477E-2</v>
      </c>
      <c r="J13" s="199">
        <v>7.3451594527692617E-3</v>
      </c>
      <c r="K13" s="199">
        <v>2.341401524848848E-2</v>
      </c>
      <c r="L13" s="199">
        <v>1.6473888013104732E-2</v>
      </c>
      <c r="M13" s="199">
        <v>2.3175078012157704E-2</v>
      </c>
      <c r="N13" s="199">
        <v>3.967158904010535E-2</v>
      </c>
      <c r="O13" s="199">
        <v>1.126341968522917E-2</v>
      </c>
      <c r="P13" s="199">
        <v>3.0393347863165769E-2</v>
      </c>
      <c r="Q13" s="199">
        <v>1.2711348525047373E-2</v>
      </c>
      <c r="R13" s="199">
        <v>1.2631930900511843E-2</v>
      </c>
      <c r="S13" s="129"/>
      <c r="T13" s="195">
        <v>1</v>
      </c>
      <c r="U13" s="129">
        <v>0.5</v>
      </c>
      <c r="V13" s="129">
        <f>Parameters!$C$42</f>
        <v>0.25</v>
      </c>
      <c r="W13" s="243">
        <f t="shared" si="0"/>
        <v>1</v>
      </c>
      <c r="X13" s="129">
        <v>0.3</v>
      </c>
    </row>
    <row r="14" spans="1:24" x14ac:dyDescent="0.25">
      <c r="A14">
        <v>13</v>
      </c>
      <c r="B14" t="s">
        <v>1351</v>
      </c>
      <c r="C14" s="199">
        <v>8.8737414240413688E-21</v>
      </c>
      <c r="D14" s="199">
        <v>8.8737414240413688E-21</v>
      </c>
      <c r="E14" s="199">
        <v>8.8737414240413688E-21</v>
      </c>
      <c r="F14" s="199">
        <v>8.8737414240413688E-21</v>
      </c>
      <c r="G14" s="199">
        <v>8.8737414240413688E-21</v>
      </c>
      <c r="H14" s="199">
        <v>8.8737414240413688E-21</v>
      </c>
      <c r="I14" s="199">
        <v>8.8737414240413688E-21</v>
      </c>
      <c r="J14" s="199">
        <v>8.8737414240413688E-21</v>
      </c>
      <c r="K14" s="199">
        <v>8.8737414240413688E-21</v>
      </c>
      <c r="L14" s="199">
        <v>8.8737414240413688E-21</v>
      </c>
      <c r="M14" s="199">
        <v>8.8737414240413688E-21</v>
      </c>
      <c r="N14" s="199">
        <v>8.8737414240413688E-21</v>
      </c>
      <c r="O14" s="199">
        <v>8.8737414240413688E-21</v>
      </c>
      <c r="P14" s="199">
        <v>8.8737414240413688E-21</v>
      </c>
      <c r="Q14" s="199">
        <v>8.8737414240413688E-21</v>
      </c>
      <c r="R14" s="199">
        <v>8.8737414240413688E-21</v>
      </c>
      <c r="S14" s="129"/>
      <c r="T14" s="195">
        <v>1</v>
      </c>
      <c r="U14" s="129">
        <v>0.5</v>
      </c>
      <c r="V14" s="129">
        <f>Parameters!$C$42</f>
        <v>0.25</v>
      </c>
      <c r="W14" s="243">
        <f t="shared" si="0"/>
        <v>1</v>
      </c>
      <c r="X14" s="129">
        <v>0.8</v>
      </c>
    </row>
    <row r="15" spans="1:24" x14ac:dyDescent="0.25">
      <c r="A15">
        <v>14</v>
      </c>
      <c r="B15" t="s">
        <v>1352</v>
      </c>
      <c r="C15" s="199">
        <v>1.3230960921052058E-6</v>
      </c>
      <c r="D15" s="199">
        <v>2.5064727007463846E-5</v>
      </c>
      <c r="E15" s="199">
        <v>2.2151426120786424E-3</v>
      </c>
      <c r="F15" s="199">
        <v>1.5643112218024576E-3</v>
      </c>
      <c r="G15" s="199">
        <v>4.1740381752393982E-4</v>
      </c>
      <c r="H15" s="199">
        <v>2.9721023085535819E-3</v>
      </c>
      <c r="I15" s="199">
        <v>1.5381140078576472E-3</v>
      </c>
      <c r="J15" s="199">
        <v>4.3865822148417689E-4</v>
      </c>
      <c r="K15" s="199">
        <v>2.6023157574257142E-3</v>
      </c>
      <c r="L15" s="199">
        <v>6.8145917288422206E-4</v>
      </c>
      <c r="M15" s="199">
        <v>2.5738188063599451E-4</v>
      </c>
      <c r="N15" s="199">
        <v>3.2820453267157238E-3</v>
      </c>
      <c r="O15" s="199">
        <v>3.2579491332914096E-4</v>
      </c>
      <c r="P15" s="199">
        <v>2.7806822141240766E-3</v>
      </c>
      <c r="Q15" s="199">
        <v>2.5400745720118383E-3</v>
      </c>
      <c r="R15" s="199">
        <v>1.0660115452392984E-4</v>
      </c>
      <c r="S15" s="129"/>
      <c r="T15" s="195">
        <v>1</v>
      </c>
      <c r="U15" s="129">
        <v>0.5</v>
      </c>
      <c r="V15" s="129">
        <f>Parameters!$C$42</f>
        <v>0.25</v>
      </c>
      <c r="W15" s="243">
        <f t="shared" si="0"/>
        <v>1</v>
      </c>
      <c r="X15" s="129">
        <v>0.8</v>
      </c>
    </row>
    <row r="16" spans="1:24" x14ac:dyDescent="0.25">
      <c r="A16">
        <v>15</v>
      </c>
      <c r="B16" t="s">
        <v>1353</v>
      </c>
      <c r="C16" s="199">
        <v>2.1995890026868642E-4</v>
      </c>
      <c r="D16" s="199">
        <v>8.4392460338057339E-21</v>
      </c>
      <c r="E16" s="199">
        <v>8.4392460338057339E-21</v>
      </c>
      <c r="F16" s="199">
        <v>8.4392460338057339E-21</v>
      </c>
      <c r="G16" s="199">
        <v>8.4392460338057339E-21</v>
      </c>
      <c r="H16" s="199">
        <v>5.3373276938684165E-4</v>
      </c>
      <c r="I16" s="199">
        <v>8.4392460338057339E-21</v>
      </c>
      <c r="J16" s="199">
        <v>8.4392460338057339E-21</v>
      </c>
      <c r="K16" s="199">
        <v>8.4392460338057339E-21</v>
      </c>
      <c r="L16" s="199">
        <v>8.4392460338057339E-21</v>
      </c>
      <c r="M16" s="199">
        <v>8.4392460338057339E-21</v>
      </c>
      <c r="N16" s="199">
        <v>8.4392460338057339E-21</v>
      </c>
      <c r="O16" s="199">
        <v>2.1106057002987255E-5</v>
      </c>
      <c r="P16" s="199">
        <v>8.4392460338057339E-21</v>
      </c>
      <c r="Q16" s="199">
        <v>1.6829989060208401E-2</v>
      </c>
      <c r="R16" s="199">
        <v>8.4392460338057339E-21</v>
      </c>
      <c r="S16" s="129"/>
      <c r="T16" s="195">
        <v>1</v>
      </c>
      <c r="U16" s="129">
        <v>0.5</v>
      </c>
      <c r="V16" s="129">
        <f>Parameters!$C$42</f>
        <v>0.25</v>
      </c>
      <c r="W16" s="243">
        <f t="shared" si="0"/>
        <v>1</v>
      </c>
      <c r="X16" s="129">
        <v>0.8</v>
      </c>
    </row>
    <row r="17" spans="1:24" x14ac:dyDescent="0.25">
      <c r="A17">
        <v>16</v>
      </c>
      <c r="B17" t="s">
        <v>1354</v>
      </c>
      <c r="C17" s="199">
        <v>1.2161135084522563E-20</v>
      </c>
      <c r="D17" s="199">
        <v>1.2161135084522563E-20</v>
      </c>
      <c r="E17" s="199">
        <v>1.2161135084522563E-20</v>
      </c>
      <c r="F17" s="199">
        <v>1.2161135084522563E-20</v>
      </c>
      <c r="G17" s="199">
        <v>1.2161135084522563E-20</v>
      </c>
      <c r="H17" s="199">
        <v>1.2161135084522563E-20</v>
      </c>
      <c r="I17" s="199">
        <v>1.2161135084522563E-20</v>
      </c>
      <c r="J17" s="199">
        <v>1.2161135084522563E-20</v>
      </c>
      <c r="K17" s="199">
        <v>1.2161135084522563E-20</v>
      </c>
      <c r="L17" s="199">
        <v>1.2161135084522563E-20</v>
      </c>
      <c r="M17" s="199">
        <v>1.2161135084522563E-20</v>
      </c>
      <c r="N17" s="199">
        <v>1.2161135084522563E-20</v>
      </c>
      <c r="O17" s="199">
        <v>1.2161135084522563E-20</v>
      </c>
      <c r="P17" s="199">
        <v>1.2161135084522563E-20</v>
      </c>
      <c r="Q17" s="199">
        <v>1.2161135084522563E-20</v>
      </c>
      <c r="R17" s="199">
        <v>1.2161135084522563E-20</v>
      </c>
      <c r="S17" s="129"/>
      <c r="T17" s="195">
        <v>1</v>
      </c>
      <c r="U17" s="129">
        <v>0.5</v>
      </c>
      <c r="V17" s="129">
        <f>Parameters!$C$42</f>
        <v>0.25</v>
      </c>
      <c r="W17" s="243">
        <f>T17</f>
        <v>1</v>
      </c>
      <c r="X17" s="129">
        <v>0.8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52C3B-2A76-4028-9ECC-8B153A9ACA99}">
  <sheetPr codeName="Sheet11">
    <tabColor theme="9"/>
  </sheetPr>
  <dimension ref="A1:AK25"/>
  <sheetViews>
    <sheetView zoomScale="85" zoomScaleNormal="85" workbookViewId="0">
      <selection activeCell="C10" sqref="C10"/>
    </sheetView>
  </sheetViews>
  <sheetFormatPr defaultRowHeight="15" x14ac:dyDescent="0.25"/>
  <cols>
    <col min="1" max="1" width="8.7109375" style="4" customWidth="1"/>
    <col min="2" max="2" width="25.42578125" style="25" customWidth="1"/>
    <col min="3" max="3" width="14.85546875" style="15" customWidth="1"/>
    <col min="4" max="4" width="11.42578125" style="15" customWidth="1"/>
    <col min="5" max="5" width="10.140625" style="15" customWidth="1"/>
    <col min="6" max="6" width="11.42578125" style="15" customWidth="1"/>
    <col min="7" max="15" width="8.7109375" style="15" customWidth="1"/>
    <col min="16" max="18" width="8.7109375" style="4" customWidth="1"/>
    <col min="19" max="19" width="18.140625" style="21" customWidth="1"/>
    <col min="20" max="37" width="9.140625" style="21" customWidth="1"/>
  </cols>
  <sheetData>
    <row r="1" spans="1:37" x14ac:dyDescent="0.25">
      <c r="A1" s="24"/>
      <c r="B1" s="14"/>
      <c r="C1" s="14"/>
      <c r="D1" s="14"/>
      <c r="E1" s="14"/>
      <c r="F1" s="14"/>
      <c r="G1" s="14"/>
      <c r="H1" s="14"/>
      <c r="I1" s="14"/>
      <c r="O1" s="4"/>
      <c r="R1" s="21"/>
      <c r="AK1"/>
    </row>
    <row r="2" spans="1:37" ht="23.25" x14ac:dyDescent="0.35">
      <c r="A2" s="24"/>
      <c r="B2" s="46" t="s">
        <v>44</v>
      </c>
      <c r="C2" s="14"/>
      <c r="D2" s="14"/>
      <c r="E2" s="14"/>
      <c r="F2" s="14"/>
      <c r="G2" s="14"/>
      <c r="H2" s="14"/>
      <c r="I2" s="14"/>
      <c r="O2" s="4"/>
      <c r="R2" s="21"/>
      <c r="AK2"/>
    </row>
    <row r="3" spans="1:37" ht="15.75" thickBot="1" x14ac:dyDescent="0.3">
      <c r="A3" s="24"/>
      <c r="B3" s="14"/>
      <c r="C3" s="14"/>
      <c r="D3" s="14"/>
      <c r="E3" s="14"/>
      <c r="F3" s="14"/>
      <c r="G3" s="14"/>
      <c r="H3" s="14"/>
      <c r="I3" s="14"/>
      <c r="O3" s="4"/>
      <c r="Q3" s="244"/>
      <c r="R3" s="244"/>
      <c r="S3" s="244"/>
      <c r="T3" s="244"/>
      <c r="U3" s="244"/>
      <c r="V3" s="244"/>
      <c r="AK3"/>
    </row>
    <row r="4" spans="1:37" ht="15.75" thickBot="1" x14ac:dyDescent="0.3">
      <c r="A4" s="65"/>
      <c r="B4" s="245" t="s">
        <v>34</v>
      </c>
      <c r="C4" s="246"/>
      <c r="D4" s="246"/>
      <c r="E4" s="246"/>
      <c r="F4" s="246"/>
      <c r="G4" s="247"/>
      <c r="H4" s="14"/>
      <c r="I4" s="14"/>
      <c r="O4" s="4"/>
      <c r="P4" s="5"/>
      <c r="Q4" s="5"/>
      <c r="R4" s="28" t="s">
        <v>19</v>
      </c>
      <c r="S4" s="28" t="s">
        <v>20</v>
      </c>
      <c r="T4" s="28" t="s">
        <v>21</v>
      </c>
      <c r="U4" s="28" t="s">
        <v>16</v>
      </c>
      <c r="V4" s="28" t="s">
        <v>18</v>
      </c>
      <c r="W4" s="28"/>
      <c r="X4" s="28"/>
      <c r="Y4" s="28"/>
      <c r="AK4"/>
    </row>
    <row r="5" spans="1:37" s="20" customFormat="1" ht="30" x14ac:dyDescent="0.25">
      <c r="A5" s="66"/>
      <c r="B5" s="59"/>
      <c r="C5" s="60" t="s">
        <v>19</v>
      </c>
      <c r="D5" s="60" t="s">
        <v>20</v>
      </c>
      <c r="E5" s="60" t="s">
        <v>21</v>
      </c>
      <c r="F5" s="60" t="s">
        <v>16</v>
      </c>
      <c r="G5" s="61" t="s">
        <v>18</v>
      </c>
      <c r="H5" s="17"/>
      <c r="I5" s="17"/>
      <c r="J5" s="18"/>
      <c r="K5" s="18"/>
      <c r="L5" s="18"/>
      <c r="M5" s="18"/>
      <c r="N5" s="18"/>
      <c r="O5" s="19"/>
      <c r="P5" s="27"/>
      <c r="Q5" s="27" t="s">
        <v>9</v>
      </c>
      <c r="R5" s="29">
        <v>0.33560696573859461</v>
      </c>
      <c r="S5" s="29">
        <v>7.9054066492659253E-2</v>
      </c>
      <c r="T5" s="29">
        <v>2.7443459870309234E-2</v>
      </c>
      <c r="U5" s="29">
        <v>0.32648310000000003</v>
      </c>
      <c r="V5" s="29">
        <v>0.22438559999999999</v>
      </c>
      <c r="W5" s="30"/>
      <c r="X5" s="30"/>
      <c r="Y5" s="30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</row>
    <row r="6" spans="1:37" x14ac:dyDescent="0.25">
      <c r="A6" s="24" t="str">
        <f>INDEX(legend!$A$1:$G$23,MATCH($B6, legend!$A:$A, 0), 2)</f>
        <v>market_income</v>
      </c>
      <c r="B6" s="38" t="s">
        <v>9</v>
      </c>
      <c r="C6" s="34">
        <f>INDEX(gini_poverty!$1:$1048576,MATCH(_xlfn.CONCAT($A6,"_",C$13,"_"),gini_poverty!$A:$A,0), MATCH("value", gini_poverty!$1:$1, 0))</f>
        <v>0.33602431617831868</v>
      </c>
      <c r="D6" s="34">
        <f>INDEX(gini_poverty!$1:$1048576,MATCH(_xlfn.CONCAT($A6,"_",D$13,"_"),gini_poverty!$A:$A,0), MATCH("value", gini_poverty!$1:$1, 0))</f>
        <v>0.17716056995546789</v>
      </c>
      <c r="E6" s="34">
        <f>INDEX(gini_poverty!$1:$1048576,MATCH(_xlfn.CONCAT($A6,"_",E$13,"_"),gini_poverty!$A:$A,0), MATCH("value", gini_poverty!$1:$1, 0))</f>
        <v>0.12407229694866891</v>
      </c>
      <c r="F6" s="34">
        <f>INDEX(gini_poverty!$1:$1048576,MATCH(_xlfn.CONCAT($A6,"_",F$13,"_"),gini_poverty!$A:$A,0), MATCH("value", gini_poverty!$1:$1, 0))</f>
        <v>0.46151740000000002</v>
      </c>
      <c r="G6" s="35">
        <f>INDEX(gini_poverty!$1:$1048576,MATCH(_xlfn.CONCAT($A6,"_",G$13,"_"),gini_poverty!$A:$A,0), MATCH("value", gini_poverty!$1:$1, 0))</f>
        <v>0.40720430000000002</v>
      </c>
      <c r="H6" s="14"/>
      <c r="I6" s="14"/>
      <c r="O6" s="4"/>
      <c r="P6" s="5"/>
      <c r="Q6" s="5" t="s">
        <v>11</v>
      </c>
      <c r="R6" s="31">
        <v>0.35569078375271301</v>
      </c>
      <c r="S6" s="31">
        <v>8.3873670127454142E-2</v>
      </c>
      <c r="T6" s="31">
        <v>2.9230500351605734E-2</v>
      </c>
      <c r="U6" s="31">
        <v>0.32268520000000001</v>
      </c>
      <c r="V6" s="31">
        <v>0.2196311</v>
      </c>
      <c r="W6" s="28"/>
      <c r="X6" s="28"/>
      <c r="Y6" s="28"/>
      <c r="AK6"/>
    </row>
    <row r="7" spans="1:37" x14ac:dyDescent="0.25">
      <c r="A7" s="24" t="str">
        <f>INDEX(legend!$A$1:$G$23,MATCH($B7, legend!$A:$A, 0), 2)</f>
        <v>market_pens_income</v>
      </c>
      <c r="B7" s="38" t="s">
        <v>45</v>
      </c>
      <c r="C7" s="34">
        <f>INDEX(gini_poverty!$1:$1048576,MATCH(_xlfn.CONCAT($A7,"_",C$13,"_"),gini_poverty!$A:$A,0), MATCH("value", gini_poverty!$1:$1, 0))</f>
        <v>0.24963297968615511</v>
      </c>
      <c r="D7" s="34">
        <f>INDEX(gini_poverty!$1:$1048576,MATCH(_xlfn.CONCAT($A7,"_",D$13,"_"),gini_poverty!$A:$A,0), MATCH("value", gini_poverty!$1:$1, 0))</f>
        <v>7.7555408065401066E-2</v>
      </c>
      <c r="E7" s="34">
        <f>INDEX(gini_poverty!$1:$1048576,MATCH(_xlfn.CONCAT($A7,"_",E$13,"_"),gini_poverty!$A:$A,0), MATCH("value", gini_poverty!$1:$1, 0))</f>
        <v>3.8805543569967751E-2</v>
      </c>
      <c r="F7" s="34">
        <f>INDEX(gini_poverty!$1:$1048576,MATCH(_xlfn.CONCAT($A7,"_",F$13,"_"),gini_poverty!$A:$A,0), MATCH("value", gini_poverty!$1:$1, 0))</f>
        <v>0.37212289999999998</v>
      </c>
      <c r="G7" s="35">
        <f>INDEX(gini_poverty!$1:$1048576,MATCH(_xlfn.CONCAT($A7,"_",G$13,"_"),gini_poverty!$A:$A,0), MATCH("value", gini_poverty!$1:$1, 0))</f>
        <v>0.27550760000000002</v>
      </c>
      <c r="H7" s="14"/>
      <c r="I7" s="14"/>
      <c r="O7" s="4"/>
      <c r="P7" s="5"/>
      <c r="Q7" s="5"/>
      <c r="R7" s="31"/>
      <c r="S7" s="31"/>
      <c r="T7" s="31"/>
      <c r="U7" s="31"/>
      <c r="V7" s="31"/>
      <c r="W7" s="28"/>
      <c r="X7" s="28"/>
      <c r="Y7" s="28"/>
      <c r="AK7"/>
    </row>
    <row r="8" spans="1:37" x14ac:dyDescent="0.25">
      <c r="A8" s="24" t="str">
        <f>INDEX(legend!$A$1:$G$23,MATCH($B8, legend!$A:$A, 0), 2)</f>
        <v>net_market_income</v>
      </c>
      <c r="B8" s="38" t="s">
        <v>11</v>
      </c>
      <c r="C8" s="34">
        <f>INDEX(gini_poverty!$1:$1048576,MATCH(_xlfn.CONCAT($A8,"_",C$13,"_"),gini_poverty!$A:$A,0), MATCH("value", gini_poverty!$1:$1, 0))</f>
        <v>0.38725488256096158</v>
      </c>
      <c r="D8" s="34">
        <f>INDEX(gini_poverty!$1:$1048576,MATCH(_xlfn.CONCAT($A8,"_",D$13,"_"),gini_poverty!$A:$A,0), MATCH("value", gini_poverty!$1:$1, 0))</f>
        <v>0.190118221736186</v>
      </c>
      <c r="E8" s="34">
        <f>INDEX(gini_poverty!$1:$1048576,MATCH(_xlfn.CONCAT($A8,"_",E$13,"_"),gini_poverty!$A:$A,0), MATCH("value", gini_poverty!$1:$1, 0))</f>
        <v>0.12926614806340581</v>
      </c>
      <c r="F8" s="34">
        <f>INDEX(gini_poverty!$1:$1048576,MATCH(_xlfn.CONCAT($A8,"_",F$13,"_"),gini_poverty!$A:$A,0), MATCH("value", gini_poverty!$1:$1, 0))</f>
        <v>0.43403170000000002</v>
      </c>
      <c r="G8" s="35">
        <f>INDEX(gini_poverty!$1:$1048576,MATCH(_xlfn.CONCAT($A8,"_",G$13,"_"),gini_poverty!$A:$A,0), MATCH("value", gini_poverty!$1:$1, 0))</f>
        <v>0.37544620000000001</v>
      </c>
      <c r="H8" s="14"/>
      <c r="I8" s="14"/>
      <c r="O8" s="4"/>
      <c r="P8" s="5"/>
      <c r="Q8" s="5" t="s">
        <v>13</v>
      </c>
      <c r="R8" s="31">
        <v>0.25953196022833697</v>
      </c>
      <c r="S8" s="31">
        <v>4.7000137704962718E-2</v>
      </c>
      <c r="T8" s="31">
        <v>1.3047387645879862E-2</v>
      </c>
      <c r="U8" s="31">
        <v>0.29889169999999998</v>
      </c>
      <c r="V8" s="31">
        <v>0.1911226</v>
      </c>
      <c r="W8" s="28"/>
      <c r="X8" s="28"/>
      <c r="Y8" s="28"/>
      <c r="AK8"/>
    </row>
    <row r="9" spans="1:37" x14ac:dyDescent="0.25">
      <c r="A9" s="24" t="str">
        <f>INDEX(legend!$A$1:$G$23,MATCH($B9, legend!$A:$A, 0), 2)</f>
        <v>gross_income</v>
      </c>
      <c r="B9" s="38" t="s">
        <v>46</v>
      </c>
      <c r="C9" s="34">
        <f>INDEX(gini_poverty!$1:$1048576,MATCH(_xlfn.CONCAT($A9,"_",C$13,"_"),gini_poverty!$A:$A,0), MATCH("value", gini_poverty!$1:$1, 0))</f>
        <v>0.17851557927642159</v>
      </c>
      <c r="D9" s="34">
        <f>INDEX(gini_poverty!$1:$1048576,MATCH(_xlfn.CONCAT($A9,"_",D$13,"_"),gini_poverty!$A:$A,0), MATCH("value", gini_poverty!$1:$1, 0))</f>
        <v>2.636189036414463E-2</v>
      </c>
      <c r="E9" s="34">
        <f>INDEX(gini_poverty!$1:$1048576,MATCH(_xlfn.CONCAT($A9,"_",E$13,"_"),gini_poverty!$A:$A,0), MATCH("value", gini_poverty!$1:$1, 0))</f>
        <v>4.6525425146296106E-3</v>
      </c>
      <c r="F9" s="34">
        <f>INDEX(gini_poverty!$1:$1048576,MATCH(_xlfn.CONCAT($A9,"_",F$13,"_"),gini_poverty!$A:$A,0), MATCH("value", gini_poverty!$1:$1, 0))</f>
        <v>0.35790549999999999</v>
      </c>
      <c r="G9" s="35">
        <f>INDEX(gini_poverty!$1:$1048576,MATCH(_xlfn.CONCAT($A9,"_",G$13,"_"),gini_poverty!$A:$A,0), MATCH("value", gini_poverty!$1:$1, 0))</f>
        <v>0.250637</v>
      </c>
      <c r="H9" s="14"/>
      <c r="I9" s="14"/>
      <c r="O9" s="4"/>
      <c r="P9" s="5"/>
      <c r="Q9" s="5"/>
      <c r="R9" s="31"/>
      <c r="S9" s="31"/>
      <c r="T9" s="31"/>
      <c r="U9" s="31"/>
      <c r="V9" s="31"/>
      <c r="W9" s="28"/>
      <c r="X9" s="28"/>
      <c r="Y9" s="28"/>
      <c r="AK9"/>
    </row>
    <row r="10" spans="1:37" x14ac:dyDescent="0.25">
      <c r="A10" s="24" t="str">
        <f>INDEX(legend!$A$1:$G$23,MATCH($B10, legend!$A:$A, 0), 2)</f>
        <v>disposable_income</v>
      </c>
      <c r="B10" s="38" t="s">
        <v>13</v>
      </c>
      <c r="C10" s="34">
        <f>INDEX(gini_poverty!$1:$1048576,MATCH(_xlfn.CONCAT($A10,"_",C$13,"_"),gini_poverty!$A:$A,0), MATCH("value", gini_poverty!$1:$1, 0))</f>
        <v>0.20590136474251089</v>
      </c>
      <c r="D10" s="34">
        <f>INDEX(gini_poverty!$1:$1048576,MATCH(_xlfn.CONCAT($A10,"_",D$13,"_"),gini_poverty!$A:$A,0), MATCH("value", gini_poverty!$1:$1, 0))</f>
        <v>3.1466143766107547E-2</v>
      </c>
      <c r="E10" s="34">
        <f>INDEX(gini_poverty!$1:$1048576,MATCH(_xlfn.CONCAT($A10,"_",E$13,"_"),gini_poverty!$A:$A,0), MATCH("value", gini_poverty!$1:$1, 0))</f>
        <v>5.6948804505994903E-3</v>
      </c>
      <c r="F10" s="34">
        <f>INDEX(gini_poverty!$1:$1048576,MATCH(_xlfn.CONCAT($A10,"_",F$13,"_"),gini_poverty!$A:$A,0), MATCH("value", gini_poverty!$1:$1, 0))</f>
        <v>0.32030570000000003</v>
      </c>
      <c r="G10" s="35">
        <f>INDEX(gini_poverty!$1:$1048576,MATCH(_xlfn.CONCAT($A10,"_",G$13,"_"),gini_poverty!$A:$A,0), MATCH("value", gini_poverty!$1:$1, 0))</f>
        <v>0.215694</v>
      </c>
      <c r="H10" s="14"/>
      <c r="I10" s="14"/>
      <c r="O10" s="4"/>
      <c r="P10" s="5"/>
      <c r="Q10" s="5" t="s">
        <v>15</v>
      </c>
      <c r="R10" s="31">
        <v>0.15205549925076808</v>
      </c>
      <c r="S10" s="31">
        <v>2.2714184260757036E-2</v>
      </c>
      <c r="T10" s="31">
        <v>5.5573736760092989E-3</v>
      </c>
      <c r="U10" s="31">
        <v>0.28562579999999999</v>
      </c>
      <c r="V10" s="31">
        <v>0.1711145</v>
      </c>
      <c r="W10" s="28"/>
      <c r="X10" s="28"/>
      <c r="Y10" s="28"/>
      <c r="AK10"/>
    </row>
    <row r="11" spans="1:37" x14ac:dyDescent="0.25">
      <c r="A11" s="24" t="str">
        <f>INDEX(legend!$A$1:$G$23,MATCH($B11, legend!$A:$A, 0), 2)</f>
        <v>consumable_income</v>
      </c>
      <c r="B11" s="38" t="s">
        <v>15</v>
      </c>
      <c r="C11" s="34">
        <f>INDEX(gini_poverty!$1:$1048576,MATCH(_xlfn.CONCAT($A11,"_",C$13,"_"),gini_poverty!$A:$A,0), MATCH("value", gini_poverty!$1:$1, 0))</f>
        <v>0.255077258670381</v>
      </c>
      <c r="D11" s="34">
        <f>INDEX(gini_poverty!$1:$1048576,MATCH(_xlfn.CONCAT($A11,"_",D$13,"_"),gini_poverty!$A:$A,0), MATCH("value", gini_poverty!$1:$1, 0))</f>
        <v>4.6182869171644117E-2</v>
      </c>
      <c r="E11" s="34">
        <f>INDEX(gini_poverty!$1:$1048576,MATCH(_xlfn.CONCAT($A11,"_",E$13,"_"),gini_poverty!$A:$A,0), MATCH("value", gini_poverty!$1:$1, 0))</f>
        <v>1.0590045984474199E-2</v>
      </c>
      <c r="F11" s="34">
        <f>INDEX(gini_poverty!$1:$1048576,MATCH(_xlfn.CONCAT($A11,"_",F$13,"_"),gini_poverty!$A:$A,0), MATCH("value", gini_poverty!$1:$1, 0))</f>
        <v>0.32124940000000002</v>
      </c>
      <c r="G11" s="35">
        <f>INDEX(gini_poverty!$1:$1048576,MATCH(_xlfn.CONCAT($A11,"_",G$13,"_"),gini_poverty!$A:$A,0), MATCH("value", gini_poverty!$1:$1, 0))</f>
        <v>0.2210271</v>
      </c>
      <c r="H11" s="14"/>
      <c r="I11" s="14"/>
      <c r="O11" s="4"/>
      <c r="P11" s="5"/>
      <c r="Q11" s="5" t="s">
        <v>17</v>
      </c>
      <c r="R11" s="31">
        <v>6.2171419078223662E-2</v>
      </c>
      <c r="S11" s="31">
        <v>7.9019229269315823E-3</v>
      </c>
      <c r="T11" s="31">
        <v>1.7224903881217129E-3</v>
      </c>
      <c r="U11" s="31">
        <v>0.26646049999999999</v>
      </c>
      <c r="V11" s="31">
        <v>0.1451288</v>
      </c>
      <c r="W11" s="28"/>
      <c r="X11" s="28"/>
      <c r="Y11" s="28"/>
      <c r="AK11"/>
    </row>
    <row r="12" spans="1:37" ht="15.75" thickBot="1" x14ac:dyDescent="0.3">
      <c r="A12" s="24" t="str">
        <f>INDEX(legend!$A$1:$G$23,MATCH($B12, legend!$A:$A, 0), 2)</f>
        <v>final_income</v>
      </c>
      <c r="B12" s="39" t="s">
        <v>17</v>
      </c>
      <c r="C12" s="36"/>
      <c r="D12" s="36"/>
      <c r="E12" s="36"/>
      <c r="F12" s="36">
        <f>INDEX(gini_poverty!$1:$1048576,MATCH(_xlfn.CONCAT($A12,"_",F$13,"_"),gini_poverty!$A:$A,0), MATCH("value", gini_poverty!$1:$1, 0))</f>
        <v>0.30047010000000002</v>
      </c>
      <c r="G12" s="37">
        <f>INDEX(gini_poverty!$1:$1048576,MATCH(_xlfn.CONCAT($A12,"_",G$13,"_"),gini_poverty!$A:$A,0), MATCH("value", gini_poverty!$1:$1, 0))</f>
        <v>0.1942854</v>
      </c>
      <c r="H12" s="14"/>
      <c r="I12" s="14"/>
      <c r="O12" s="4"/>
      <c r="P12" s="5"/>
      <c r="Q12" s="5"/>
      <c r="R12" s="28"/>
      <c r="S12" s="28"/>
      <c r="T12" s="28"/>
      <c r="U12" s="28"/>
      <c r="V12" s="28"/>
      <c r="W12" s="28"/>
      <c r="X12" s="28"/>
      <c r="Y12" s="28"/>
      <c r="AK12"/>
    </row>
    <row r="13" spans="1:37" s="26" customFormat="1" x14ac:dyDescent="0.25">
      <c r="A13" s="24"/>
      <c r="B13" s="65"/>
      <c r="C13" s="24" t="s">
        <v>4</v>
      </c>
      <c r="D13" s="24" t="s">
        <v>5</v>
      </c>
      <c r="E13" s="24" t="s">
        <v>6</v>
      </c>
      <c r="F13" s="24" t="s">
        <v>2</v>
      </c>
      <c r="G13" s="24" t="s">
        <v>3</v>
      </c>
      <c r="H13" s="24"/>
      <c r="I13" s="24"/>
      <c r="J13" s="25"/>
      <c r="K13" s="25"/>
      <c r="L13" s="25"/>
      <c r="M13" s="25"/>
      <c r="N13" s="25"/>
      <c r="O13" s="25"/>
      <c r="P13" s="24"/>
      <c r="Q13" s="24"/>
      <c r="R13" s="32"/>
      <c r="S13" s="32"/>
      <c r="T13" s="32"/>
      <c r="U13" s="32"/>
      <c r="V13" s="32"/>
      <c r="W13" s="32"/>
      <c r="X13" s="32"/>
      <c r="Y13" s="32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</row>
    <row r="14" spans="1:37" x14ac:dyDescent="0.25">
      <c r="Q14" s="5"/>
      <c r="R14" s="5"/>
      <c r="S14" s="28"/>
      <c r="T14" s="28"/>
      <c r="U14" s="28"/>
      <c r="V14" s="28"/>
      <c r="W14" s="28"/>
      <c r="X14" s="28"/>
      <c r="Y14" s="28"/>
      <c r="Z14" s="28"/>
    </row>
    <row r="15" spans="1:37" x14ac:dyDescent="0.25">
      <c r="Q15" s="5"/>
      <c r="R15" s="5"/>
      <c r="S15" s="28"/>
      <c r="T15" s="28"/>
      <c r="U15" s="28"/>
      <c r="V15" s="28"/>
      <c r="W15" s="28"/>
      <c r="X15" s="28"/>
      <c r="Y15" s="28"/>
      <c r="Z15" s="28"/>
    </row>
    <row r="16" spans="1:37" x14ac:dyDescent="0.25">
      <c r="Q16" s="5"/>
      <c r="R16" s="5"/>
      <c r="S16" s="28"/>
      <c r="T16" s="28"/>
      <c r="U16" s="28"/>
      <c r="V16" s="28"/>
      <c r="W16" s="28"/>
      <c r="X16" s="28"/>
      <c r="Y16" s="28"/>
      <c r="Z16" s="28"/>
    </row>
    <row r="17" spans="17:26" x14ac:dyDescent="0.25">
      <c r="Q17" s="5"/>
      <c r="R17" s="5"/>
      <c r="S17" s="28"/>
      <c r="T17" s="28" t="s">
        <v>19</v>
      </c>
      <c r="U17" s="28" t="s">
        <v>20</v>
      </c>
      <c r="V17" s="28" t="s">
        <v>21</v>
      </c>
      <c r="W17" s="28" t="s">
        <v>16</v>
      </c>
      <c r="X17" s="28" t="s">
        <v>18</v>
      </c>
      <c r="Y17" s="28"/>
      <c r="Z17" s="28"/>
    </row>
    <row r="18" spans="17:26" ht="30" x14ac:dyDescent="0.25">
      <c r="Q18" s="5"/>
      <c r="R18" s="5"/>
      <c r="S18" s="30" t="s">
        <v>26</v>
      </c>
      <c r="T18" s="31">
        <v>0.29239822436489504</v>
      </c>
      <c r="U18" s="31">
        <v>5.9774800567381853E-2</v>
      </c>
      <c r="V18" s="31">
        <v>1.8286918251863699E-2</v>
      </c>
      <c r="W18" s="31">
        <v>0.3075579</v>
      </c>
      <c r="X18" s="31">
        <v>0.2006793</v>
      </c>
      <c r="Y18" s="28"/>
      <c r="Z18" s="28"/>
    </row>
    <row r="19" spans="17:26" ht="30" x14ac:dyDescent="0.25">
      <c r="Q19" s="5"/>
      <c r="R19" s="5"/>
      <c r="S19" s="30" t="s">
        <v>24</v>
      </c>
      <c r="T19" s="31">
        <v>0.25953196022833697</v>
      </c>
      <c r="U19" s="31">
        <v>4.7000137704962718E-2</v>
      </c>
      <c r="V19" s="31">
        <v>1.3047387645879862E-2</v>
      </c>
      <c r="W19" s="31">
        <v>0.29889169999999998</v>
      </c>
      <c r="X19" s="31">
        <v>0.1911226</v>
      </c>
      <c r="Y19" s="28"/>
      <c r="Z19" s="28"/>
    </row>
    <row r="20" spans="17:26" ht="60" x14ac:dyDescent="0.25">
      <c r="Q20" s="5"/>
      <c r="R20" s="5"/>
      <c r="S20" s="30" t="s">
        <v>25</v>
      </c>
      <c r="T20" s="31">
        <v>0.21163499357126414</v>
      </c>
      <c r="U20" s="31">
        <v>3.1539174367483588E-2</v>
      </c>
      <c r="V20" s="31">
        <v>7.3409682318735878E-3</v>
      </c>
      <c r="W20" s="31">
        <v>0.28085959999999999</v>
      </c>
      <c r="X20" s="31">
        <v>0.17684359999999999</v>
      </c>
      <c r="Y20" s="28"/>
      <c r="Z20" s="28"/>
    </row>
    <row r="21" spans="17:26" x14ac:dyDescent="0.25">
      <c r="Q21" s="5"/>
      <c r="R21" s="5"/>
      <c r="S21" s="28"/>
      <c r="T21" s="31"/>
      <c r="U21" s="31"/>
      <c r="V21" s="31"/>
      <c r="W21" s="31"/>
      <c r="X21" s="31"/>
      <c r="Y21" s="28"/>
      <c r="Z21" s="28"/>
    </row>
    <row r="22" spans="17:26" x14ac:dyDescent="0.25">
      <c r="Q22" s="5"/>
      <c r="R22" s="5"/>
      <c r="S22" s="28"/>
      <c r="T22" s="28"/>
      <c r="U22" s="28"/>
      <c r="V22" s="28"/>
      <c r="W22" s="28"/>
      <c r="X22" s="28"/>
      <c r="Y22" s="28"/>
      <c r="Z22" s="28"/>
    </row>
    <row r="23" spans="17:26" x14ac:dyDescent="0.25">
      <c r="Q23" s="5"/>
      <c r="R23" s="5"/>
      <c r="S23" s="28"/>
      <c r="T23" s="28"/>
      <c r="U23" s="28"/>
      <c r="V23" s="28"/>
      <c r="W23" s="28"/>
      <c r="X23" s="28"/>
      <c r="Y23" s="28"/>
      <c r="Z23" s="28"/>
    </row>
    <row r="24" spans="17:26" x14ac:dyDescent="0.25">
      <c r="Q24" s="5"/>
      <c r="R24" s="5"/>
      <c r="S24" s="28"/>
      <c r="T24" s="28"/>
      <c r="U24" s="28"/>
      <c r="V24" s="28"/>
      <c r="W24" s="28"/>
      <c r="X24" s="28"/>
      <c r="Y24" s="28"/>
      <c r="Z24" s="28"/>
    </row>
    <row r="25" spans="17:26" x14ac:dyDescent="0.25">
      <c r="Q25" s="5"/>
      <c r="R25" s="5"/>
      <c r="S25" s="28"/>
      <c r="T25" s="28"/>
      <c r="U25" s="28"/>
      <c r="V25" s="28"/>
      <c r="W25" s="28"/>
      <c r="X25" s="28"/>
      <c r="Y25" s="28"/>
      <c r="Z25" s="28"/>
    </row>
  </sheetData>
  <mergeCells count="2">
    <mergeCell ref="Q3:V3"/>
    <mergeCell ref="B4:G4"/>
  </mergeCells>
  <phoneticPr fontId="0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A24B-B121-42FC-9943-82781B3131CB}">
  <sheetPr codeName="Sheet12">
    <tabColor theme="9"/>
  </sheetPr>
  <dimension ref="A1:AL32"/>
  <sheetViews>
    <sheetView zoomScale="70" zoomScaleNormal="70" workbookViewId="0">
      <selection activeCell="H17" sqref="H17"/>
    </sheetView>
  </sheetViews>
  <sheetFormatPr defaultRowHeight="15" x14ac:dyDescent="0.25"/>
  <cols>
    <col min="1" max="1" width="1.140625" style="4" customWidth="1"/>
    <col min="2" max="2" width="30.42578125" style="25" customWidth="1"/>
    <col min="3" max="3" width="13.85546875" style="15" bestFit="1" customWidth="1"/>
    <col min="4" max="4" width="24.42578125" style="15" customWidth="1"/>
    <col min="5" max="5" width="17.7109375" style="15" bestFit="1" customWidth="1"/>
    <col min="6" max="6" width="12.28515625" style="15" bestFit="1" customWidth="1"/>
    <col min="7" max="7" width="17" style="15" bestFit="1" customWidth="1"/>
    <col min="8" max="8" width="18.140625" style="15" bestFit="1" customWidth="1"/>
    <col min="9" max="16" width="8.7109375" style="15" customWidth="1"/>
    <col min="17" max="19" width="8.7109375" style="4" customWidth="1"/>
    <col min="20" max="20" width="18.140625" style="21" customWidth="1"/>
    <col min="21" max="38" width="9.140625" style="21" customWidth="1"/>
  </cols>
  <sheetData>
    <row r="1" spans="1:38" x14ac:dyDescent="0.25">
      <c r="A1" s="24"/>
      <c r="B1" s="14"/>
      <c r="C1" s="14"/>
      <c r="D1" s="14"/>
      <c r="E1" s="14"/>
      <c r="F1" s="14"/>
      <c r="G1" s="14"/>
      <c r="H1" s="14"/>
      <c r="I1" s="14"/>
      <c r="J1" s="14"/>
      <c r="P1" s="4"/>
      <c r="S1" s="21"/>
      <c r="AL1"/>
    </row>
    <row r="2" spans="1:38" ht="23.25" x14ac:dyDescent="0.35">
      <c r="A2" s="24"/>
      <c r="B2" s="46" t="s">
        <v>56</v>
      </c>
      <c r="C2" s="14"/>
      <c r="D2" s="14"/>
      <c r="E2" s="14"/>
      <c r="F2" s="14"/>
      <c r="G2" s="14"/>
      <c r="H2" s="14"/>
      <c r="I2" s="14"/>
      <c r="J2" s="14"/>
      <c r="P2" s="4"/>
      <c r="S2" s="21"/>
      <c r="AL2"/>
    </row>
    <row r="3" spans="1:38" ht="15.75" thickBot="1" x14ac:dyDescent="0.3">
      <c r="A3" s="24"/>
      <c r="B3" s="14"/>
      <c r="C3" s="14"/>
      <c r="D3" s="14"/>
      <c r="E3" s="14"/>
      <c r="F3" s="14"/>
      <c r="G3" s="14"/>
      <c r="H3" s="14"/>
      <c r="I3" s="14"/>
      <c r="J3" s="14"/>
      <c r="P3" s="4"/>
      <c r="R3" s="244"/>
      <c r="S3" s="244"/>
      <c r="T3" s="244"/>
      <c r="U3" s="244"/>
      <c r="V3" s="244"/>
      <c r="W3" s="244"/>
      <c r="AL3"/>
    </row>
    <row r="4" spans="1:38" ht="14.65" customHeight="1" x14ac:dyDescent="0.25">
      <c r="A4" s="65"/>
      <c r="B4" s="59"/>
      <c r="C4" s="60" t="s">
        <v>9</v>
      </c>
      <c r="D4" s="60" t="s">
        <v>45</v>
      </c>
      <c r="E4" s="60" t="s">
        <v>11</v>
      </c>
      <c r="F4" s="60" t="s">
        <v>46</v>
      </c>
      <c r="G4" s="60" t="s">
        <v>13</v>
      </c>
      <c r="H4" s="61" t="s">
        <v>15</v>
      </c>
      <c r="I4" s="14"/>
      <c r="J4" s="14"/>
      <c r="P4" s="4"/>
      <c r="Q4" s="5"/>
      <c r="R4" s="5"/>
      <c r="S4" s="28" t="s">
        <v>19</v>
      </c>
      <c r="T4" s="28" t="s">
        <v>20</v>
      </c>
      <c r="U4" s="28" t="s">
        <v>21</v>
      </c>
      <c r="V4" s="28" t="s">
        <v>16</v>
      </c>
      <c r="W4" s="28" t="s">
        <v>18</v>
      </c>
      <c r="X4" s="28"/>
      <c r="Y4" s="28"/>
      <c r="Z4" s="28"/>
      <c r="AL4"/>
    </row>
    <row r="5" spans="1:38" s="20" customFormat="1" ht="12.6" customHeight="1" x14ac:dyDescent="0.25">
      <c r="A5" s="66"/>
      <c r="B5" s="38" t="str">
        <f>net_position!B30</f>
        <v>two adults (or more) and 1 child</v>
      </c>
      <c r="C5" s="34">
        <f>INDEX(gini_poverty!$I:$O,MATCH(_xlfn.CONCAT(C$12,"_",$B5),gini_poverty!$I:$I,0), MATCH("value", gini_poverty!$I$1:$O$1, 0))</f>
        <v>0.1822109686468599</v>
      </c>
      <c r="D5" s="34">
        <f>INDEX(gini_poverty!$I:$O,MATCH(_xlfn.CONCAT(D$12,"_",$B5),gini_poverty!$I:$I,0), MATCH("value", gini_poverty!$I$1:$O$1, 0))</f>
        <v>0.19162545388335989</v>
      </c>
      <c r="E5" s="34">
        <f>INDEX(gini_poverty!$I:$O,MATCH(_xlfn.CONCAT(E$12,"_",$B5),gini_poverty!$I:$I,0), MATCH("value", gini_poverty!$I$1:$O$1, 0))</f>
        <v>0.26191256750602149</v>
      </c>
      <c r="F5" s="34">
        <f>INDEX(gini_poverty!$I:$O,MATCH(_xlfn.CONCAT(F$12,"_",$B5),gini_poverty!$I:$I,0), MATCH("value", gini_poverty!$I$1:$O$1, 0))</f>
        <v>0.1266002376155009</v>
      </c>
      <c r="G5" s="34">
        <f>INDEX(gini_poverty!$I:$O,MATCH(_xlfn.CONCAT(G$12,"_",$B5),gini_poverty!$I:$I,0), MATCH("value", gini_poverty!$I$1:$O$1, 0))</f>
        <v>0.16030140282247399</v>
      </c>
      <c r="H5" s="35">
        <f>INDEX(gini_poverty!$I:$O,MATCH(_xlfn.CONCAT(H$12,"_",$B5),gini_poverty!$I:$I,0), MATCH("value", gini_poverty!$I$1:$O$1, 0))</f>
        <v>0.20015154817594169</v>
      </c>
      <c r="I5" s="17"/>
      <c r="J5" s="17"/>
      <c r="K5" s="18"/>
      <c r="L5" s="18"/>
      <c r="M5" s="18"/>
      <c r="N5" s="18"/>
      <c r="O5" s="18"/>
      <c r="P5" s="19"/>
      <c r="Q5" s="27"/>
      <c r="R5" s="27" t="s">
        <v>9</v>
      </c>
      <c r="S5" s="29">
        <v>0.33560696573859461</v>
      </c>
      <c r="T5" s="29">
        <v>7.9054066492659253E-2</v>
      </c>
      <c r="U5" s="29">
        <v>2.7443459870309234E-2</v>
      </c>
      <c r="V5" s="29">
        <v>0.32648310000000003</v>
      </c>
      <c r="W5" s="29">
        <v>0.22438559999999999</v>
      </c>
      <c r="X5" s="30"/>
      <c r="Y5" s="30"/>
      <c r="Z5" s="30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</row>
    <row r="6" spans="1:38" x14ac:dyDescent="0.25">
      <c r="A6" s="24"/>
      <c r="B6" s="38" t="str">
        <f>net_position!B31</f>
        <v>two adults (or more) and 2 children</v>
      </c>
      <c r="C6" s="34">
        <f>INDEX(gini_poverty!$I:$O,MATCH(_xlfn.CONCAT(C$12,"_",$B6),gini_poverty!$I:$I,0), MATCH("value", gini_poverty!$I$1:$O$1, 0))</f>
        <v>0.2543642090808591</v>
      </c>
      <c r="D6" s="34">
        <f>INDEX(gini_poverty!$I:$O,MATCH(_xlfn.CONCAT(D$12,"_",$B6),gini_poverty!$I:$I,0), MATCH("value", gini_poverty!$I$1:$O$1, 0))</f>
        <v>0.28406966061086492</v>
      </c>
      <c r="E6" s="34">
        <f>INDEX(gini_poverty!$I:$O,MATCH(_xlfn.CONCAT(E$12,"_",$B6),gini_poverty!$I:$I,0), MATCH("value", gini_poverty!$I$1:$O$1, 0))</f>
        <v>0.32852829649654858</v>
      </c>
      <c r="F6" s="34">
        <f>INDEX(gini_poverty!$I:$O,MATCH(_xlfn.CONCAT(F$12,"_",$B6),gini_poverty!$I:$I,0), MATCH("value", gini_poverty!$I$1:$O$1, 0))</f>
        <v>0.17336595295524301</v>
      </c>
      <c r="G6" s="34">
        <f>INDEX(gini_poverty!$I:$O,MATCH(_xlfn.CONCAT(G$12,"_",$B6),gini_poverty!$I:$I,0), MATCH("value", gini_poverty!$I$1:$O$1, 0))</f>
        <v>0.211699105898776</v>
      </c>
      <c r="H6" s="35">
        <f>INDEX(gini_poverty!$I:$O,MATCH(_xlfn.CONCAT(H$12,"_",$B6),gini_poverty!$I:$I,0), MATCH("value", gini_poverty!$I$1:$O$1, 0))</f>
        <v>0.25749613391860121</v>
      </c>
      <c r="I6" s="14"/>
      <c r="J6" s="14"/>
      <c r="P6" s="4"/>
      <c r="Q6" s="5"/>
      <c r="R6" s="5" t="s">
        <v>11</v>
      </c>
      <c r="S6" s="31">
        <v>0.35569078375271301</v>
      </c>
      <c r="T6" s="31">
        <v>8.3873670127454142E-2</v>
      </c>
      <c r="U6" s="31">
        <v>2.9230500351605734E-2</v>
      </c>
      <c r="V6" s="31">
        <v>0.32268520000000001</v>
      </c>
      <c r="W6" s="31">
        <v>0.2196311</v>
      </c>
      <c r="X6" s="28"/>
      <c r="Y6" s="28"/>
      <c r="Z6" s="28"/>
      <c r="AL6"/>
    </row>
    <row r="7" spans="1:38" x14ac:dyDescent="0.25">
      <c r="A7" s="24"/>
      <c r="B7" s="38" t="str">
        <f>net_position!B32</f>
        <v>two adults (or more) and 3+ children</v>
      </c>
      <c r="C7" s="34">
        <f>INDEX(gini_poverty!$I:$O,MATCH(_xlfn.CONCAT(C$12,"_",$B7),gini_poverty!$I:$I,0), MATCH("value", gini_poverty!$I$1:$O$1, 0))</f>
        <v>0.47676889072997669</v>
      </c>
      <c r="D7" s="34">
        <f>INDEX(gini_poverty!$I:$O,MATCH(_xlfn.CONCAT(D$12,"_",$B7),gini_poverty!$I:$I,0), MATCH("value", gini_poverty!$I$1:$O$1, 0))</f>
        <v>0.5043540430202873</v>
      </c>
      <c r="E7" s="34">
        <f>INDEX(gini_poverty!$I:$O,MATCH(_xlfn.CONCAT(E$12,"_",$B7),gini_poverty!$I:$I,0), MATCH("value", gini_poverty!$I$1:$O$1, 0))</f>
        <v>0.57647041192252357</v>
      </c>
      <c r="F7" s="34">
        <f>INDEX(gini_poverty!$I:$O,MATCH(_xlfn.CONCAT(F$12,"_",$B7),gini_poverty!$I:$I,0), MATCH("value", gini_poverty!$I$1:$O$1, 0))</f>
        <v>0.30238743199573248</v>
      </c>
      <c r="G7" s="34">
        <f>INDEX(gini_poverty!$I:$O,MATCH(_xlfn.CONCAT(G$12,"_",$B7),gini_poverty!$I:$I,0), MATCH("value", gini_poverty!$I$1:$O$1, 0))</f>
        <v>0.36147692427924849</v>
      </c>
      <c r="H7" s="35">
        <f>INDEX(gini_poverty!$I:$O,MATCH(_xlfn.CONCAT(H$12,"_",$B7),gini_poverty!$I:$I,0), MATCH("value", gini_poverty!$I$1:$O$1, 0))</f>
        <v>0.4049872658238205</v>
      </c>
      <c r="I7" s="14"/>
      <c r="J7" s="14"/>
      <c r="P7" s="4"/>
      <c r="Q7" s="5"/>
      <c r="R7" s="5"/>
      <c r="S7" s="31"/>
      <c r="T7" s="31"/>
      <c r="U7" s="31"/>
      <c r="V7" s="31"/>
      <c r="W7" s="31"/>
      <c r="X7" s="28"/>
      <c r="Y7" s="28"/>
      <c r="Z7" s="28"/>
      <c r="AL7"/>
    </row>
    <row r="8" spans="1:38" x14ac:dyDescent="0.25">
      <c r="A8" s="24"/>
      <c r="B8" s="38" t="str">
        <f>net_position!B33</f>
        <v>one adult and child(ren)</v>
      </c>
      <c r="C8" s="34">
        <f>INDEX(gini_poverty!$I:$O,MATCH(_xlfn.CONCAT(C$12,"_",$B8),gini_poverty!$I:$I,0), MATCH("value", gini_poverty!$I$1:$O$1, 0))</f>
        <v>0.29035372535947901</v>
      </c>
      <c r="D8" s="34">
        <f>INDEX(gini_poverty!$I:$O,MATCH(_xlfn.CONCAT(D$12,"_",$B8),gini_poverty!$I:$I,0), MATCH("value", gini_poverty!$I$1:$O$1, 0))</f>
        <v>0.30690903816585602</v>
      </c>
      <c r="E8" s="34">
        <f>INDEX(gini_poverty!$I:$O,MATCH(_xlfn.CONCAT(E$12,"_",$B8),gini_poverty!$I:$I,0), MATCH("value", gini_poverty!$I$1:$O$1, 0))</f>
        <v>0.33303078436381611</v>
      </c>
      <c r="F8" s="34">
        <f>INDEX(gini_poverty!$I:$O,MATCH(_xlfn.CONCAT(F$12,"_",$B8),gini_poverty!$I:$I,0), MATCH("value", gini_poverty!$I$1:$O$1, 0))</f>
        <v>0.22042324851114781</v>
      </c>
      <c r="G8" s="34">
        <f>INDEX(gini_poverty!$I:$O,MATCH(_xlfn.CONCAT(G$12,"_",$B8),gini_poverty!$I:$I,0), MATCH("value", gini_poverty!$I$1:$O$1, 0))</f>
        <v>0.23847093489774379</v>
      </c>
      <c r="H8" s="35">
        <f>INDEX(gini_poverty!$I:$O,MATCH(_xlfn.CONCAT(H$12,"_",$B8),gini_poverty!$I:$I,0), MATCH("value", gini_poverty!$I$1:$O$1, 0))</f>
        <v>0.26662662423129407</v>
      </c>
      <c r="I8" s="14"/>
      <c r="J8" s="14"/>
      <c r="P8" s="4"/>
      <c r="Q8" s="5"/>
      <c r="R8" s="5" t="s">
        <v>13</v>
      </c>
      <c r="S8" s="31">
        <v>0.25953196022833697</v>
      </c>
      <c r="T8" s="31">
        <v>4.7000137704962718E-2</v>
      </c>
      <c r="U8" s="31">
        <v>1.3047387645879862E-2</v>
      </c>
      <c r="V8" s="31">
        <v>0.29889169999999998</v>
      </c>
      <c r="W8" s="31">
        <v>0.1911226</v>
      </c>
      <c r="X8" s="28"/>
      <c r="Y8" s="28"/>
      <c r="Z8" s="28"/>
      <c r="AL8"/>
    </row>
    <row r="9" spans="1:38" x14ac:dyDescent="0.25">
      <c r="A9" s="24"/>
      <c r="B9" s="38" t="str">
        <f>net_position!B34</f>
        <v>only working age adults</v>
      </c>
      <c r="C9" s="34">
        <f>INDEX(gini_poverty!$I:$O,MATCH(_xlfn.CONCAT(C$12,"_",$B9),gini_poverty!$I:$I,0), MATCH("value", gini_poverty!$I$1:$O$1, 0))</f>
        <v>0.23214952011721951</v>
      </c>
      <c r="D9" s="34">
        <f>INDEX(gini_poverty!$I:$O,MATCH(_xlfn.CONCAT(D$12,"_",$B9),gini_poverty!$I:$I,0), MATCH("value", gini_poverty!$I$1:$O$1, 0))</f>
        <v>0.1820051124827492</v>
      </c>
      <c r="E9" s="34">
        <f>INDEX(gini_poverty!$I:$O,MATCH(_xlfn.CONCAT(E$12,"_",$B9),gini_poverty!$I:$I,0), MATCH("value", gini_poverty!$I$1:$O$1, 0))</f>
        <v>0.26086488871480079</v>
      </c>
      <c r="F9" s="34">
        <f>INDEX(gini_poverty!$I:$O,MATCH(_xlfn.CONCAT(F$12,"_",$B9),gini_poverty!$I:$I,0), MATCH("value", gini_poverty!$I$1:$O$1, 0))</f>
        <v>0.14729035157933459</v>
      </c>
      <c r="G9" s="34">
        <f>INDEX(gini_poverty!$I:$O,MATCH(_xlfn.CONCAT(G$12,"_",$B9),gini_poverty!$I:$I,0), MATCH("value", gini_poverty!$I$1:$O$1, 0))</f>
        <v>0.16971365959831081</v>
      </c>
      <c r="H9" s="35">
        <f>INDEX(gini_poverty!$I:$O,MATCH(_xlfn.CONCAT(H$12,"_",$B9),gini_poverty!$I:$I,0), MATCH("value", gini_poverty!$I$1:$O$1, 0))</f>
        <v>0.20710937770702509</v>
      </c>
      <c r="I9" s="14"/>
      <c r="J9" s="14"/>
      <c r="P9" s="4"/>
      <c r="Q9" s="5"/>
      <c r="R9" s="5"/>
      <c r="S9" s="31"/>
      <c r="T9" s="31"/>
      <c r="U9" s="31"/>
      <c r="V9" s="31"/>
      <c r="W9" s="31"/>
      <c r="X9" s="28"/>
      <c r="Y9" s="28"/>
      <c r="Z9" s="28"/>
      <c r="AL9"/>
    </row>
    <row r="10" spans="1:38" x14ac:dyDescent="0.25">
      <c r="A10" s="24"/>
      <c r="B10" s="38" t="str">
        <f>net_position!B35</f>
        <v>only pensioners</v>
      </c>
      <c r="C10" s="34">
        <f>INDEX(gini_poverty!$I:$O,MATCH(_xlfn.CONCAT(C$12,"_",$B10),gini_poverty!$I:$I,0), MATCH("value", gini_poverty!$I$1:$O$1, 0))</f>
        <v>0.83907695265494975</v>
      </c>
      <c r="D10" s="34">
        <f>INDEX(gini_poverty!$I:$O,MATCH(_xlfn.CONCAT(D$12,"_",$B10),gini_poverty!$I:$I,0), MATCH("value", gini_poverty!$I$1:$O$1, 0))</f>
        <v>0.25338342710290118</v>
      </c>
      <c r="E10" s="34">
        <f>INDEX(gini_poverty!$I:$O,MATCH(_xlfn.CONCAT(E$12,"_",$B10),gini_poverty!$I:$I,0), MATCH("value", gini_poverty!$I$1:$O$1, 0))</f>
        <v>0.84952138400452393</v>
      </c>
      <c r="F10" s="34">
        <f>INDEX(gini_poverty!$I:$O,MATCH(_xlfn.CONCAT(F$12,"_",$B10),gini_poverty!$I:$I,0), MATCH("value", gini_poverty!$I$1:$O$1, 0))</f>
        <v>0.22812611223889001</v>
      </c>
      <c r="G10" s="34">
        <f>INDEX(gini_poverty!$I:$O,MATCH(_xlfn.CONCAT(G$12,"_",$B10),gini_poverty!$I:$I,0), MATCH("value", gini_poverty!$I$1:$O$1, 0))</f>
        <v>0.22812611223889001</v>
      </c>
      <c r="H10" s="35">
        <f>INDEX(gini_poverty!$I:$O,MATCH(_xlfn.CONCAT(H$12,"_",$B10),gini_poverty!$I:$I,0), MATCH("value", gini_poverty!$I$1:$O$1, 0))</f>
        <v>0.34251274671355297</v>
      </c>
      <c r="I10" s="14"/>
      <c r="J10" s="14"/>
      <c r="P10" s="4"/>
      <c r="Q10" s="5"/>
      <c r="R10" s="5" t="s">
        <v>15</v>
      </c>
      <c r="S10" s="31">
        <v>0.15205549925076808</v>
      </c>
      <c r="T10" s="31">
        <v>2.2714184260757036E-2</v>
      </c>
      <c r="U10" s="31">
        <v>5.5573736760092989E-3</v>
      </c>
      <c r="V10" s="31">
        <v>0.28562579999999999</v>
      </c>
      <c r="W10" s="31">
        <v>0.1711145</v>
      </c>
      <c r="X10" s="28"/>
      <c r="Y10" s="28"/>
      <c r="Z10" s="28"/>
      <c r="AL10"/>
    </row>
    <row r="11" spans="1:38" ht="15.75" thickBot="1" x14ac:dyDescent="0.3">
      <c r="A11" s="24"/>
      <c r="B11" s="39" t="str">
        <f>net_position!B36</f>
        <v>mixed adults, no children</v>
      </c>
      <c r="C11" s="36">
        <f>INDEX(gini_poverty!$I:$O,MATCH(_xlfn.CONCAT(C$12,"_",$B11),gini_poverty!$I:$I,0), MATCH("value", gini_poverty!$I$1:$O$1, 0))</f>
        <v>0.55306694277314883</v>
      </c>
      <c r="D11" s="36">
        <f>INDEX(gini_poverty!$I:$O,MATCH(_xlfn.CONCAT(D$12,"_",$B11),gini_poverty!$I:$I,0), MATCH("value", gini_poverty!$I$1:$O$1, 0))</f>
        <v>0.24496085563969131</v>
      </c>
      <c r="E11" s="36">
        <f>INDEX(gini_poverty!$I:$O,MATCH(_xlfn.CONCAT(E$12,"_",$B11),gini_poverty!$I:$I,0), MATCH("value", gini_poverty!$I$1:$O$1, 0))</f>
        <v>0.59102390308426089</v>
      </c>
      <c r="F11" s="36">
        <f>INDEX(gini_poverty!$I:$O,MATCH(_xlfn.CONCAT(F$12,"_",$B11),gini_poverty!$I:$I,0), MATCH("value", gini_poverty!$I$1:$O$1, 0))</f>
        <v>0.20156091142167401</v>
      </c>
      <c r="G11" s="36">
        <f>INDEX(gini_poverty!$I:$O,MATCH(_xlfn.CONCAT(G$12,"_",$B11),gini_poverty!$I:$I,0), MATCH("value", gini_poverty!$I$1:$O$1, 0))</f>
        <v>0.21762824458558261</v>
      </c>
      <c r="H11" s="37">
        <f>INDEX(gini_poverty!$I:$O,MATCH(_xlfn.CONCAT(H$12,"_",$B11),gini_poverty!$I:$I,0), MATCH("value", gini_poverty!$I$1:$O$1, 0))</f>
        <v>0.28369019166301462</v>
      </c>
      <c r="I11" s="14"/>
      <c r="J11" s="14"/>
      <c r="P11" s="4"/>
      <c r="Q11" s="5"/>
      <c r="R11" s="5" t="s">
        <v>17</v>
      </c>
      <c r="S11" s="31">
        <v>6.2171419078223662E-2</v>
      </c>
      <c r="T11" s="31">
        <v>7.9019229269315823E-3</v>
      </c>
      <c r="U11" s="31">
        <v>1.7224903881217129E-3</v>
      </c>
      <c r="V11" s="31">
        <v>0.26646049999999999</v>
      </c>
      <c r="W11" s="31">
        <v>0.1451288</v>
      </c>
      <c r="X11" s="28"/>
      <c r="Y11" s="28"/>
      <c r="Z11" s="28"/>
      <c r="AL11"/>
    </row>
    <row r="12" spans="1:38" x14ac:dyDescent="0.25">
      <c r="A12" s="24"/>
      <c r="B12" s="65"/>
      <c r="C12" s="24" t="str">
        <f>INDEX(legend!$A$1:$G$23,MATCH(C$4, legend!$A:$A, 0), 2)</f>
        <v>market_income</v>
      </c>
      <c r="D12" s="24" t="str">
        <f>INDEX(legend!$A$1:$G$23,MATCH(D$4, legend!$A:$A, 0), 2)</f>
        <v>market_pens_income</v>
      </c>
      <c r="E12" s="24" t="str">
        <f>INDEX(legend!$A$1:$G$23,MATCH(E$4, legend!$A:$A, 0), 2)</f>
        <v>net_market_income</v>
      </c>
      <c r="F12" s="24" t="str">
        <f>INDEX(legend!$A$1:$G$23,MATCH(F$4, legend!$A:$A, 0), 2)</f>
        <v>gross_income</v>
      </c>
      <c r="G12" s="24" t="str">
        <f>INDEX(legend!$A$1:$G$23,MATCH(G$4, legend!$A:$A, 0), 2)</f>
        <v>disposable_income</v>
      </c>
      <c r="H12" s="24" t="str">
        <f>INDEX(legend!$A$1:$G$23,MATCH(H$4, legend!$A:$A, 0), 2)</f>
        <v>consumable_income</v>
      </c>
      <c r="I12" s="14"/>
      <c r="J12" s="14"/>
      <c r="P12" s="4"/>
      <c r="Q12" s="5"/>
      <c r="R12" s="5"/>
      <c r="S12" s="28"/>
      <c r="T12" s="28"/>
      <c r="U12" s="28"/>
      <c r="V12" s="28"/>
      <c r="W12" s="28"/>
      <c r="X12" s="28"/>
      <c r="Y12" s="28"/>
      <c r="Z12" s="28"/>
      <c r="AL12"/>
    </row>
    <row r="13" spans="1:38" s="26" customFormat="1" x14ac:dyDescent="0.25">
      <c r="A13" s="24"/>
      <c r="B13" s="25"/>
      <c r="C13" s="15"/>
      <c r="D13" s="15"/>
      <c r="E13" s="15"/>
      <c r="F13" s="15"/>
      <c r="G13" s="15"/>
      <c r="H13" s="15"/>
      <c r="I13" s="24"/>
      <c r="J13" s="24"/>
      <c r="K13" s="25"/>
      <c r="L13" s="25"/>
      <c r="M13" s="25"/>
      <c r="N13" s="25"/>
      <c r="O13" s="25"/>
      <c r="P13" s="25"/>
      <c r="Q13" s="24"/>
      <c r="R13" s="24"/>
      <c r="S13" s="32"/>
      <c r="T13" s="32"/>
      <c r="U13" s="32"/>
      <c r="V13" s="32"/>
      <c r="W13" s="32"/>
      <c r="X13" s="32"/>
      <c r="Y13" s="32"/>
      <c r="Z13" s="32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</row>
    <row r="14" spans="1:38" x14ac:dyDescent="0.25">
      <c r="R14" s="5"/>
      <c r="S14" s="5"/>
      <c r="T14" s="28"/>
      <c r="U14" s="28"/>
      <c r="V14" s="28"/>
      <c r="W14" s="28"/>
      <c r="X14" s="28"/>
      <c r="Y14" s="28"/>
      <c r="Z14" s="28"/>
      <c r="AA14" s="28"/>
    </row>
    <row r="15" spans="1:38" x14ac:dyDescent="0.25">
      <c r="R15" s="5"/>
      <c r="S15" s="5"/>
      <c r="T15" s="28"/>
      <c r="U15" s="28"/>
      <c r="V15" s="28"/>
      <c r="W15" s="28"/>
      <c r="X15" s="28"/>
      <c r="Y15" s="28"/>
      <c r="Z15" s="28"/>
      <c r="AA15" s="28"/>
    </row>
    <row r="16" spans="1:38" ht="14.1" customHeight="1" x14ac:dyDescent="0.25">
      <c r="R16" s="5"/>
      <c r="S16" s="5"/>
      <c r="T16" s="28"/>
      <c r="U16" s="28"/>
      <c r="V16" s="28"/>
      <c r="W16" s="28"/>
      <c r="X16" s="28"/>
      <c r="Y16" s="28"/>
      <c r="Z16" s="28"/>
      <c r="AA16" s="28"/>
    </row>
    <row r="17" spans="2:27" ht="14.1" customHeight="1" x14ac:dyDescent="0.25">
      <c r="R17" s="5"/>
      <c r="S17" s="5"/>
      <c r="T17" s="28"/>
      <c r="U17" s="28" t="s">
        <v>19</v>
      </c>
      <c r="V17" s="28" t="s">
        <v>20</v>
      </c>
      <c r="W17" s="28" t="s">
        <v>21</v>
      </c>
      <c r="X17" s="28" t="s">
        <v>16</v>
      </c>
      <c r="Y17" s="28" t="s">
        <v>18</v>
      </c>
      <c r="Z17" s="28"/>
      <c r="AA17" s="28"/>
    </row>
    <row r="18" spans="2:27" ht="14.1" customHeight="1" x14ac:dyDescent="0.25">
      <c r="R18" s="5"/>
      <c r="S18" s="5"/>
      <c r="T18" s="30" t="s">
        <v>26</v>
      </c>
      <c r="U18" s="31">
        <v>0.29239822436489504</v>
      </c>
      <c r="V18" s="31">
        <v>5.9774800567381853E-2</v>
      </c>
      <c r="W18" s="31">
        <v>1.8286918251863699E-2</v>
      </c>
      <c r="X18" s="31">
        <v>0.3075579</v>
      </c>
      <c r="Y18" s="31">
        <v>0.2006793</v>
      </c>
      <c r="Z18" s="28"/>
      <c r="AA18" s="28"/>
    </row>
    <row r="19" spans="2:27" ht="14.1" customHeight="1" x14ac:dyDescent="0.25">
      <c r="R19" s="5"/>
      <c r="S19" s="5"/>
      <c r="T19" s="30" t="s">
        <v>24</v>
      </c>
      <c r="U19" s="31">
        <v>0.25953196022833697</v>
      </c>
      <c r="V19" s="31">
        <v>4.7000137704962718E-2</v>
      </c>
      <c r="W19" s="31">
        <v>1.3047387645879862E-2</v>
      </c>
      <c r="X19" s="31">
        <v>0.29889169999999998</v>
      </c>
      <c r="Y19" s="31">
        <v>0.1911226</v>
      </c>
      <c r="Z19" s="28"/>
      <c r="AA19" s="28"/>
    </row>
    <row r="20" spans="2:27" ht="14.1" customHeight="1" x14ac:dyDescent="0.25">
      <c r="R20" s="5"/>
      <c r="S20" s="5"/>
      <c r="T20" s="30" t="s">
        <v>25</v>
      </c>
      <c r="U20" s="31">
        <v>0.21163499357126414</v>
      </c>
      <c r="V20" s="31">
        <v>3.1539174367483588E-2</v>
      </c>
      <c r="W20" s="31">
        <v>7.3409682318735878E-3</v>
      </c>
      <c r="X20" s="31">
        <v>0.28085959999999999</v>
      </c>
      <c r="Y20" s="31">
        <v>0.17684359999999999</v>
      </c>
      <c r="Z20" s="28"/>
      <c r="AA20" s="28"/>
    </row>
    <row r="21" spans="2:27" ht="14.1" customHeight="1" x14ac:dyDescent="0.25">
      <c r="R21" s="5"/>
      <c r="S21" s="5"/>
      <c r="T21" s="28"/>
      <c r="U21" s="31"/>
      <c r="V21" s="31"/>
      <c r="W21" s="31"/>
      <c r="X21" s="31"/>
      <c r="Y21" s="31"/>
      <c r="Z21" s="28"/>
      <c r="AA21" s="28"/>
    </row>
    <row r="22" spans="2:27" ht="14.1" customHeight="1" x14ac:dyDescent="0.25">
      <c r="R22" s="5"/>
      <c r="S22" s="5"/>
      <c r="T22" s="28"/>
      <c r="U22" s="28"/>
      <c r="V22" s="28"/>
      <c r="W22" s="28"/>
      <c r="X22" s="28"/>
      <c r="Y22" s="28"/>
      <c r="Z22" s="28"/>
      <c r="AA22" s="28"/>
    </row>
    <row r="23" spans="2:27" ht="14.1" customHeight="1" thickBot="1" x14ac:dyDescent="0.3">
      <c r="R23" s="5"/>
      <c r="S23" s="5"/>
      <c r="T23" s="28"/>
      <c r="U23" s="28"/>
      <c r="V23" s="28"/>
      <c r="W23" s="28"/>
      <c r="X23" s="28"/>
      <c r="Y23" s="28"/>
      <c r="Z23" s="28"/>
      <c r="AA23" s="28"/>
    </row>
    <row r="24" spans="2:27" ht="14.1" customHeight="1" x14ac:dyDescent="0.25">
      <c r="B24" s="59"/>
      <c r="C24" s="60" t="str">
        <f>C4</f>
        <v>Market income</v>
      </c>
      <c r="D24" s="60" t="str">
        <f t="shared" ref="D24:H24" si="0">D4</f>
        <v>Market income plus pensions</v>
      </c>
      <c r="E24" s="60" t="str">
        <f t="shared" si="0"/>
        <v>Net market income</v>
      </c>
      <c r="F24" s="60" t="str">
        <f t="shared" si="0"/>
        <v>Gross income</v>
      </c>
      <c r="G24" s="60" t="str">
        <f t="shared" si="0"/>
        <v>Disposable income</v>
      </c>
      <c r="H24" s="61" t="str">
        <f t="shared" si="0"/>
        <v>Consumable income</v>
      </c>
      <c r="R24" s="5"/>
      <c r="S24" s="5"/>
      <c r="T24" s="28"/>
      <c r="U24" s="28"/>
      <c r="V24" s="28"/>
      <c r="W24" s="28"/>
      <c r="X24" s="28"/>
      <c r="Y24" s="28"/>
      <c r="Z24" s="28"/>
      <c r="AA24" s="28"/>
    </row>
    <row r="25" spans="2:27" ht="14.1" customHeight="1" x14ac:dyDescent="0.25">
      <c r="B25" s="38" t="str">
        <f>net_position!B50</f>
        <v>north</v>
      </c>
      <c r="C25" s="34">
        <f>INDEX(gini_poverty!$I:$O,MATCH(_xlfn.CONCAT(C$12,"_",$B25),gini_poverty!$I:$I,0), MATCH("value", gini_poverty!$I$1:$O$1, 0))</f>
        <v>0.38318753569175767</v>
      </c>
      <c r="D25" s="34">
        <f>INDEX(gini_poverty!$I:$O,MATCH(_xlfn.CONCAT(D$12,"_",$B25),gini_poverty!$I:$I,0), MATCH("value", gini_poverty!$I$1:$O$1, 0))</f>
        <v>0.29318436405313258</v>
      </c>
      <c r="E25" s="34">
        <f>INDEX(gini_poverty!$I:$O,MATCH(_xlfn.CONCAT(E$12,"_",$B25),gini_poverty!$I:$I,0), MATCH("value", gini_poverty!$I$1:$O$1, 0))</f>
        <v>0.4398563001598299</v>
      </c>
      <c r="F25" s="34">
        <f>INDEX(gini_poverty!$I:$O,MATCH(_xlfn.CONCAT(F$12,"_",$B25),gini_poverty!$I:$I,0), MATCH("value", gini_poverty!$I$1:$O$1, 0))</f>
        <v>0.21671091631946229</v>
      </c>
      <c r="G25" s="34">
        <f>INDEX(gini_poverty!$I:$O,MATCH(_xlfn.CONCAT(G$12,"_",$B25),gini_poverty!$I:$I,0), MATCH("value", gini_poverty!$I$1:$O$1, 0))</f>
        <v>0.2471332494158934</v>
      </c>
      <c r="H25" s="35">
        <f>INDEX(gini_poverty!$I:$O,MATCH(_xlfn.CONCAT(H$12,"_",$B25),gini_poverty!$I:$I,0), MATCH("value", gini_poverty!$I$1:$O$1, 0))</f>
        <v>0.29769526073700142</v>
      </c>
      <c r="R25" s="5"/>
      <c r="S25" s="5"/>
      <c r="T25" s="28"/>
      <c r="U25" s="28"/>
      <c r="V25" s="28"/>
      <c r="W25" s="28"/>
      <c r="X25" s="28"/>
      <c r="Y25" s="28"/>
      <c r="Z25" s="28"/>
      <c r="AA25" s="28"/>
    </row>
    <row r="26" spans="2:27" ht="14.1" customHeight="1" x14ac:dyDescent="0.25">
      <c r="B26" s="38" t="str">
        <f>net_position!B51</f>
        <v>center</v>
      </c>
      <c r="C26" s="34">
        <f>INDEX(gini_poverty!$I:$O,MATCH(_xlfn.CONCAT(C$12,"_",$B26),gini_poverty!$I:$I,0), MATCH("value", gini_poverty!$I$1:$O$1, 0))</f>
        <v>0.37050289163202682</v>
      </c>
      <c r="D26" s="34">
        <f>INDEX(gini_poverty!$I:$O,MATCH(_xlfn.CONCAT(D$12,"_",$B26),gini_poverty!$I:$I,0), MATCH("value", gini_poverty!$I$1:$O$1, 0))</f>
        <v>0.28426541284428403</v>
      </c>
      <c r="E26" s="34">
        <f>INDEX(gini_poverty!$I:$O,MATCH(_xlfn.CONCAT(E$12,"_",$B26),gini_poverty!$I:$I,0), MATCH("value", gini_poverty!$I$1:$O$1, 0))</f>
        <v>0.41608282477748898</v>
      </c>
      <c r="F26" s="34">
        <f>INDEX(gini_poverty!$I:$O,MATCH(_xlfn.CONCAT(F$12,"_",$B26),gini_poverty!$I:$I,0), MATCH("value", gini_poverty!$I$1:$O$1, 0))</f>
        <v>0.22584757102138611</v>
      </c>
      <c r="G26" s="34">
        <f>INDEX(gini_poverty!$I:$O,MATCH(_xlfn.CONCAT(G$12,"_",$B26),gini_poverty!$I:$I,0), MATCH("value", gini_poverty!$I$1:$O$1, 0))</f>
        <v>0.25057735337845649</v>
      </c>
      <c r="H26" s="35">
        <f>INDEX(gini_poverty!$I:$O,MATCH(_xlfn.CONCAT(H$12,"_",$B26),gini_poverty!$I:$I,0), MATCH("value", gini_poverty!$I$1:$O$1, 0))</f>
        <v>0.3000464263217516</v>
      </c>
    </row>
    <row r="27" spans="2:27" ht="14.1" customHeight="1" x14ac:dyDescent="0.25">
      <c r="B27" s="38" t="str">
        <f>net_position!B52</f>
        <v>south</v>
      </c>
      <c r="C27" s="34">
        <f>INDEX(gini_poverty!$I:$O,MATCH(_xlfn.CONCAT(C$12,"_",$B27),gini_poverty!$I:$I,0), MATCH("value", gini_poverty!$I$1:$O$1, 0))</f>
        <v>0.4303384575777589</v>
      </c>
      <c r="D27" s="34">
        <f>INDEX(gini_poverty!$I:$O,MATCH(_xlfn.CONCAT(D$12,"_",$B27),gini_poverty!$I:$I,0), MATCH("value", gini_poverty!$I$1:$O$1, 0))</f>
        <v>0.33176583285844569</v>
      </c>
      <c r="E27" s="34">
        <f>INDEX(gini_poverty!$I:$O,MATCH(_xlfn.CONCAT(E$12,"_",$B27),gini_poverty!$I:$I,0), MATCH("value", gini_poverty!$I$1:$O$1, 0))</f>
        <v>0.50257443409339619</v>
      </c>
      <c r="F27" s="34">
        <f>INDEX(gini_poverty!$I:$O,MATCH(_xlfn.CONCAT(F$12,"_",$B27),gini_poverty!$I:$I,0), MATCH("value", gini_poverty!$I$1:$O$1, 0))</f>
        <v>0.21504303327631211</v>
      </c>
      <c r="G27" s="34">
        <f>INDEX(gini_poverty!$I:$O,MATCH(_xlfn.CONCAT(G$12,"_",$B27),gini_poverty!$I:$I,0), MATCH("value", gini_poverty!$I$1:$O$1, 0))</f>
        <v>0.25919388131849758</v>
      </c>
      <c r="H27" s="35">
        <f>INDEX(gini_poverty!$I:$O,MATCH(_xlfn.CONCAT(H$12,"_",$B27),gini_poverty!$I:$I,0), MATCH("value", gini_poverty!$I$1:$O$1, 0))</f>
        <v>0.33207805797106632</v>
      </c>
    </row>
    <row r="28" spans="2:27" ht="14.1" customHeight="1" x14ac:dyDescent="0.25">
      <c r="B28" s="38" t="str">
        <f>net_position!B53</f>
        <v>capital city</v>
      </c>
      <c r="C28" s="34">
        <f>INDEX(gini_poverty!$I:$O,MATCH(_xlfn.CONCAT(C$12,"_",$B28),gini_poverty!$I:$I,0), MATCH("value", gini_poverty!$I$1:$O$1, 0))</f>
        <v>0.14756180289521109</v>
      </c>
      <c r="D28" s="34">
        <f>INDEX(gini_poverty!$I:$O,MATCH(_xlfn.CONCAT(D$12,"_",$B28),gini_poverty!$I:$I,0), MATCH("value", gini_poverty!$I$1:$O$1, 0))</f>
        <v>7.6029110995438368E-2</v>
      </c>
      <c r="E28" s="34">
        <f>INDEX(gini_poverty!$I:$O,MATCH(_xlfn.CONCAT(E$12,"_",$B28),gini_poverty!$I:$I,0), MATCH("value", gini_poverty!$I$1:$O$1, 0))</f>
        <v>0.18154561984290329</v>
      </c>
      <c r="F28" s="34">
        <f>INDEX(gini_poverty!$I:$O,MATCH(_xlfn.CONCAT(F$12,"_",$B28),gini_poverty!$I:$I,0), MATCH("value", gini_poverty!$I$1:$O$1, 0))</f>
        <v>3.3478587590362131E-2</v>
      </c>
      <c r="G28" s="34">
        <f>INDEX(gini_poverty!$I:$O,MATCH(_xlfn.CONCAT(G$12,"_",$B28),gini_poverty!$I:$I,0), MATCH("value", gini_poverty!$I$1:$O$1, 0))</f>
        <v>4.6240571808880311E-2</v>
      </c>
      <c r="H28" s="35">
        <f>INDEX(gini_poverty!$I:$O,MATCH(_xlfn.CONCAT(H$12,"_",$B28),gini_poverty!$I:$I,0), MATCH("value", gini_poverty!$I$1:$O$1, 0))</f>
        <v>7.2938381793182086E-2</v>
      </c>
    </row>
    <row r="29" spans="2:27" ht="14.1" customHeight="1" x14ac:dyDescent="0.25">
      <c r="B29" s="38"/>
      <c r="C29" s="34"/>
      <c r="D29" s="34"/>
      <c r="E29" s="34"/>
      <c r="F29" s="34"/>
      <c r="G29" s="34"/>
      <c r="H29" s="35"/>
    </row>
    <row r="30" spans="2:27" ht="14.1" customHeight="1" x14ac:dyDescent="0.25">
      <c r="B30" s="38" t="str">
        <f>net_position!B55</f>
        <v>big cities</v>
      </c>
      <c r="C30" s="34">
        <f>INDEX(gini_poverty!$I:$O,MATCH(_xlfn.CONCAT(C$12,"_",$B30),gini_poverty!$I:$I,0), MATCH("value", gini_poverty!$I$1:$O$1, 0))</f>
        <v>0.15372103643832419</v>
      </c>
      <c r="D30" s="34">
        <f>INDEX(gini_poverty!$I:$O,MATCH(_xlfn.CONCAT(D$12,"_",$B30),gini_poverty!$I:$I,0), MATCH("value", gini_poverty!$I$1:$O$1, 0))</f>
        <v>8.5799906585382668E-2</v>
      </c>
      <c r="E30" s="34">
        <f>INDEX(gini_poverty!$I:$O,MATCH(_xlfn.CONCAT(E$12,"_",$B30),gini_poverty!$I:$I,0), MATCH("value", gini_poverty!$I$1:$O$1, 0))</f>
        <v>0.1950851694328106</v>
      </c>
      <c r="F30" s="34">
        <f>INDEX(gini_poverty!$I:$O,MATCH(_xlfn.CONCAT(F$12,"_",$B30),gini_poverty!$I:$I,0), MATCH("value", gini_poverty!$I$1:$O$1, 0))</f>
        <v>3.9338759583171137E-2</v>
      </c>
      <c r="G30" s="34">
        <f>INDEX(gini_poverty!$I:$O,MATCH(_xlfn.CONCAT(G$12,"_",$B30),gini_poverty!$I:$I,0), MATCH("value", gini_poverty!$I$1:$O$1, 0))</f>
        <v>5.3776222388808741E-2</v>
      </c>
      <c r="H30" s="35">
        <f>INDEX(gini_poverty!$I:$O,MATCH(_xlfn.CONCAT(H$12,"_",$B30),gini_poverty!$I:$I,0), MATCH("value", gini_poverty!$I$1:$O$1, 0))</f>
        <v>8.3919640451337943E-2</v>
      </c>
    </row>
    <row r="31" spans="2:27" ht="14.1" customHeight="1" x14ac:dyDescent="0.25">
      <c r="B31" s="38" t="str">
        <f>net_position!B56</f>
        <v>small towns</v>
      </c>
      <c r="C31" s="34">
        <f>INDEX(gini_poverty!$I:$O,MATCH(_xlfn.CONCAT(C$12,"_",$B31),gini_poverty!$I:$I,0), MATCH("value", gini_poverty!$I$1:$O$1, 0))</f>
        <v>0.31930478828009579</v>
      </c>
      <c r="D31" s="34">
        <f>INDEX(gini_poverty!$I:$O,MATCH(_xlfn.CONCAT(D$12,"_",$B31),gini_poverty!$I:$I,0), MATCH("value", gini_poverty!$I$1:$O$1, 0))</f>
        <v>0.22161842791085229</v>
      </c>
      <c r="E31" s="34">
        <f>INDEX(gini_poverty!$I:$O,MATCH(_xlfn.CONCAT(E$12,"_",$B31),gini_poverty!$I:$I,0), MATCH("value", gini_poverty!$I$1:$O$1, 0))</f>
        <v>0.35755242562755629</v>
      </c>
      <c r="F31" s="34">
        <f>INDEX(gini_poverty!$I:$O,MATCH(_xlfn.CONCAT(F$12,"_",$B31),gini_poverty!$I:$I,0), MATCH("value", gini_poverty!$I$1:$O$1, 0))</f>
        <v>0.1645509728681481</v>
      </c>
      <c r="G31" s="34">
        <f>INDEX(gini_poverty!$I:$O,MATCH(_xlfn.CONCAT(G$12,"_",$B31),gini_poverty!$I:$I,0), MATCH("value", gini_poverty!$I$1:$O$1, 0))</f>
        <v>0.19667556686537829</v>
      </c>
      <c r="H31" s="35">
        <f>INDEX(gini_poverty!$I:$O,MATCH(_xlfn.CONCAT(H$12,"_",$B31),gini_poverty!$I:$I,0), MATCH("value", gini_poverty!$I$1:$O$1, 0))</f>
        <v>0.24153333987561071</v>
      </c>
    </row>
    <row r="32" spans="2:27" ht="14.1" customHeight="1" thickBot="1" x14ac:dyDescent="0.3">
      <c r="B32" s="39" t="str">
        <f>net_position!B57</f>
        <v>rural</v>
      </c>
      <c r="C32" s="36">
        <f>INDEX(gini_poverty!$I:$O,MATCH(_xlfn.CONCAT(C$12,"_",$B32),gini_poverty!$I:$I,0), MATCH("value", gini_poverty!$I$1:$O$1, 0))</f>
        <v>0.40437940802337607</v>
      </c>
      <c r="D32" s="36">
        <f>INDEX(gini_poverty!$I:$O,MATCH(_xlfn.CONCAT(D$12,"_",$B32),gini_poverty!$I:$I,0), MATCH("value", gini_poverty!$I$1:$O$1, 0))</f>
        <v>0.31469835178821309</v>
      </c>
      <c r="E32" s="36">
        <f>INDEX(gini_poverty!$I:$O,MATCH(_xlfn.CONCAT(E$12,"_",$B32),gini_poverty!$I:$I,0), MATCH("value", gini_poverty!$I$1:$O$1, 0))</f>
        <v>0.46269017584374278</v>
      </c>
      <c r="F32" s="36">
        <f>INDEX(gini_poverty!$I:$O,MATCH(_xlfn.CONCAT(F$12,"_",$B32),gini_poverty!$I:$I,0), MATCH("value", gini_poverty!$I$1:$O$1, 0))</f>
        <v>0.23103627338940869</v>
      </c>
      <c r="G32" s="36">
        <f>INDEX(gini_poverty!$I:$O,MATCH(_xlfn.CONCAT(G$12,"_",$B32),gini_poverty!$I:$I,0), MATCH("value", gini_poverty!$I$1:$O$1, 0))</f>
        <v>0.26161823150325642</v>
      </c>
      <c r="H32" s="37">
        <f>INDEX(gini_poverty!$I:$O,MATCH(_xlfn.CONCAT(H$12,"_",$B32),gini_poverty!$I:$I,0), MATCH("value", gini_poverty!$I$1:$O$1, 0))</f>
        <v>0.31865049645500759</v>
      </c>
    </row>
  </sheetData>
  <mergeCells count="1">
    <mergeCell ref="R3:W3"/>
  </mergeCell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F8652-920E-4A12-BA44-2C0909905B1E}">
  <sheetPr codeName="Sheet13">
    <tabColor theme="9"/>
  </sheetPr>
  <dimension ref="A2:BI57"/>
  <sheetViews>
    <sheetView topLeftCell="B1" zoomScale="70" zoomScaleNormal="70" workbookViewId="0">
      <selection activeCell="K6" sqref="C6:K6"/>
    </sheetView>
  </sheetViews>
  <sheetFormatPr defaultRowHeight="15" x14ac:dyDescent="0.25"/>
  <cols>
    <col min="1" max="1" width="9.140625" style="21" customWidth="1"/>
    <col min="2" max="2" width="36" style="15" customWidth="1"/>
    <col min="3" max="3" width="9.28515625" style="15" customWidth="1"/>
    <col min="4" max="4" width="16.7109375" style="15" bestFit="1" customWidth="1"/>
    <col min="5" max="5" width="12.85546875" style="15" customWidth="1"/>
    <col min="6" max="6" width="28.42578125" style="15" bestFit="1" customWidth="1"/>
    <col min="7" max="7" width="18.28515625" style="15" bestFit="1" customWidth="1"/>
    <col min="8" max="8" width="22.85546875" style="15" bestFit="1" customWidth="1"/>
    <col min="9" max="9" width="18.140625" style="15" bestFit="1" customWidth="1"/>
    <col min="10" max="10" width="29.85546875" style="15" bestFit="1" customWidth="1"/>
    <col min="11" max="12" width="10.42578125" style="15" customWidth="1"/>
    <col min="13" max="15" width="8.7109375" style="15" customWidth="1"/>
    <col min="16" max="16" width="9.85546875" style="15" customWidth="1"/>
    <col min="17" max="17" width="8.7109375" style="15" customWidth="1"/>
    <col min="18" max="18" width="11.42578125" style="15" customWidth="1"/>
    <col min="19" max="19" width="10.42578125" style="15" customWidth="1"/>
    <col min="20" max="22" width="8.7109375" style="4" customWidth="1"/>
    <col min="23" max="25" width="0" style="21" hidden="1" customWidth="1"/>
    <col min="26" max="26" width="11.7109375" style="21" hidden="1" customWidth="1"/>
    <col min="27" max="30" width="0" style="21" hidden="1" customWidth="1"/>
    <col min="31" max="31" width="11" style="21" hidden="1" customWidth="1"/>
    <col min="32" max="32" width="10.28515625" style="21" hidden="1" customWidth="1"/>
    <col min="33" max="36" width="0" style="21" hidden="1" customWidth="1"/>
    <col min="37" max="61" width="9.140625" style="21" customWidth="1"/>
  </cols>
  <sheetData>
    <row r="2" spans="1:61" ht="23.25" x14ac:dyDescent="0.35">
      <c r="B2" s="46" t="s">
        <v>55</v>
      </c>
    </row>
    <row r="3" spans="1:61" ht="15.75" thickBot="1" x14ac:dyDescent="0.3"/>
    <row r="4" spans="1:61" ht="15.75" thickBot="1" x14ac:dyDescent="0.3">
      <c r="B4" s="68" t="s">
        <v>187</v>
      </c>
      <c r="C4" s="69"/>
      <c r="D4" s="69"/>
      <c r="E4" s="69"/>
      <c r="F4" s="69"/>
      <c r="G4" s="69"/>
      <c r="H4" s="69"/>
      <c r="I4" s="69"/>
      <c r="J4" s="70"/>
      <c r="K4" s="70"/>
      <c r="L4" s="70"/>
      <c r="M4" s="4"/>
      <c r="N4" s="4"/>
      <c r="O4" s="4"/>
      <c r="P4" s="4"/>
      <c r="Q4" s="4"/>
      <c r="R4" s="4"/>
      <c r="S4" s="4"/>
      <c r="X4" s="248" t="s">
        <v>36</v>
      </c>
      <c r="Y4" s="249"/>
      <c r="Z4" s="249"/>
      <c r="AA4" s="249"/>
      <c r="AB4" s="249"/>
      <c r="AC4" s="249"/>
      <c r="AD4" s="249"/>
      <c r="AE4" s="249"/>
      <c r="AF4" s="249"/>
      <c r="AG4" s="250"/>
    </row>
    <row r="5" spans="1:61" ht="16.5" customHeight="1" thickBot="1" x14ac:dyDescent="0.3">
      <c r="B5" s="43"/>
      <c r="C5" s="44" t="s">
        <v>47</v>
      </c>
      <c r="D5" s="44" t="s">
        <v>49</v>
      </c>
      <c r="E5" s="44" t="s">
        <v>50</v>
      </c>
      <c r="F5" s="44" t="s">
        <v>413</v>
      </c>
      <c r="G5" s="44" t="s">
        <v>51</v>
      </c>
      <c r="H5" s="44" t="s">
        <v>52</v>
      </c>
      <c r="I5" s="44" t="s">
        <v>53</v>
      </c>
      <c r="J5" s="45" t="s">
        <v>414</v>
      </c>
      <c r="K5" s="45" t="s">
        <v>54</v>
      </c>
      <c r="L5" s="45" t="s">
        <v>793</v>
      </c>
      <c r="M5" s="4"/>
      <c r="N5" s="4"/>
      <c r="O5" s="4"/>
      <c r="P5" s="4"/>
      <c r="Q5" s="4"/>
      <c r="R5" s="4"/>
      <c r="S5" s="4"/>
      <c r="U5" s="19"/>
      <c r="V5" s="19"/>
      <c r="W5" s="23"/>
      <c r="X5" s="43" t="s">
        <v>33</v>
      </c>
      <c r="Y5" s="44" t="s">
        <v>22</v>
      </c>
      <c r="Z5" s="44" t="s">
        <v>23</v>
      </c>
      <c r="AA5" s="44" t="s">
        <v>27</v>
      </c>
      <c r="AB5" s="44" t="s">
        <v>28</v>
      </c>
      <c r="AC5" s="57" t="s">
        <v>32</v>
      </c>
      <c r="AD5" s="44" t="s">
        <v>29</v>
      </c>
      <c r="AE5" s="44" t="s">
        <v>174</v>
      </c>
      <c r="AF5" s="44" t="s">
        <v>30</v>
      </c>
      <c r="AG5" s="58" t="s">
        <v>31</v>
      </c>
      <c r="AH5" s="23"/>
      <c r="AI5" s="23"/>
      <c r="AJ5" s="23"/>
      <c r="AK5" s="23"/>
      <c r="AL5" s="40"/>
      <c r="AM5" s="40"/>
      <c r="AN5" s="40"/>
      <c r="AO5" s="23"/>
      <c r="AP5" s="23"/>
    </row>
    <row r="6" spans="1:61" ht="15.75" thickBot="1" x14ac:dyDescent="0.3">
      <c r="B6" s="42" t="s">
        <v>57</v>
      </c>
      <c r="C6" s="36">
        <f>totals!I$2/totals!$H$2</f>
        <v>-0.11642874677800782</v>
      </c>
      <c r="D6" s="36">
        <f>totals!J$2/totals!$H$2</f>
        <v>-6.0302165566865844E-2</v>
      </c>
      <c r="E6" s="36">
        <f>totals!K$2/totals!$H$2</f>
        <v>0.11974453394832041</v>
      </c>
      <c r="F6" s="36">
        <f>totals!L$2/totals!$H$2</f>
        <v>5.5079471297749191E-2</v>
      </c>
      <c r="G6" s="36">
        <f>totals!M$2/totals!$H$2</f>
        <v>-9.6321674735377172E-2</v>
      </c>
      <c r="H6" s="36">
        <f>totals!N$2/totals!$H$2</f>
        <v>2.5006776288055348E-2</v>
      </c>
      <c r="I6" s="36">
        <f>totals!O$2/totals!$H$2</f>
        <v>3.7623887832488725E-2</v>
      </c>
      <c r="J6" s="36">
        <f>totals!P$2/totals!$H$2</f>
        <v>4.2998728951415689E-2</v>
      </c>
      <c r="K6" s="71">
        <f>SUM($C6:J6)</f>
        <v>7.4008112377785193E-3</v>
      </c>
      <c r="L6" s="71">
        <f>K6-SUM(I6:J6)</f>
        <v>-7.3221805546125895E-2</v>
      </c>
      <c r="M6" s="4"/>
      <c r="N6" s="4"/>
      <c r="O6" s="4"/>
      <c r="P6" s="4"/>
      <c r="Q6" s="4"/>
      <c r="R6" s="4"/>
      <c r="S6" s="4"/>
      <c r="U6" s="16"/>
      <c r="V6" s="16"/>
      <c r="X6" s="51">
        <v>1</v>
      </c>
      <c r="Y6" s="52">
        <f t="shared" ref="Y6:Y15" si="0">C10</f>
        <v>-4.6230519852094576E-4</v>
      </c>
      <c r="Z6" s="52">
        <f t="shared" ref="Z6:Z15" si="1">D10+E10</f>
        <v>0.69452941277971392</v>
      </c>
      <c r="AA6" s="52">
        <f t="shared" ref="AA6:AA15" si="2">F10</f>
        <v>0.1484485222006551</v>
      </c>
      <c r="AB6" s="52">
        <f t="shared" ref="AB6:AB15" si="3">G10</f>
        <v>-0.11931855729386093</v>
      </c>
      <c r="AC6" s="52">
        <f t="shared" ref="AC6:AC15" si="4">H10+I10+J10+K10</f>
        <v>1.079251557211244</v>
      </c>
      <c r="AD6" s="52">
        <f t="shared" ref="AD6:AD15" si="5">M6</f>
        <v>0</v>
      </c>
      <c r="AE6" s="52">
        <f t="shared" ref="AE6:AE15" si="6">N6</f>
        <v>0</v>
      </c>
      <c r="AF6" s="52">
        <f t="shared" ref="AF6:AF15" si="7">O6+P6+Q6</f>
        <v>0</v>
      </c>
      <c r="AG6" s="53">
        <f t="shared" ref="AG6:AG15" si="8">R6+S6+T6</f>
        <v>0</v>
      </c>
      <c r="AH6" s="22"/>
      <c r="AI6" s="22"/>
    </row>
    <row r="7" spans="1:61" ht="24" thickBot="1" x14ac:dyDescent="0.4">
      <c r="B7" s="46"/>
      <c r="C7" s="242"/>
      <c r="D7" s="242"/>
      <c r="E7" s="242"/>
      <c r="F7" s="242"/>
      <c r="G7" s="242"/>
      <c r="H7" s="242"/>
      <c r="I7" s="242"/>
      <c r="J7" s="242"/>
      <c r="K7" s="242"/>
      <c r="L7" s="242"/>
      <c r="M7" s="4"/>
      <c r="N7" s="4"/>
      <c r="O7" s="4"/>
      <c r="P7" s="4"/>
      <c r="Q7" s="4"/>
      <c r="R7" s="4"/>
      <c r="S7" s="4"/>
      <c r="U7" s="16"/>
      <c r="V7" s="16"/>
      <c r="X7" s="51">
        <v>2</v>
      </c>
      <c r="Y7" s="52">
        <f t="shared" si="0"/>
        <v>-6.8923011746670291E-3</v>
      </c>
      <c r="Z7" s="52">
        <f t="shared" si="1"/>
        <v>0.36609103507952512</v>
      </c>
      <c r="AA7" s="52">
        <f t="shared" si="2"/>
        <v>0.18637204249573192</v>
      </c>
      <c r="AB7" s="52">
        <f t="shared" si="3"/>
        <v>-0.10250088963075504</v>
      </c>
      <c r="AC7" s="52">
        <f t="shared" si="4"/>
        <v>0.8183629511554581</v>
      </c>
      <c r="AD7" s="52">
        <f t="shared" si="5"/>
        <v>0</v>
      </c>
      <c r="AE7" s="52">
        <f t="shared" si="6"/>
        <v>0</v>
      </c>
      <c r="AF7" s="52">
        <f t="shared" si="7"/>
        <v>0</v>
      </c>
      <c r="AG7" s="53">
        <f t="shared" si="8"/>
        <v>0</v>
      </c>
      <c r="AH7" s="22"/>
      <c r="AI7" s="22"/>
    </row>
    <row r="8" spans="1:61" ht="15.75" thickBot="1" x14ac:dyDescent="0.3">
      <c r="B8" s="68" t="str">
        <f>B$4</f>
        <v>Taxes/Transfers As a Percent of Final Income</v>
      </c>
      <c r="C8" s="69"/>
      <c r="D8" s="69"/>
      <c r="E8" s="69"/>
      <c r="F8" s="69"/>
      <c r="G8" s="69"/>
      <c r="H8" s="69"/>
      <c r="I8" s="69"/>
      <c r="J8" s="69"/>
      <c r="K8" s="70"/>
      <c r="L8" s="70"/>
      <c r="M8" s="4"/>
      <c r="N8" s="4"/>
      <c r="O8" s="4"/>
      <c r="P8" s="4"/>
      <c r="Q8" s="4"/>
      <c r="R8" s="4"/>
      <c r="S8" s="4"/>
      <c r="U8" s="16"/>
      <c r="V8" s="16"/>
      <c r="X8" s="51">
        <v>3</v>
      </c>
      <c r="Y8" s="52">
        <f t="shared" si="0"/>
        <v>-3.0429411608696395E-2</v>
      </c>
      <c r="Z8" s="52">
        <f t="shared" si="1"/>
        <v>0.18522132113071341</v>
      </c>
      <c r="AA8" s="52">
        <f t="shared" si="2"/>
        <v>0.12573345825082199</v>
      </c>
      <c r="AB8" s="52">
        <f t="shared" si="3"/>
        <v>-0.10301465921316556</v>
      </c>
      <c r="AC8" s="52">
        <f t="shared" si="4"/>
        <v>0.51555374482210881</v>
      </c>
      <c r="AD8" s="52">
        <f t="shared" si="5"/>
        <v>0</v>
      </c>
      <c r="AE8" s="52">
        <f t="shared" si="6"/>
        <v>0</v>
      </c>
      <c r="AF8" s="52">
        <f t="shared" si="7"/>
        <v>0</v>
      </c>
      <c r="AG8" s="53">
        <f t="shared" si="8"/>
        <v>0</v>
      </c>
      <c r="AH8" s="22"/>
      <c r="AI8" s="22"/>
    </row>
    <row r="9" spans="1:61" s="20" customFormat="1" ht="16.5" customHeight="1" thickBot="1" x14ac:dyDescent="0.3">
      <c r="A9" s="23"/>
      <c r="B9" s="43" t="s">
        <v>794</v>
      </c>
      <c r="C9" s="44" t="str">
        <f>C$5</f>
        <v>SSC</v>
      </c>
      <c r="D9" s="44" t="str">
        <f t="shared" ref="D9:J9" si="9">D$5</f>
        <v>Direct Taxes</v>
      </c>
      <c r="E9" s="44" t="str">
        <f t="shared" si="9"/>
        <v>Pensions</v>
      </c>
      <c r="F9" s="44" t="str">
        <f t="shared" si="9"/>
        <v>Direct Transfers</v>
      </c>
      <c r="G9" s="44" t="str">
        <f t="shared" si="9"/>
        <v>Indirect Taxes</v>
      </c>
      <c r="H9" s="44" t="str">
        <f t="shared" si="9"/>
        <v>Indirect Subsidies</v>
      </c>
      <c r="I9" s="44" t="str">
        <f t="shared" si="9"/>
        <v>In-kind Health</v>
      </c>
      <c r="J9" s="44" t="str">
        <f t="shared" si="9"/>
        <v>In-kind Education</v>
      </c>
      <c r="K9" s="45" t="str">
        <f>K$5</f>
        <v>Total</v>
      </c>
      <c r="L9" s="45" t="str">
        <f>L$5</f>
        <v>Total cash</v>
      </c>
      <c r="M9" s="4"/>
      <c r="N9" s="4"/>
      <c r="O9" s="4"/>
      <c r="P9" s="4"/>
      <c r="Q9" s="4"/>
      <c r="R9" s="4"/>
      <c r="S9" s="4"/>
      <c r="T9" s="4"/>
      <c r="U9" s="16"/>
      <c r="V9" s="16"/>
      <c r="W9" s="21"/>
      <c r="X9" s="51">
        <v>4</v>
      </c>
      <c r="Y9" s="52">
        <f t="shared" si="0"/>
        <v>-5.6339222945161894E-2</v>
      </c>
      <c r="Z9" s="52">
        <f t="shared" si="1"/>
        <v>0.10455498116350875</v>
      </c>
      <c r="AA9" s="52">
        <f t="shared" si="2"/>
        <v>8.8379098163027761E-2</v>
      </c>
      <c r="AB9" s="52">
        <f t="shared" si="3"/>
        <v>-9.4063502533336896E-2</v>
      </c>
      <c r="AC9" s="52">
        <f t="shared" si="4"/>
        <v>0.39048322437666266</v>
      </c>
      <c r="AD9" s="52">
        <f t="shared" si="5"/>
        <v>0</v>
      </c>
      <c r="AE9" s="52">
        <f t="shared" si="6"/>
        <v>0</v>
      </c>
      <c r="AF9" s="52">
        <f t="shared" si="7"/>
        <v>0</v>
      </c>
      <c r="AG9" s="53">
        <f t="shared" si="8"/>
        <v>0</v>
      </c>
      <c r="AH9" s="22"/>
      <c r="AI9" s="22"/>
      <c r="AJ9" s="21"/>
      <c r="AK9" s="21"/>
      <c r="AL9" s="21"/>
      <c r="AM9" s="21"/>
      <c r="AN9" s="21"/>
      <c r="AO9" s="21"/>
      <c r="AP9" s="21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</row>
    <row r="10" spans="1:61" x14ac:dyDescent="0.25">
      <c r="B10" s="41">
        <f>totals!A5</f>
        <v>1</v>
      </c>
      <c r="C10" s="34">
        <f>totals!I5/totals!$H5</f>
        <v>-4.6230519852094576E-4</v>
      </c>
      <c r="D10" s="34">
        <f>totals!J5/totals!$H5</f>
        <v>-1.2083627312330561E-5</v>
      </c>
      <c r="E10" s="34">
        <f>totals!K5/totals!$H5</f>
        <v>0.69454149640702623</v>
      </c>
      <c r="F10" s="34">
        <f>totals!L5/totals!$H5</f>
        <v>0.1484485222006551</v>
      </c>
      <c r="G10" s="34">
        <f>totals!M5/totals!$H5</f>
        <v>-0.11931855729386093</v>
      </c>
      <c r="H10" s="34">
        <f>totals!N5/totals!$H5</f>
        <v>3.4782962422654481E-2</v>
      </c>
      <c r="I10" s="34">
        <f>totals!O5/totals!$H5</f>
        <v>0.12302142406197343</v>
      </c>
      <c r="J10" s="34">
        <f>totals!P5/totals!$H5</f>
        <v>2.0222855877000529E-2</v>
      </c>
      <c r="K10" s="97">
        <f>SUM($C10:J10)</f>
        <v>0.90122431484961552</v>
      </c>
      <c r="L10" s="97">
        <f>K10-SUM(I10:J10)</f>
        <v>0.75798003491064159</v>
      </c>
      <c r="M10" s="4"/>
      <c r="N10" s="4"/>
      <c r="O10" s="4"/>
      <c r="P10" s="4"/>
      <c r="Q10" s="4"/>
      <c r="R10" s="4"/>
      <c r="S10" s="4"/>
      <c r="U10" s="16"/>
      <c r="V10" s="16"/>
      <c r="X10" s="51">
        <v>5</v>
      </c>
      <c r="Y10" s="52">
        <f t="shared" si="0"/>
        <v>-7.2092488147862413E-2</v>
      </c>
      <c r="Z10" s="52">
        <f t="shared" si="1"/>
        <v>7.2000813283829443E-2</v>
      </c>
      <c r="AA10" s="52">
        <f t="shared" si="2"/>
        <v>8.2156189680550731E-2</v>
      </c>
      <c r="AB10" s="52">
        <f t="shared" si="3"/>
        <v>-0.10214121859647084</v>
      </c>
      <c r="AC10" s="52">
        <f t="shared" si="4"/>
        <v>0.25097862617953892</v>
      </c>
      <c r="AD10" s="52">
        <f t="shared" si="5"/>
        <v>0</v>
      </c>
      <c r="AE10" s="52">
        <f t="shared" si="6"/>
        <v>0</v>
      </c>
      <c r="AF10" s="52">
        <f t="shared" si="7"/>
        <v>0</v>
      </c>
      <c r="AG10" s="53">
        <f t="shared" si="8"/>
        <v>0</v>
      </c>
      <c r="AH10" s="22"/>
      <c r="AI10" s="22"/>
    </row>
    <row r="11" spans="1:61" x14ac:dyDescent="0.25">
      <c r="B11" s="41">
        <f>totals!A6</f>
        <v>2</v>
      </c>
      <c r="C11" s="34">
        <f>totals!I6/totals!$H6</f>
        <v>-6.8923011746670291E-3</v>
      </c>
      <c r="D11" s="34">
        <f>totals!J6/totals!$H6</f>
        <v>-8.6631669673029933E-4</v>
      </c>
      <c r="E11" s="34">
        <f>totals!K6/totals!$H6</f>
        <v>0.36695735177625544</v>
      </c>
      <c r="F11" s="34">
        <f>totals!L6/totals!$H6</f>
        <v>0.18637204249573192</v>
      </c>
      <c r="G11" s="34">
        <f>totals!M6/totals!$H6</f>
        <v>-0.10250088963075504</v>
      </c>
      <c r="H11" s="34">
        <f>totals!N6/totals!$H6</f>
        <v>3.8497027831221879E-2</v>
      </c>
      <c r="I11" s="34">
        <f>totals!O6/totals!$H6</f>
        <v>9.2195009496242028E-2</v>
      </c>
      <c r="J11" s="34">
        <f>totals!P6/totals!$H6</f>
        <v>5.6954494865347642E-2</v>
      </c>
      <c r="K11" s="98">
        <f>SUM($C11:J11)</f>
        <v>0.63071641896264652</v>
      </c>
      <c r="L11" s="98">
        <f t="shared" ref="L11:L19" si="10">K11-SUM(I11:J11)</f>
        <v>0.48156691460105683</v>
      </c>
      <c r="M11" s="4"/>
      <c r="N11" s="4"/>
      <c r="O11" s="4"/>
      <c r="P11" s="4"/>
      <c r="Q11" s="4"/>
      <c r="R11" s="4"/>
      <c r="S11" s="4"/>
      <c r="U11" s="16"/>
      <c r="V11" s="16"/>
      <c r="X11" s="51">
        <v>6</v>
      </c>
      <c r="Y11" s="52">
        <f t="shared" si="0"/>
        <v>-8.8822678949457945E-2</v>
      </c>
      <c r="Z11" s="52">
        <f t="shared" si="1"/>
        <v>4.536900191774685E-2</v>
      </c>
      <c r="AA11" s="52">
        <f t="shared" si="2"/>
        <v>4.8699160311949263E-2</v>
      </c>
      <c r="AB11" s="52">
        <f t="shared" si="3"/>
        <v>-9.5043038957060053E-2</v>
      </c>
      <c r="AC11" s="52">
        <f t="shared" si="4"/>
        <v>0.15122950096201698</v>
      </c>
      <c r="AD11" s="52">
        <f t="shared" si="5"/>
        <v>0</v>
      </c>
      <c r="AE11" s="52">
        <f t="shared" si="6"/>
        <v>0</v>
      </c>
      <c r="AF11" s="52">
        <f t="shared" si="7"/>
        <v>0</v>
      </c>
      <c r="AG11" s="53">
        <f t="shared" si="8"/>
        <v>0</v>
      </c>
      <c r="AH11" s="22"/>
      <c r="AI11" s="22"/>
    </row>
    <row r="12" spans="1:61" x14ac:dyDescent="0.25">
      <c r="B12" s="41">
        <f>totals!A7</f>
        <v>3</v>
      </c>
      <c r="C12" s="34">
        <f>totals!I7/totals!$H7</f>
        <v>-3.0429411608696395E-2</v>
      </c>
      <c r="D12" s="34">
        <f>totals!J7/totals!$H7</f>
        <v>-6.979813212262472E-3</v>
      </c>
      <c r="E12" s="34">
        <f>totals!K7/totals!$H7</f>
        <v>0.19220113434297587</v>
      </c>
      <c r="F12" s="34">
        <f>totals!L7/totals!$H7</f>
        <v>0.12573345825082199</v>
      </c>
      <c r="G12" s="34">
        <f>totals!M7/totals!$H7</f>
        <v>-0.10301465921316556</v>
      </c>
      <c r="H12" s="34">
        <f>totals!N7/totals!$H7</f>
        <v>4.2313322652439402E-2</v>
      </c>
      <c r="I12" s="34">
        <f>totals!O7/totals!$H7</f>
        <v>6.1143613518850302E-2</v>
      </c>
      <c r="J12" s="34">
        <f>totals!P7/totals!$H7</f>
        <v>6.5564581959927967E-2</v>
      </c>
      <c r="K12" s="98">
        <f>SUM($C12:J12)</f>
        <v>0.34653222669089112</v>
      </c>
      <c r="L12" s="98">
        <f t="shared" si="10"/>
        <v>0.21982403121211286</v>
      </c>
      <c r="M12" s="4"/>
      <c r="N12" s="4"/>
      <c r="O12" s="4"/>
      <c r="P12" s="4"/>
      <c r="Q12" s="4"/>
      <c r="R12" s="4"/>
      <c r="S12" s="4"/>
      <c r="U12" s="16"/>
      <c r="V12" s="16"/>
      <c r="X12" s="51">
        <v>7</v>
      </c>
      <c r="Y12" s="52">
        <f t="shared" si="0"/>
        <v>-0.12971506447031073</v>
      </c>
      <c r="Z12" s="52">
        <f t="shared" si="1"/>
        <v>-7.3314959552737494E-3</v>
      </c>
      <c r="AA12" s="52">
        <f t="shared" si="2"/>
        <v>4.436081806287568E-2</v>
      </c>
      <c r="AB12" s="52">
        <f t="shared" si="3"/>
        <v>-9.7798125438057729E-2</v>
      </c>
      <c r="AC12" s="52">
        <f t="shared" si="4"/>
        <v>3.388615599282524E-2</v>
      </c>
      <c r="AD12" s="52">
        <f t="shared" si="5"/>
        <v>0</v>
      </c>
      <c r="AE12" s="52">
        <f t="shared" si="6"/>
        <v>0</v>
      </c>
      <c r="AF12" s="52">
        <f t="shared" si="7"/>
        <v>0</v>
      </c>
      <c r="AG12" s="53">
        <f t="shared" si="8"/>
        <v>0</v>
      </c>
      <c r="AH12" s="22"/>
      <c r="AI12" s="22"/>
    </row>
    <row r="13" spans="1:61" x14ac:dyDescent="0.25">
      <c r="B13" s="41">
        <f>totals!A8</f>
        <v>4</v>
      </c>
      <c r="C13" s="34">
        <f>totals!I8/totals!$H8</f>
        <v>-5.6339222945161894E-2</v>
      </c>
      <c r="D13" s="34">
        <f>totals!J8/totals!$H8</f>
        <v>-1.8916150526812982E-2</v>
      </c>
      <c r="E13" s="34">
        <f>totals!K8/totals!$H8</f>
        <v>0.12347113169032173</v>
      </c>
      <c r="F13" s="34">
        <f>totals!L8/totals!$H8</f>
        <v>8.8379098163027761E-2</v>
      </c>
      <c r="G13" s="34">
        <f>totals!M8/totals!$H8</f>
        <v>-9.4063502533336896E-2</v>
      </c>
      <c r="H13" s="34">
        <f>totals!N8/totals!$H8</f>
        <v>3.6069770068206865E-2</v>
      </c>
      <c r="I13" s="34">
        <f>totals!O8/totals!$H8</f>
        <v>6.4033831869404048E-2</v>
      </c>
      <c r="J13" s="34">
        <f>totals!P8/totals!$H8</f>
        <v>7.3872333326701581E-2</v>
      </c>
      <c r="K13" s="98">
        <f>SUM($C13:J13)</f>
        <v>0.21650728911235018</v>
      </c>
      <c r="L13" s="98">
        <f t="shared" si="10"/>
        <v>7.8601123916244547E-2</v>
      </c>
      <c r="M13" s="4"/>
      <c r="N13" s="4"/>
      <c r="O13" s="4"/>
      <c r="P13" s="4"/>
      <c r="Q13" s="4"/>
      <c r="R13" s="4"/>
      <c r="S13" s="4"/>
      <c r="U13" s="16"/>
      <c r="V13" s="16"/>
      <c r="X13" s="51">
        <v>8</v>
      </c>
      <c r="Y13" s="52">
        <f t="shared" si="0"/>
        <v>-0.13192792864923233</v>
      </c>
      <c r="Z13" s="52">
        <f t="shared" si="1"/>
        <v>-7.3372324949765172E-3</v>
      </c>
      <c r="AA13" s="52">
        <f t="shared" si="2"/>
        <v>2.9014981698073559E-2</v>
      </c>
      <c r="AB13" s="52">
        <f t="shared" si="3"/>
        <v>-9.3917601754556851E-2</v>
      </c>
      <c r="AC13" s="52">
        <f t="shared" si="4"/>
        <v>-2.9408806230048129E-2</v>
      </c>
      <c r="AD13" s="52">
        <f t="shared" si="5"/>
        <v>0</v>
      </c>
      <c r="AE13" s="52">
        <f t="shared" si="6"/>
        <v>0</v>
      </c>
      <c r="AF13" s="52">
        <f t="shared" si="7"/>
        <v>0</v>
      </c>
      <c r="AG13" s="53">
        <f t="shared" si="8"/>
        <v>0</v>
      </c>
      <c r="AH13" s="22"/>
      <c r="AI13" s="22"/>
    </row>
    <row r="14" spans="1:61" x14ac:dyDescent="0.25">
      <c r="B14" s="41">
        <f>totals!A9</f>
        <v>5</v>
      </c>
      <c r="C14" s="34">
        <f>totals!I9/totals!$H9</f>
        <v>-7.2092488147862413E-2</v>
      </c>
      <c r="D14" s="34">
        <f>totals!J9/totals!$H9</f>
        <v>-2.8257782202122855E-2</v>
      </c>
      <c r="E14" s="34">
        <f>totals!K9/totals!$H9</f>
        <v>0.1002585954859523</v>
      </c>
      <c r="F14" s="34">
        <f>totals!L9/totals!$H9</f>
        <v>8.2156189680550731E-2</v>
      </c>
      <c r="G14" s="34">
        <f>totals!M9/totals!$H9</f>
        <v>-0.10214121859647084</v>
      </c>
      <c r="H14" s="34">
        <f>totals!N9/totals!$H9</f>
        <v>3.2603901817946368E-2</v>
      </c>
      <c r="I14" s="34">
        <f>totals!O9/totals!$H9</f>
        <v>3.9054661780434721E-2</v>
      </c>
      <c r="J14" s="34">
        <f>totals!P9/totals!$H9</f>
        <v>6.3869101381364909E-2</v>
      </c>
      <c r="K14" s="98">
        <f>SUM($C14:J14)</f>
        <v>0.11545096119979292</v>
      </c>
      <c r="L14" s="98">
        <f t="shared" si="10"/>
        <v>1.2527198037993292E-2</v>
      </c>
      <c r="M14" s="4"/>
      <c r="N14" s="4"/>
      <c r="O14" s="4"/>
      <c r="P14" s="4"/>
      <c r="Q14" s="4"/>
      <c r="R14" s="4"/>
      <c r="S14" s="4"/>
      <c r="U14" s="16"/>
      <c r="V14" s="16"/>
      <c r="X14" s="51">
        <v>9</v>
      </c>
      <c r="Y14" s="52">
        <f t="shared" si="0"/>
        <v>-0.16167188979044689</v>
      </c>
      <c r="Z14" s="52">
        <f t="shared" si="1"/>
        <v>-4.0973742995045408E-2</v>
      </c>
      <c r="AA14" s="52">
        <f t="shared" si="2"/>
        <v>1.9821218314910568E-2</v>
      </c>
      <c r="AB14" s="52">
        <f t="shared" si="3"/>
        <v>-9.8293582223900333E-2</v>
      </c>
      <c r="AC14" s="52">
        <f t="shared" si="4"/>
        <v>-0.13490827338836436</v>
      </c>
      <c r="AD14" s="52">
        <f t="shared" si="5"/>
        <v>0</v>
      </c>
      <c r="AE14" s="52">
        <f t="shared" si="6"/>
        <v>0</v>
      </c>
      <c r="AF14" s="52">
        <f t="shared" si="7"/>
        <v>0</v>
      </c>
      <c r="AG14" s="53">
        <f t="shared" si="8"/>
        <v>0</v>
      </c>
      <c r="AH14" s="22"/>
      <c r="AI14" s="22"/>
    </row>
    <row r="15" spans="1:61" ht="15.75" thickBot="1" x14ac:dyDescent="0.3">
      <c r="B15" s="41">
        <f>totals!A10</f>
        <v>6</v>
      </c>
      <c r="C15" s="34">
        <f>totals!I10/totals!$H10</f>
        <v>-8.8822678949457945E-2</v>
      </c>
      <c r="D15" s="34">
        <f>totals!J10/totals!$H10</f>
        <v>-3.7535107555940937E-2</v>
      </c>
      <c r="E15" s="34">
        <f>totals!K10/totals!$H10</f>
        <v>8.2904109473687787E-2</v>
      </c>
      <c r="F15" s="34">
        <f>totals!L10/totals!$H10</f>
        <v>4.8699160311949263E-2</v>
      </c>
      <c r="G15" s="34">
        <f>totals!M10/totals!$H10</f>
        <v>-9.5043038957060053E-2</v>
      </c>
      <c r="H15" s="34">
        <f>totals!N10/totals!$H10</f>
        <v>2.9924593814061751E-2</v>
      </c>
      <c r="I15" s="34">
        <f>totals!O10/totals!$H10</f>
        <v>3.4825592984798176E-2</v>
      </c>
      <c r="J15" s="34">
        <f>totals!P10/totals!$H10</f>
        <v>5.5763341520559513E-2</v>
      </c>
      <c r="K15" s="98">
        <f>SUM($C15:J15)</f>
        <v>3.0715972642597546E-2</v>
      </c>
      <c r="L15" s="98">
        <f t="shared" si="10"/>
        <v>-5.9872961862760136E-2</v>
      </c>
      <c r="M15" s="4"/>
      <c r="N15" s="4"/>
      <c r="O15" s="4"/>
      <c r="P15" s="4"/>
      <c r="Q15" s="4"/>
      <c r="R15" s="4"/>
      <c r="S15" s="4"/>
      <c r="U15" s="16"/>
      <c r="V15" s="16"/>
      <c r="X15" s="54">
        <v>10</v>
      </c>
      <c r="Y15" s="55">
        <f t="shared" si="0"/>
        <v>-0.19321056565277819</v>
      </c>
      <c r="Z15" s="55">
        <f t="shared" si="1"/>
        <v>-9.1390874783068482E-2</v>
      </c>
      <c r="AA15" s="55">
        <f t="shared" si="2"/>
        <v>6.3933243802826254E-3</v>
      </c>
      <c r="AB15" s="55">
        <f t="shared" si="3"/>
        <v>-8.6270348101976285E-2</v>
      </c>
      <c r="AC15" s="55">
        <f t="shared" si="4"/>
        <v>-0.27604063464531919</v>
      </c>
      <c r="AD15" s="55">
        <f t="shared" si="5"/>
        <v>0</v>
      </c>
      <c r="AE15" s="55">
        <f t="shared" si="6"/>
        <v>0</v>
      </c>
      <c r="AF15" s="55">
        <f t="shared" si="7"/>
        <v>0</v>
      </c>
      <c r="AG15" s="56">
        <f t="shared" si="8"/>
        <v>0</v>
      </c>
      <c r="AH15" s="22"/>
      <c r="AI15" s="22"/>
    </row>
    <row r="16" spans="1:61" x14ac:dyDescent="0.25">
      <c r="B16" s="41">
        <f>totals!A11</f>
        <v>7</v>
      </c>
      <c r="C16" s="34">
        <f>totals!I11/totals!$H11</f>
        <v>-0.12971506447031073</v>
      </c>
      <c r="D16" s="34">
        <f>totals!J11/totals!$H11</f>
        <v>-5.6472637919446178E-2</v>
      </c>
      <c r="E16" s="34">
        <f>totals!K11/totals!$H11</f>
        <v>4.9141141964172429E-2</v>
      </c>
      <c r="F16" s="34">
        <f>totals!L11/totals!$H11</f>
        <v>4.436081806287568E-2</v>
      </c>
      <c r="G16" s="34">
        <f>totals!M11/totals!$H11</f>
        <v>-9.7798125438057729E-2</v>
      </c>
      <c r="H16" s="34">
        <f>totals!N11/totals!$H11</f>
        <v>2.7113265108968276E-2</v>
      </c>
      <c r="I16" s="34">
        <f>totals!O11/totals!$H11</f>
        <v>2.715270759355079E-2</v>
      </c>
      <c r="J16" s="34">
        <f>totals!P11/totals!$H11</f>
        <v>5.7919039194276815E-2</v>
      </c>
      <c r="K16" s="98">
        <f>SUM($C16:J16)</f>
        <v>-7.8298855903970649E-2</v>
      </c>
      <c r="L16" s="98">
        <f t="shared" si="10"/>
        <v>-0.16337060269179826</v>
      </c>
      <c r="M16" s="14"/>
      <c r="N16" s="14"/>
      <c r="O16" s="14"/>
    </row>
    <row r="17" spans="2:12" x14ac:dyDescent="0.25">
      <c r="B17" s="41">
        <f>totals!A12</f>
        <v>8</v>
      </c>
      <c r="C17" s="34">
        <f>totals!I12/totals!$H12</f>
        <v>-0.13192792864923233</v>
      </c>
      <c r="D17" s="34">
        <f>totals!J12/totals!$H12</f>
        <v>-6.6734119930951866E-2</v>
      </c>
      <c r="E17" s="34">
        <f>totals!K12/totals!$H12</f>
        <v>5.9396887435975348E-2</v>
      </c>
      <c r="F17" s="34">
        <f>totals!L12/totals!$H12</f>
        <v>2.9014981698073559E-2</v>
      </c>
      <c r="G17" s="34">
        <f>totals!M12/totals!$H12</f>
        <v>-9.3917601754556851E-2</v>
      </c>
      <c r="H17" s="34">
        <f>totals!N12/totals!$H12</f>
        <v>2.3095028841023817E-2</v>
      </c>
      <c r="I17" s="34">
        <f>totals!O12/totals!$H12</f>
        <v>2.5412993281189251E-2</v>
      </c>
      <c r="J17" s="34">
        <f>totals!P12/totals!$H12</f>
        <v>3.8871465363108933E-2</v>
      </c>
      <c r="K17" s="98">
        <f>SUM($C17:J17)</f>
        <v>-0.11678829371537014</v>
      </c>
      <c r="L17" s="98">
        <f t="shared" si="10"/>
        <v>-0.18107275235966833</v>
      </c>
    </row>
    <row r="18" spans="2:12" x14ac:dyDescent="0.25">
      <c r="B18" s="41">
        <f>totals!A13</f>
        <v>9</v>
      </c>
      <c r="C18" s="34">
        <f>totals!I13/totals!$H13</f>
        <v>-0.16167188979044689</v>
      </c>
      <c r="D18" s="34">
        <f>totals!J13/totals!$H13</f>
        <v>-8.4115111475371082E-2</v>
      </c>
      <c r="E18" s="34">
        <f>totals!K13/totals!$H13</f>
        <v>4.3141368480325674E-2</v>
      </c>
      <c r="F18" s="34">
        <f>totals!L13/totals!$H13</f>
        <v>1.9821218314910568E-2</v>
      </c>
      <c r="G18" s="34">
        <f>totals!M13/totals!$H13</f>
        <v>-9.8293582223900333E-2</v>
      </c>
      <c r="H18" s="34">
        <f>totals!N13/totals!$H13</f>
        <v>1.9318245342389583E-2</v>
      </c>
      <c r="I18" s="34">
        <f>totals!O13/totals!$H13</f>
        <v>1.9773225175766285E-2</v>
      </c>
      <c r="J18" s="34">
        <f>totals!P13/totals!$H13</f>
        <v>3.4013391134902989E-2</v>
      </c>
      <c r="K18" s="98">
        <f>SUM($C18:J18)</f>
        <v>-0.20801313504142321</v>
      </c>
      <c r="L18" s="98">
        <f t="shared" si="10"/>
        <v>-0.26179975135209249</v>
      </c>
    </row>
    <row r="19" spans="2:12" ht="15.75" thickBot="1" x14ac:dyDescent="0.3">
      <c r="B19" s="42">
        <f>totals!A14</f>
        <v>10</v>
      </c>
      <c r="C19" s="36">
        <f>totals!I14/totals!$H14</f>
        <v>-0.19321056565277819</v>
      </c>
      <c r="D19" s="36">
        <f>totals!J14/totals!$H14</f>
        <v>-0.11676822098502299</v>
      </c>
      <c r="E19" s="36">
        <f>totals!K14/totals!$H14</f>
        <v>2.5377346201954511E-2</v>
      </c>
      <c r="F19" s="36">
        <f>totals!L14/totals!$H14</f>
        <v>6.3933243802826254E-3</v>
      </c>
      <c r="G19" s="36">
        <f>totals!M14/totals!$H14</f>
        <v>-8.6270348101976285E-2</v>
      </c>
      <c r="H19" s="36">
        <f>totals!N14/totals!$H14</f>
        <v>1.1289842136332259E-2</v>
      </c>
      <c r="I19" s="36">
        <f>totals!O14/totals!$H14</f>
        <v>1.2001727666638543E-2</v>
      </c>
      <c r="J19" s="36">
        <f>totals!P14/totals!$H14</f>
        <v>2.0927344953139779E-2</v>
      </c>
      <c r="K19" s="71">
        <f>SUM($C19:J19)</f>
        <v>-0.32025954940142976</v>
      </c>
      <c r="L19" s="71">
        <f t="shared" si="10"/>
        <v>-0.3531886220212081</v>
      </c>
    </row>
    <row r="20" spans="2:12" x14ac:dyDescent="0.25"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</row>
    <row r="27" spans="2:12" ht="15.75" thickBot="1" x14ac:dyDescent="0.3"/>
    <row r="28" spans="2:12" ht="15.75" thickBot="1" x14ac:dyDescent="0.3">
      <c r="B28" s="68" t="str">
        <f>B$8</f>
        <v>Taxes/Transfers As a Percent of Final Income</v>
      </c>
      <c r="C28" s="69"/>
      <c r="D28" s="69"/>
      <c r="E28" s="69"/>
      <c r="F28" s="69"/>
      <c r="G28" s="69"/>
      <c r="H28" s="69"/>
      <c r="I28" s="69"/>
      <c r="J28" s="69"/>
      <c r="K28" s="70"/>
      <c r="L28" s="70"/>
    </row>
    <row r="29" spans="2:12" ht="15.75" thickBot="1" x14ac:dyDescent="0.3">
      <c r="B29" s="43" t="str">
        <f>totals!A28</f>
        <v>hh_type</v>
      </c>
      <c r="C29" s="44" t="str">
        <f>C$5</f>
        <v>SSC</v>
      </c>
      <c r="D29" s="44" t="str">
        <f t="shared" ref="D29:J29" si="11">D$5</f>
        <v>Direct Taxes</v>
      </c>
      <c r="E29" s="44" t="str">
        <f t="shared" si="11"/>
        <v>Pensions</v>
      </c>
      <c r="F29" s="44" t="str">
        <f t="shared" si="11"/>
        <v>Direct Transfers</v>
      </c>
      <c r="G29" s="44" t="str">
        <f t="shared" si="11"/>
        <v>Indirect Taxes</v>
      </c>
      <c r="H29" s="44" t="str">
        <f t="shared" si="11"/>
        <v>Indirect Subsidies</v>
      </c>
      <c r="I29" s="44" t="str">
        <f t="shared" si="11"/>
        <v>In-kind Health</v>
      </c>
      <c r="J29" s="44" t="str">
        <f t="shared" si="11"/>
        <v>In-kind Education</v>
      </c>
      <c r="K29" s="45" t="str">
        <f>K$5</f>
        <v>Total</v>
      </c>
      <c r="L29" s="45" t="str">
        <f>L$5</f>
        <v>Total cash</v>
      </c>
    </row>
    <row r="30" spans="2:12" x14ac:dyDescent="0.25">
      <c r="B30" s="74" t="str">
        <f>totals!A29</f>
        <v>two adults (or more) and 1 child</v>
      </c>
      <c r="C30" s="34">
        <f>totals!I29/totals!$H29</f>
        <v>-0.14261328012752178</v>
      </c>
      <c r="D30" s="34">
        <f>totals!J29/totals!$H29</f>
        <v>-7.5795157675582092E-2</v>
      </c>
      <c r="E30" s="34">
        <f>totals!K29/totals!$H29</f>
        <v>3.8282725866549447E-2</v>
      </c>
      <c r="F30" s="34">
        <f>totals!L29/totals!$H29</f>
        <v>5.6442031482929859E-2</v>
      </c>
      <c r="G30" s="34">
        <f>totals!M29/totals!$H29</f>
        <v>-0.10248838816850317</v>
      </c>
      <c r="H30" s="34">
        <f>totals!N29/totals!$H29</f>
        <v>2.6615187891187699E-2</v>
      </c>
      <c r="I30" s="34">
        <f>totals!O29/totals!$H29</f>
        <v>3.1635228004767854E-2</v>
      </c>
      <c r="J30" s="34">
        <f>totals!P29/totals!$H29</f>
        <v>4.9841769814929611E-2</v>
      </c>
      <c r="K30" s="97">
        <f>SUM($C30:J30)</f>
        <v>-0.11807988291124255</v>
      </c>
      <c r="L30" s="97">
        <f>K30-SUM(I30:J30)</f>
        <v>-0.19955688073094002</v>
      </c>
    </row>
    <row r="31" spans="2:12" x14ac:dyDescent="0.25">
      <c r="B31" s="74" t="str">
        <f>totals!A30</f>
        <v>two adults (or more) and 2 children</v>
      </c>
      <c r="C31" s="34">
        <f>totals!I30/totals!$H30</f>
        <v>-0.11885565374541325</v>
      </c>
      <c r="D31" s="34">
        <f>totals!J30/totals!$H30</f>
        <v>-7.2162489728776133E-2</v>
      </c>
      <c r="E31" s="34">
        <f>totals!K30/totals!$H30</f>
        <v>2.5373459850177322E-2</v>
      </c>
      <c r="F31" s="34">
        <f>totals!L30/totals!$H30</f>
        <v>9.9499246972584873E-2</v>
      </c>
      <c r="G31" s="34">
        <f>totals!M30/totals!$H30</f>
        <v>-9.5035500301881778E-2</v>
      </c>
      <c r="H31" s="34">
        <f>totals!N30/totals!$H30</f>
        <v>3.1168350621726314E-2</v>
      </c>
      <c r="I31" s="34">
        <f>totals!O30/totals!$H30</f>
        <v>2.785603777060609E-2</v>
      </c>
      <c r="J31" s="34">
        <f>totals!P30/totals!$H30</f>
        <v>7.8605155422115047E-2</v>
      </c>
      <c r="K31" s="98">
        <f>SUM($C31:J31)</f>
        <v>-2.3551393138861496E-2</v>
      </c>
      <c r="L31" s="98">
        <f t="shared" ref="L31:L36" si="12">K31-SUM(I31:J31)</f>
        <v>-0.13001258633158264</v>
      </c>
    </row>
    <row r="32" spans="2:12" x14ac:dyDescent="0.25">
      <c r="B32" s="74" t="str">
        <f>totals!A31</f>
        <v>two adults (or more) and 3+ children</v>
      </c>
      <c r="C32" s="34">
        <f>totals!I31/totals!$H31</f>
        <v>-8.9006577601706799E-2</v>
      </c>
      <c r="D32" s="34">
        <f>totals!J31/totals!$H31</f>
        <v>-5.0051385173973936E-2</v>
      </c>
      <c r="E32" s="34">
        <f>totals!K31/totals!$H31</f>
        <v>2.100464227293523E-2</v>
      </c>
      <c r="F32" s="34">
        <f>totals!L31/totals!$H31</f>
        <v>0.18264095443235592</v>
      </c>
      <c r="G32" s="34">
        <f>totals!M31/totals!$H31</f>
        <v>-8.5941236302330928E-2</v>
      </c>
      <c r="H32" s="34">
        <f>totals!N31/totals!$H31</f>
        <v>3.7582346571950018E-2</v>
      </c>
      <c r="I32" s="34">
        <f>totals!O31/totals!$H31</f>
        <v>4.6274233191777002E-2</v>
      </c>
      <c r="J32" s="34">
        <f>totals!P31/totals!$H31</f>
        <v>0.11608462370708023</v>
      </c>
      <c r="K32" s="98">
        <f>SUM($C32:J32)</f>
        <v>0.17858760109808675</v>
      </c>
      <c r="L32" s="98">
        <f t="shared" si="12"/>
        <v>1.6228744199229511E-2</v>
      </c>
    </row>
    <row r="33" spans="2:12" x14ac:dyDescent="0.25">
      <c r="B33" s="74" t="str">
        <f>totals!A32</f>
        <v>one adult and child(ren)</v>
      </c>
      <c r="C33" s="34">
        <f>totals!I32/totals!$H32</f>
        <v>-5.9663504349918912E-2</v>
      </c>
      <c r="D33" s="34">
        <f>totals!J32/totals!$H32</f>
        <v>-2.9822299848503622E-2</v>
      </c>
      <c r="E33" s="34">
        <f>totals!K32/totals!$H32</f>
        <v>1.5586383873809999E-2</v>
      </c>
      <c r="F33" s="34">
        <f>totals!L32/totals!$H32</f>
        <v>9.7154277675687656E-2</v>
      </c>
      <c r="G33" s="34">
        <f>totals!M32/totals!$H32</f>
        <v>-9.2904866269412356E-2</v>
      </c>
      <c r="H33" s="34">
        <f>totals!N32/totals!$H32</f>
        <v>2.8259890369870085E-2</v>
      </c>
      <c r="I33" s="34">
        <f>totals!O32/totals!$H32</f>
        <v>3.0386076094241529E-2</v>
      </c>
      <c r="J33" s="34">
        <f>totals!P32/totals!$H32</f>
        <v>0.10073834594154653</v>
      </c>
      <c r="K33" s="98">
        <f>SUM($C33:J33)</f>
        <v>8.9734303487320921E-2</v>
      </c>
      <c r="L33" s="98">
        <f t="shared" si="12"/>
        <v>-4.1390118548467136E-2</v>
      </c>
    </row>
    <row r="34" spans="2:12" x14ac:dyDescent="0.25">
      <c r="B34" s="74" t="str">
        <f>totals!A33</f>
        <v>only working age adults</v>
      </c>
      <c r="C34" s="34">
        <f>totals!I33/totals!$H33</f>
        <v>-0.1419175387157606</v>
      </c>
      <c r="D34" s="34">
        <f>totals!J33/totals!$H33</f>
        <v>-6.9507212808309571E-2</v>
      </c>
      <c r="E34" s="34">
        <f>totals!K33/totals!$H33</f>
        <v>8.2713774616353278E-2</v>
      </c>
      <c r="F34" s="34">
        <f>totals!L33/totals!$H33</f>
        <v>2.0453224195632981E-2</v>
      </c>
      <c r="G34" s="34">
        <f>totals!M33/totals!$H33</f>
        <v>-9.4417032863591169E-2</v>
      </c>
      <c r="H34" s="34">
        <f>totals!N33/totals!$H33</f>
        <v>1.9565334944721003E-2</v>
      </c>
      <c r="I34" s="34">
        <f>totals!O33/totals!$H33</f>
        <v>2.9647591304569353E-2</v>
      </c>
      <c r="J34" s="34">
        <f>totals!P33/totals!$H33</f>
        <v>1.959146410640162E-2</v>
      </c>
      <c r="K34" s="98">
        <f>SUM($C34:J34)</f>
        <v>-0.13387039521998312</v>
      </c>
      <c r="L34" s="98">
        <f t="shared" si="12"/>
        <v>-0.18310945063095407</v>
      </c>
    </row>
    <row r="35" spans="2:12" x14ac:dyDescent="0.25">
      <c r="B35" s="74" t="str">
        <f>totals!A34</f>
        <v>only pensioners</v>
      </c>
      <c r="C35" s="34">
        <f>totals!I34/totals!$H34</f>
        <v>-1.9814495519066815E-2</v>
      </c>
      <c r="D35" s="34">
        <f>totals!J34/totals!$H34</f>
        <v>-6.9300560296674373E-3</v>
      </c>
      <c r="E35" s="34">
        <f>totals!K34/totals!$H34</f>
        <v>0.63561478648400938</v>
      </c>
      <c r="F35" s="34">
        <f>totals!L34/totals!$H34</f>
        <v>1.8473119883559676E-2</v>
      </c>
      <c r="G35" s="34">
        <f>totals!M34/totals!$H34</f>
        <v>-0.10552416575576183</v>
      </c>
      <c r="H35" s="34">
        <f>totals!N34/totals!$H34</f>
        <v>2.288686185060301E-2</v>
      </c>
      <c r="I35" s="34">
        <f>totals!O34/totals!$H34</f>
        <v>8.7729757752520524E-2</v>
      </c>
      <c r="J35" s="34">
        <f>totals!P34/totals!$H34</f>
        <v>0</v>
      </c>
      <c r="K35" s="98">
        <f>SUM($C35:J35)</f>
        <v>0.63243580866619653</v>
      </c>
      <c r="L35" s="98">
        <f t="shared" si="12"/>
        <v>0.54470605091367597</v>
      </c>
    </row>
    <row r="36" spans="2:12" ht="15.75" thickBot="1" x14ac:dyDescent="0.3">
      <c r="B36" s="75" t="str">
        <f>totals!A35</f>
        <v>mixed adults, no children</v>
      </c>
      <c r="C36" s="36">
        <f>totals!I35/totals!$H35</f>
        <v>-8.4413350598694314E-2</v>
      </c>
      <c r="D36" s="36">
        <f>totals!J35/totals!$H35</f>
        <v>-3.6784007214784628E-2</v>
      </c>
      <c r="E36" s="36">
        <f>totals!K35/totals!$H35</f>
        <v>0.35883862124206012</v>
      </c>
      <c r="F36" s="36">
        <f>totals!L35/totals!$H35</f>
        <v>3.3944224394613635E-2</v>
      </c>
      <c r="G36" s="36">
        <f>totals!M35/totals!$H35</f>
        <v>-9.6523228412023362E-2</v>
      </c>
      <c r="H36" s="36">
        <f>totals!N35/totals!$H35</f>
        <v>2.7203224899402929E-2</v>
      </c>
      <c r="I36" s="36">
        <f>totals!O35/totals!$H35</f>
        <v>6.47613248782581E-2</v>
      </c>
      <c r="J36" s="36">
        <f>totals!P35/totals!$H35</f>
        <v>4.0848056829756426E-3</v>
      </c>
      <c r="K36" s="71">
        <f>SUM($C36:J36)</f>
        <v>0.27111161487180813</v>
      </c>
      <c r="L36" s="71">
        <f t="shared" si="12"/>
        <v>0.20226548431057439</v>
      </c>
    </row>
    <row r="47" spans="2:12" ht="15.75" thickBot="1" x14ac:dyDescent="0.3"/>
    <row r="48" spans="2:12" ht="15.75" thickBot="1" x14ac:dyDescent="0.3">
      <c r="B48" s="68" t="str">
        <f>B$8</f>
        <v>Taxes/Transfers As a Percent of Final Income</v>
      </c>
      <c r="C48" s="69"/>
      <c r="D48" s="69"/>
      <c r="E48" s="69"/>
      <c r="F48" s="69"/>
      <c r="G48" s="69"/>
      <c r="H48" s="69"/>
      <c r="I48" s="69"/>
      <c r="J48" s="69"/>
      <c r="K48" s="70"/>
      <c r="L48" s="70"/>
    </row>
    <row r="49" spans="2:12" ht="17.25" customHeight="1" thickBot="1" x14ac:dyDescent="0.3">
      <c r="B49" s="43" t="str">
        <f>totals!A37</f>
        <v>region</v>
      </c>
      <c r="C49" s="44" t="str">
        <f>C$5</f>
        <v>SSC</v>
      </c>
      <c r="D49" s="44" t="str">
        <f t="shared" ref="D49:J49" si="13">D$5</f>
        <v>Direct Taxes</v>
      </c>
      <c r="E49" s="44" t="str">
        <f t="shared" si="13"/>
        <v>Pensions</v>
      </c>
      <c r="F49" s="44" t="str">
        <f t="shared" si="13"/>
        <v>Direct Transfers</v>
      </c>
      <c r="G49" s="44" t="str">
        <f t="shared" si="13"/>
        <v>Indirect Taxes</v>
      </c>
      <c r="H49" s="44" t="str">
        <f t="shared" si="13"/>
        <v>Indirect Subsidies</v>
      </c>
      <c r="I49" s="44" t="str">
        <f t="shared" si="13"/>
        <v>In-kind Health</v>
      </c>
      <c r="J49" s="44" t="str">
        <f t="shared" si="13"/>
        <v>In-kind Education</v>
      </c>
      <c r="K49" s="45" t="str">
        <f>K$5</f>
        <v>Total</v>
      </c>
      <c r="L49" s="45" t="str">
        <f>L$5</f>
        <v>Total cash</v>
      </c>
    </row>
    <row r="50" spans="2:12" x14ac:dyDescent="0.25">
      <c r="B50" s="99" t="str">
        <f>totals!A38</f>
        <v>north</v>
      </c>
      <c r="C50" s="100">
        <f>totals!I38/totals!$H38</f>
        <v>-8.4421277393160771E-2</v>
      </c>
      <c r="D50" s="100">
        <f>totals!J38/totals!$H38</f>
        <v>-3.9798059678109926E-2</v>
      </c>
      <c r="E50" s="100">
        <f>totals!K38/totals!$H38</f>
        <v>0.12549020977753794</v>
      </c>
      <c r="F50" s="100">
        <f>totals!L38/totals!$H38</f>
        <v>6.116460636746196E-2</v>
      </c>
      <c r="G50" s="100">
        <f>totals!M38/totals!$H38</f>
        <v>-8.9172254647523652E-2</v>
      </c>
      <c r="H50" s="100">
        <f>totals!N38/totals!$H38</f>
        <v>2.7416428133195933E-2</v>
      </c>
      <c r="I50" s="100">
        <f>totals!O38/totals!$H38</f>
        <v>4.5872178292843929E-2</v>
      </c>
      <c r="J50" s="100">
        <f>totals!P38/totals!$H38</f>
        <v>4.4093536647662045E-2</v>
      </c>
      <c r="K50" s="97">
        <f>SUM($C50:J50)</f>
        <v>9.0645367499907453E-2</v>
      </c>
      <c r="L50" s="97">
        <f>K50-SUM(I50:J50)</f>
        <v>6.796525594014724E-4</v>
      </c>
    </row>
    <row r="51" spans="2:12" x14ac:dyDescent="0.25">
      <c r="B51" s="74" t="str">
        <f>totals!A39</f>
        <v>center</v>
      </c>
      <c r="C51" s="34">
        <f>totals!I39/totals!$H39</f>
        <v>-0.10243649593960218</v>
      </c>
      <c r="D51" s="34">
        <f>totals!J39/totals!$H39</f>
        <v>-4.8734236738691081E-2</v>
      </c>
      <c r="E51" s="34">
        <f>totals!K39/totals!$H39</f>
        <v>0.12232166707733153</v>
      </c>
      <c r="F51" s="34">
        <f>totals!L39/totals!$H39</f>
        <v>6.3560785046362839E-2</v>
      </c>
      <c r="G51" s="34">
        <f>totals!M39/totals!$H39</f>
        <v>-9.9085650797532482E-2</v>
      </c>
      <c r="H51" s="34">
        <f>totals!N39/totals!$H39</f>
        <v>2.6266573459631459E-2</v>
      </c>
      <c r="I51" s="34">
        <f>totals!O39/totals!$H39</f>
        <v>3.8068756988758438E-2</v>
      </c>
      <c r="J51" s="34">
        <f>totals!P39/totals!$H39</f>
        <v>4.6525592338888179E-2</v>
      </c>
      <c r="K51" s="98">
        <f>SUM($C51:J51)</f>
        <v>4.6486991435146702E-2</v>
      </c>
      <c r="L51" s="98">
        <f t="shared" ref="L51:L57" si="14">K51-SUM(I51:J51)</f>
        <v>-3.8107357892499916E-2</v>
      </c>
    </row>
    <row r="52" spans="2:12" x14ac:dyDescent="0.25">
      <c r="B52" s="74" t="str">
        <f>totals!A40</f>
        <v>south</v>
      </c>
      <c r="C52" s="34">
        <f>totals!I40/totals!$H40</f>
        <v>-8.9719243216689656E-2</v>
      </c>
      <c r="D52" s="34">
        <f>totals!J40/totals!$H40</f>
        <v>-3.8877927418356883E-2</v>
      </c>
      <c r="E52" s="34">
        <f>totals!K40/totals!$H40</f>
        <v>0.14577475392602071</v>
      </c>
      <c r="F52" s="34">
        <f>totals!L40/totals!$H40</f>
        <v>7.2032719112575194E-2</v>
      </c>
      <c r="G52" s="34">
        <f>totals!M40/totals!$H40</f>
        <v>-8.8771197215863115E-2</v>
      </c>
      <c r="H52" s="34">
        <f>totals!N40/totals!$H40</f>
        <v>2.7906847774369907E-2</v>
      </c>
      <c r="I52" s="34">
        <f>totals!O40/totals!$H40</f>
        <v>4.6955699908366642E-2</v>
      </c>
      <c r="J52" s="34">
        <f>totals!P40/totals!$H40</f>
        <v>4.449857151362633E-2</v>
      </c>
      <c r="K52" s="98">
        <f>SUM($C52:J52)</f>
        <v>0.11980022438404911</v>
      </c>
      <c r="L52" s="98">
        <f t="shared" si="14"/>
        <v>2.8345952962056137E-2</v>
      </c>
    </row>
    <row r="53" spans="2:12" x14ac:dyDescent="0.25">
      <c r="B53" s="74" t="str">
        <f>totals!A41</f>
        <v>capital city</v>
      </c>
      <c r="C53" s="34">
        <f>totals!I41/totals!$H41</f>
        <v>-0.16978131521056003</v>
      </c>
      <c r="D53" s="34">
        <f>totals!J41/totals!$H41</f>
        <v>-9.9074085482970795E-2</v>
      </c>
      <c r="E53" s="34">
        <f>totals!K41/totals!$H41</f>
        <v>9.9084966783085079E-2</v>
      </c>
      <c r="F53" s="34">
        <f>totals!L41/totals!$H41</f>
        <v>3.3508970111453151E-2</v>
      </c>
      <c r="G53" s="34">
        <f>totals!M41/totals!$H41</f>
        <v>-0.10373668965148033</v>
      </c>
      <c r="H53" s="34">
        <f>totals!N41/totals!$H41</f>
        <v>2.0341957222771066E-2</v>
      </c>
      <c r="I53" s="34">
        <f>totals!O41/totals!$H41</f>
        <v>2.5461673632864962E-2</v>
      </c>
      <c r="J53" s="34">
        <f>totals!P41/totals!$H41</f>
        <v>3.811353072378422E-2</v>
      </c>
      <c r="K53" s="98">
        <f>SUM($C53:J53)</f>
        <v>-0.15608099187105262</v>
      </c>
      <c r="L53" s="98">
        <f t="shared" si="14"/>
        <v>-0.2196561962277018</v>
      </c>
    </row>
    <row r="54" spans="2:12" x14ac:dyDescent="0.25">
      <c r="B54" s="74"/>
      <c r="C54" s="34"/>
      <c r="D54" s="34"/>
      <c r="E54" s="34"/>
      <c r="F54" s="34"/>
      <c r="G54" s="34"/>
      <c r="H54" s="34"/>
      <c r="I54" s="34"/>
      <c r="J54" s="34"/>
      <c r="K54" s="98"/>
      <c r="L54" s="98"/>
    </row>
    <row r="55" spans="2:12" x14ac:dyDescent="0.25">
      <c r="B55" s="74" t="str">
        <f>totals!A44</f>
        <v>big cities</v>
      </c>
      <c r="C55" s="34">
        <f>totals!I44/totals!$H44</f>
        <v>-0.16679002565629039</v>
      </c>
      <c r="D55" s="34">
        <f>totals!J44/totals!$H44</f>
        <v>-9.8416095543761808E-2</v>
      </c>
      <c r="E55" s="34">
        <f>totals!K44/totals!$H44</f>
        <v>0.10267049159806564</v>
      </c>
      <c r="F55" s="34">
        <f>totals!L44/totals!$H44</f>
        <v>3.3596758473657673E-2</v>
      </c>
      <c r="G55" s="34">
        <f>totals!M44/totals!$H44</f>
        <v>-0.10517119782783226</v>
      </c>
      <c r="H55" s="34">
        <f>totals!N44/totals!$H44</f>
        <v>2.0246166561242961E-2</v>
      </c>
      <c r="I55" s="34">
        <f>totals!O44/totals!$H44</f>
        <v>2.5112114576895828E-2</v>
      </c>
      <c r="J55" s="34">
        <f>totals!P44/totals!$H44</f>
        <v>3.9811359445648571E-2</v>
      </c>
      <c r="K55" s="98">
        <f>SUM($C55:J55)</f>
        <v>-0.14894042837237381</v>
      </c>
      <c r="L55" s="98">
        <f t="shared" si="14"/>
        <v>-0.2138639023949182</v>
      </c>
    </row>
    <row r="56" spans="2:12" x14ac:dyDescent="0.25">
      <c r="B56" s="74" t="str">
        <f>totals!A45</f>
        <v>small towns</v>
      </c>
      <c r="C56" s="34">
        <f>totals!I45/totals!$H45</f>
        <v>-0.12635459967004595</v>
      </c>
      <c r="D56" s="34">
        <f>totals!J45/totals!$H45</f>
        <v>-6.1049482165520405E-2</v>
      </c>
      <c r="E56" s="34">
        <f>totals!K45/totals!$H45</f>
        <v>0.14112915317712571</v>
      </c>
      <c r="F56" s="34">
        <f>totals!L45/totals!$H45</f>
        <v>5.0845862137751399E-2</v>
      </c>
      <c r="G56" s="34">
        <f>totals!M45/totals!$H45</f>
        <v>-0.10339136444122089</v>
      </c>
      <c r="H56" s="34">
        <f>totals!N45/totals!$H45</f>
        <v>2.7134516792449596E-2</v>
      </c>
      <c r="I56" s="34">
        <f>totals!O45/totals!$H45</f>
        <v>4.1804507723227184E-2</v>
      </c>
      <c r="J56" s="34">
        <f>totals!P45/totals!$H45</f>
        <v>5.2951862644863103E-2</v>
      </c>
      <c r="K56" s="98">
        <f>SUM($C56:J56)</f>
        <v>2.3070456198629768E-2</v>
      </c>
      <c r="L56" s="98">
        <f t="shared" si="14"/>
        <v>-7.1685914169460518E-2</v>
      </c>
    </row>
    <row r="57" spans="2:12" ht="15.75" thickBot="1" x14ac:dyDescent="0.3">
      <c r="B57" s="75" t="str">
        <f>totals!A46</f>
        <v>rural</v>
      </c>
      <c r="C57" s="36">
        <f>totals!I46/totals!$H46</f>
        <v>-8.6045253879945049E-2</v>
      </c>
      <c r="D57" s="36">
        <f>totals!J46/totals!$H46</f>
        <v>-3.930732927027563E-2</v>
      </c>
      <c r="E57" s="36">
        <f>totals!K46/totals!$H46</f>
        <v>0.12272920878367938</v>
      </c>
      <c r="F57" s="36">
        <f>totals!L46/totals!$H46</f>
        <v>6.8040076964378512E-2</v>
      </c>
      <c r="G57" s="36">
        <f>totals!M46/totals!$H46</f>
        <v>-8.9408391638703733E-2</v>
      </c>
      <c r="H57" s="36">
        <f>totals!N46/totals!$H46</f>
        <v>2.6972556756274652E-2</v>
      </c>
      <c r="I57" s="36">
        <f>totals!O46/totals!$H46</f>
        <v>4.3207573883186745E-2</v>
      </c>
      <c r="J57" s="36">
        <f>totals!P46/totals!$H46</f>
        <v>4.1793756761323068E-2</v>
      </c>
      <c r="K57" s="71">
        <f>SUM($C57:J57)</f>
        <v>8.798219835991794E-2</v>
      </c>
      <c r="L57" s="71">
        <f t="shared" si="14"/>
        <v>2.9808677154081198E-3</v>
      </c>
    </row>
  </sheetData>
  <mergeCells count="1">
    <mergeCell ref="X4:AG4"/>
  </mergeCells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175D-97DB-4E71-8304-24AFB4BC6CF0}">
  <sheetPr>
    <tabColor theme="9"/>
  </sheetPr>
  <dimension ref="A1:P70"/>
  <sheetViews>
    <sheetView topLeftCell="D1" zoomScale="70" zoomScaleNormal="70" workbookViewId="0">
      <selection activeCell="E22" sqref="E22:P22"/>
    </sheetView>
  </sheetViews>
  <sheetFormatPr defaultRowHeight="15" x14ac:dyDescent="0.25"/>
  <cols>
    <col min="1" max="3" width="0" hidden="1" customWidth="1"/>
    <col min="5" max="5" width="34.140625" customWidth="1"/>
    <col min="6" max="6" width="8.7109375" customWidth="1"/>
    <col min="7" max="7" width="10.85546875" bestFit="1" customWidth="1"/>
    <col min="8" max="12" width="8.7109375" hidden="1" customWidth="1"/>
    <col min="13" max="13" width="10.85546875" customWidth="1"/>
    <col min="14" max="14" width="10.42578125" bestFit="1" customWidth="1"/>
    <col min="15" max="15" width="10.7109375" customWidth="1"/>
    <col min="16" max="16" width="10.42578125" bestFit="1" customWidth="1"/>
  </cols>
  <sheetData>
    <row r="1" spans="1:16" ht="15.75" thickBot="1" x14ac:dyDescent="0.3">
      <c r="I1" t="s">
        <v>4</v>
      </c>
      <c r="K1" t="s">
        <v>2</v>
      </c>
    </row>
    <row r="2" spans="1:16" x14ac:dyDescent="0.25">
      <c r="A2" t="str">
        <f t="array" ref="A2:B70">TRANSPOSE(totals!$B$1:$AZ$2)</f>
        <v>market_income</v>
      </c>
      <c r="B2">
        <v>34626.576694199313</v>
      </c>
      <c r="E2" s="251" t="s">
        <v>778</v>
      </c>
      <c r="F2" s="252"/>
      <c r="G2" s="252"/>
      <c r="H2" s="252"/>
      <c r="I2" s="252"/>
      <c r="J2" s="252"/>
      <c r="K2" s="252"/>
      <c r="L2" s="252"/>
      <c r="M2" s="252"/>
      <c r="N2" s="252"/>
      <c r="O2" s="252"/>
      <c r="P2" s="253"/>
    </row>
    <row r="3" spans="1:16" x14ac:dyDescent="0.25">
      <c r="A3" t="str">
        <v>market_pens_income</v>
      </c>
      <c r="B3">
        <v>34742.247068984019</v>
      </c>
      <c r="E3" s="101"/>
      <c r="F3" s="112"/>
      <c r="G3" s="112" t="s">
        <v>779</v>
      </c>
      <c r="H3" s="112" t="s">
        <v>780</v>
      </c>
      <c r="I3" s="112" t="s">
        <v>781</v>
      </c>
      <c r="J3" s="112" t="s">
        <v>782</v>
      </c>
      <c r="K3" s="112" t="s">
        <v>783</v>
      </c>
      <c r="L3" s="112" t="s">
        <v>2</v>
      </c>
      <c r="M3" s="254" t="s">
        <v>784</v>
      </c>
      <c r="N3" s="254"/>
      <c r="O3" s="113" t="s">
        <v>16</v>
      </c>
      <c r="P3" s="102"/>
    </row>
    <row r="4" spans="1:16" x14ac:dyDescent="0.25">
      <c r="A4" t="str">
        <v>net_market_income</v>
      </c>
      <c r="B4">
        <v>28461.362606342482</v>
      </c>
      <c r="E4" s="103"/>
      <c r="F4" s="104"/>
      <c r="G4" s="104"/>
      <c r="H4" s="104"/>
      <c r="I4" s="104"/>
      <c r="J4" s="104"/>
      <c r="K4" s="104"/>
      <c r="L4" s="104"/>
      <c r="M4" s="105" t="s">
        <v>785</v>
      </c>
      <c r="N4" s="105" t="s">
        <v>792</v>
      </c>
      <c r="O4" s="105" t="str">
        <f>M4</f>
        <v>absolute</v>
      </c>
      <c r="P4" s="106" t="str">
        <f>N4</f>
        <v>per bln LCU</v>
      </c>
    </row>
    <row r="5" spans="1:16" s="127" customFormat="1" x14ac:dyDescent="0.25">
      <c r="A5" s="127" t="str">
        <v>gross_income</v>
      </c>
      <c r="B5" s="127">
        <v>40725.268789028407</v>
      </c>
      <c r="E5" s="101" t="str">
        <f t="shared" ref="E5:E28" si="0">INDEX(programs_names,MATCH(F5,programs,0),2)</f>
        <v>Social contributions</v>
      </c>
      <c r="F5" s="112" t="s">
        <v>47</v>
      </c>
      <c r="G5" s="112" t="s">
        <v>786</v>
      </c>
      <c r="H5" s="112">
        <f>INDEX($A$2:$B$70,MATCH($F5,$A$2:$A$70,0),2)</f>
        <v>-4061.5879684336992</v>
      </c>
      <c r="I5" s="114">
        <f>VLOOKUP(_xlfn.CONCAT($G5,"_",$F5,"_",I$1),MC!$A$2:$D$1000,4,FALSE)</f>
        <v>0.19151853737225291</v>
      </c>
      <c r="J5" s="112">
        <f>INDEX(gini_poverty!$1:$1048576,MATCH(_xlfn.CONCAT($G5,"_income_",I$1,"_"),gini_poverty!$A:$A,0), MATCH("value", gini_poverty!$1:$1, 0))</f>
        <v>0.20590136474251089</v>
      </c>
      <c r="K5" s="114">
        <f>VLOOKUP(_xlfn.CONCAT($G5,"_",$F5,"_",K$1),MC!$A$2:$D$1000,4,FALSE)</f>
        <v>0.35091660000000002</v>
      </c>
      <c r="L5" s="112">
        <f>INDEX(gini_poverty!$1:$1048576,MATCH(_xlfn.CONCAT($G5,"_income_",K$1,"_"),gini_poverty!$A:$A,0), MATCH("value", gini_poverty!$1:$1, 0))</f>
        <v>0.32030570000000003</v>
      </c>
      <c r="M5" s="107">
        <f>(I5-J5)*100</f>
        <v>-1.4382827370257978</v>
      </c>
      <c r="N5" s="108">
        <f>IF($H5&lt;&gt;0,M5/ABS($H5/1000),"")</f>
        <v>-0.35411832716760133</v>
      </c>
      <c r="O5" s="114">
        <f>(K5-L5)*100</f>
        <v>3.0610899999999996</v>
      </c>
      <c r="P5" s="109">
        <f>IF($H5&lt;&gt;0,O5/ABS($H5/1000),"")</f>
        <v>0.75366827550960835</v>
      </c>
    </row>
    <row r="6" spans="1:16" x14ac:dyDescent="0.25">
      <c r="A6" t="str">
        <v>disposable_income</v>
      </c>
      <c r="B6">
        <v>34560.054687575743</v>
      </c>
      <c r="E6" s="115" t="str">
        <f t="shared" si="0"/>
        <v>Social insurance contributions</v>
      </c>
      <c r="F6" s="116" t="s">
        <v>170</v>
      </c>
      <c r="G6" s="116" t="str">
        <f>G5</f>
        <v>disposable</v>
      </c>
      <c r="H6" s="116">
        <f t="shared" ref="H6:H28" si="1">INDEX($A$2:$B$70,MATCH($F6,$A$2:$A$70,0),2)</f>
        <v>-4061.5879684336992</v>
      </c>
      <c r="I6" s="117">
        <f>VLOOKUP(_xlfn.CONCAT($G6,"_",$F6,"_",I$1),MC!$A$2:$D$1000,4,FALSE)</f>
        <v>0.19151853737225291</v>
      </c>
      <c r="J6" s="116">
        <f>INDEX(gini_poverty!$1:$1048576,MATCH(_xlfn.CONCAT($G6,"_income_",I$1,"_"),gini_poverty!$A:$A,0), MATCH("value", gini_poverty!$1:$1, 0))</f>
        <v>0.20590136474251089</v>
      </c>
      <c r="K6" s="117">
        <f>VLOOKUP(_xlfn.CONCAT($G6,"_",$F6,"_",K$1),MC!$A$2:$D$1000,4,FALSE)</f>
        <v>0.35091660000000002</v>
      </c>
      <c r="L6" s="116">
        <f>INDEX(gini_poverty!$1:$1048576,MATCH(_xlfn.CONCAT($G6,"_income_",K$1,"_"),gini_poverty!$A:$A,0), MATCH("value", gini_poverty!$1:$1, 0))</f>
        <v>0.32030570000000003</v>
      </c>
      <c r="M6" s="119">
        <f t="shared" ref="M6:M28" si="2">(I6-J6)*100</f>
        <v>-1.4382827370257978</v>
      </c>
      <c r="N6" s="120">
        <f t="shared" ref="N6:N28" si="3">IF($H6&lt;&gt;0,M6/ABS($H6/1000),"")</f>
        <v>-0.35411832716760133</v>
      </c>
      <c r="O6" s="117">
        <f t="shared" ref="O6:O28" si="4">(K6-L6)*100</f>
        <v>3.0610899999999996</v>
      </c>
      <c r="P6" s="118">
        <f t="shared" ref="P6:P28" si="5">IF($H6&lt;&gt;0,O6/ABS($H6/1000),"")</f>
        <v>0.75366827550960835</v>
      </c>
    </row>
    <row r="7" spans="1:16" s="127" customFormat="1" x14ac:dyDescent="0.25">
      <c r="A7" s="127" t="str">
        <v>consumable_income</v>
      </c>
      <c r="B7" s="127">
        <v>32072.252118168541</v>
      </c>
      <c r="E7" s="101" t="str">
        <f t="shared" si="0"/>
        <v>All direct taxes other than social contributions</v>
      </c>
      <c r="F7" s="112" t="s">
        <v>182</v>
      </c>
      <c r="G7" s="112" t="str">
        <f>G5</f>
        <v>disposable</v>
      </c>
      <c r="H7" s="112">
        <f t="shared" si="1"/>
        <v>-2103.6260967737439</v>
      </c>
      <c r="I7" s="114">
        <f>VLOOKUP(_xlfn.CONCAT($G7,"_",$F7,"_",I$1),MC!$A$2:$D$1000,4,FALSE)</f>
        <v>0.20005775361950881</v>
      </c>
      <c r="J7" s="112">
        <f>INDEX(gini_poverty!$1:$1048576,MATCH(_xlfn.CONCAT($G7,"_income_",I$1,"_"),gini_poverty!$A:$A,0), MATCH("value", gini_poverty!$1:$1, 0))</f>
        <v>0.20590136474251089</v>
      </c>
      <c r="K7" s="114">
        <f>VLOOKUP(_xlfn.CONCAT($G7,"_",$F7,"_",K$1),MC!$A$2:$D$1000,4,FALSE)</f>
        <v>0.33913450000000001</v>
      </c>
      <c r="L7" s="112">
        <f>INDEX(gini_poverty!$1:$1048576,MATCH(_xlfn.CONCAT($G7,"_income_",K$1,"_"),gini_poverty!$A:$A,0), MATCH("value", gini_poverty!$1:$1, 0))</f>
        <v>0.32030570000000003</v>
      </c>
      <c r="M7" s="110">
        <f t="shared" si="2"/>
        <v>-0.58436111230020793</v>
      </c>
      <c r="N7" s="111">
        <f t="shared" si="3"/>
        <v>-0.27778753705158044</v>
      </c>
      <c r="O7" s="114">
        <f t="shared" si="4"/>
        <v>1.8828799999999979</v>
      </c>
      <c r="P7" s="109">
        <f t="shared" si="5"/>
        <v>0.89506400537990261</v>
      </c>
    </row>
    <row r="8" spans="1:16" x14ac:dyDescent="0.25">
      <c r="A8" t="str">
        <v>final_income</v>
      </c>
      <c r="B8">
        <v>34884.752098017867</v>
      </c>
      <c r="E8" s="115" t="str">
        <f t="shared" si="0"/>
        <v>Personal income tax</v>
      </c>
      <c r="F8" s="116" t="s">
        <v>171</v>
      </c>
      <c r="G8" s="116" t="str">
        <f>G7</f>
        <v>disposable</v>
      </c>
      <c r="H8" s="116">
        <f t="shared" si="1"/>
        <v>-2103.6260967737439</v>
      </c>
      <c r="I8" s="117">
        <f>VLOOKUP(_xlfn.CONCAT($G8,"_",$F8,"_",I$1),MC!$A$2:$D$1000,4,FALSE)</f>
        <v>0.20005775361950881</v>
      </c>
      <c r="J8" s="116">
        <f>INDEX(gini_poverty!$1:$1048576,MATCH(_xlfn.CONCAT($G8,"_income_",I$1,"_"),gini_poverty!$A:$A,0), MATCH("value", gini_poverty!$1:$1, 0))</f>
        <v>0.20590136474251089</v>
      </c>
      <c r="K8" s="117">
        <f>VLOOKUP(_xlfn.CONCAT($G8,"_",$F8,"_",K$1),MC!$A$2:$D$1000,4,FALSE)</f>
        <v>0.33913450000000001</v>
      </c>
      <c r="L8" s="116">
        <f>INDEX(gini_poverty!$1:$1048576,MATCH(_xlfn.CONCAT($G8,"_income_",K$1,"_"),gini_poverty!$A:$A,0), MATCH("value", gini_poverty!$1:$1, 0))</f>
        <v>0.32030570000000003</v>
      </c>
      <c r="M8" s="119">
        <f t="shared" si="2"/>
        <v>-0.58436111230020793</v>
      </c>
      <c r="N8" s="120">
        <f t="shared" si="3"/>
        <v>-0.27778753705158044</v>
      </c>
      <c r="O8" s="117">
        <f t="shared" si="4"/>
        <v>1.8828799999999979</v>
      </c>
      <c r="P8" s="118">
        <f t="shared" si="5"/>
        <v>0.89506400537990261</v>
      </c>
    </row>
    <row r="9" spans="1:16" s="127" customFormat="1" x14ac:dyDescent="0.25">
      <c r="A9" s="127" t="str">
        <v>SSC</v>
      </c>
      <c r="B9" s="127">
        <v>-4061.5879684336992</v>
      </c>
      <c r="E9" s="101" t="str">
        <f t="shared" si="0"/>
        <v>Contributory pensions</v>
      </c>
      <c r="F9" s="112" t="s">
        <v>48</v>
      </c>
      <c r="G9" s="112" t="str">
        <f>G7</f>
        <v>disposable</v>
      </c>
      <c r="H9" s="112">
        <f t="shared" si="1"/>
        <v>4177.2583818798421</v>
      </c>
      <c r="I9" s="114">
        <f>VLOOKUP(_xlfn.CONCAT($G9,"_",$F9,"_",I$1),MC!$A$2:$D$1000,4,FALSE)</f>
        <v>0.33206234025214898</v>
      </c>
      <c r="J9" s="112">
        <f>INDEX(gini_poverty!$1:$1048576,MATCH(_xlfn.CONCAT($G9,"_income_",I$1,"_"),gini_poverty!$A:$A,0), MATCH("value", gini_poverty!$1:$1, 0))</f>
        <v>0.20590136474251089</v>
      </c>
      <c r="K9" s="114">
        <f>VLOOKUP(_xlfn.CONCAT($G9,"_",$F9,"_",K$1),MC!$A$2:$D$1000,4,FALSE)</f>
        <v>0.40471610000000002</v>
      </c>
      <c r="L9" s="112">
        <f>INDEX(gini_poverty!$1:$1048576,MATCH(_xlfn.CONCAT($G9,"_income_",K$1,"_"),gini_poverty!$A:$A,0), MATCH("value", gini_poverty!$1:$1, 0))</f>
        <v>0.32030570000000003</v>
      </c>
      <c r="M9" s="110">
        <f t="shared" si="2"/>
        <v>12.61609755096381</v>
      </c>
      <c r="N9" s="111">
        <f t="shared" si="3"/>
        <v>3.0201860640677771</v>
      </c>
      <c r="O9" s="114">
        <f t="shared" si="4"/>
        <v>8.4410399999999992</v>
      </c>
      <c r="P9" s="109">
        <f t="shared" si="5"/>
        <v>2.0207129242030222</v>
      </c>
    </row>
    <row r="10" spans="1:16" x14ac:dyDescent="0.25">
      <c r="A10" t="str">
        <v>direct_taxes</v>
      </c>
      <c r="B10">
        <v>-2103.6260967737439</v>
      </c>
      <c r="E10" s="115" t="str">
        <f t="shared" si="0"/>
        <v>Labor pensions</v>
      </c>
      <c r="F10" s="116" t="s">
        <v>465</v>
      </c>
      <c r="G10" s="116" t="str">
        <f>G9</f>
        <v>disposable</v>
      </c>
      <c r="H10" s="116">
        <f t="shared" si="1"/>
        <v>4177.2583818798421</v>
      </c>
      <c r="I10" s="117">
        <f>VLOOKUP(_xlfn.CONCAT($G10,"_",$F10,"_",I$1),MC!$A$2:$D$1000,4,FALSE)</f>
        <v>0.33206234025214898</v>
      </c>
      <c r="J10" s="116">
        <f>INDEX(gini_poverty!$1:$1048576,MATCH(_xlfn.CONCAT($G10,"_income_",I$1,"_"),gini_poverty!$A:$A,0), MATCH("value", gini_poverty!$1:$1, 0))</f>
        <v>0.20590136474251089</v>
      </c>
      <c r="K10" s="117">
        <f>VLOOKUP(_xlfn.CONCAT($G10,"_",$F10,"_",K$1),MC!$A$2:$D$1000,4,FALSE)</f>
        <v>0.40471610000000002</v>
      </c>
      <c r="L10" s="116">
        <f>INDEX(gini_poverty!$1:$1048576,MATCH(_xlfn.CONCAT($G10,"_income_",K$1,"_"),gini_poverty!$A:$A,0), MATCH("value", gini_poverty!$1:$1, 0))</f>
        <v>0.32030570000000003</v>
      </c>
      <c r="M10" s="119">
        <f t="shared" si="2"/>
        <v>12.61609755096381</v>
      </c>
      <c r="N10" s="120">
        <f t="shared" si="3"/>
        <v>3.0201860640677771</v>
      </c>
      <c r="O10" s="117">
        <f t="shared" si="4"/>
        <v>8.4410399999999992</v>
      </c>
      <c r="P10" s="118">
        <f t="shared" si="5"/>
        <v>2.0207129242030222</v>
      </c>
    </row>
    <row r="11" spans="1:16" s="127" customFormat="1" x14ac:dyDescent="0.25">
      <c r="A11" s="127" t="str">
        <v>pensions</v>
      </c>
      <c r="B11" s="127">
        <v>4177.2583818798421</v>
      </c>
      <c r="E11" s="101" t="str">
        <f t="shared" si="0"/>
        <v>Direct transfers and non-contributory pensions</v>
      </c>
      <c r="F11" s="112" t="s">
        <v>181</v>
      </c>
      <c r="G11" s="112" t="str">
        <f>G9</f>
        <v>disposable</v>
      </c>
      <c r="H11" s="112">
        <f t="shared" si="1"/>
        <v>1921.4337019118709</v>
      </c>
      <c r="I11" s="114">
        <f>VLOOKUP(_xlfn.CONCAT($G11,"_",$F11,"_",I$1),MC!$A$2:$D$1000,4,FALSE)</f>
        <v>0.2572570655700408</v>
      </c>
      <c r="J11" s="112">
        <f>INDEX(gini_poverty!$1:$1048576,MATCH(_xlfn.CONCAT($G11,"_income_",I$1,"_"),gini_poverty!$A:$A,0), MATCH("value", gini_poverty!$1:$1, 0))</f>
        <v>0.20590136474251089</v>
      </c>
      <c r="K11" s="114">
        <f>VLOOKUP(_xlfn.CONCAT($G11,"_",$F11,"_",K$1),MC!$A$2:$D$1000,4,FALSE)</f>
        <v>0.36182959999999997</v>
      </c>
      <c r="L11" s="112">
        <f>INDEX(gini_poverty!$1:$1048576,MATCH(_xlfn.CONCAT($G11,"_income_",K$1,"_"),gini_poverty!$A:$A,0), MATCH("value", gini_poverty!$1:$1, 0))</f>
        <v>0.32030570000000003</v>
      </c>
      <c r="M11" s="110">
        <f t="shared" si="2"/>
        <v>5.1355700827529907</v>
      </c>
      <c r="N11" s="111">
        <f t="shared" si="3"/>
        <v>2.672780266965745</v>
      </c>
      <c r="O11" s="114">
        <f t="shared" si="4"/>
        <v>4.1523899999999951</v>
      </c>
      <c r="P11" s="109">
        <f t="shared" si="5"/>
        <v>2.1610893968749849</v>
      </c>
    </row>
    <row r="12" spans="1:16" x14ac:dyDescent="0.25">
      <c r="A12" t="str">
        <v>direct_transfers</v>
      </c>
      <c r="B12">
        <v>1921.4337019118709</v>
      </c>
      <c r="E12" s="115" t="str">
        <f t="shared" si="0"/>
        <v>Social pensions</v>
      </c>
      <c r="F12" s="116" t="s">
        <v>466</v>
      </c>
      <c r="G12" s="116" t="str">
        <f>G11</f>
        <v>disposable</v>
      </c>
      <c r="H12" s="116">
        <f t="shared" si="1"/>
        <v>146.3499244976602</v>
      </c>
      <c r="I12" s="117">
        <f>VLOOKUP(_xlfn.CONCAT($G12,"_",$F12,"_",I$1),MC!$A$2:$D$1000,4,FALSE)</f>
        <v>0.21106508138096719</v>
      </c>
      <c r="J12" s="116">
        <f>INDEX(gini_poverty!$1:$1048576,MATCH(_xlfn.CONCAT($G12,"_income_",I$1,"_"),gini_poverty!$A:$A,0), MATCH("value", gini_poverty!$1:$1, 0))</f>
        <v>0.20590136474251089</v>
      </c>
      <c r="K12" s="117">
        <f>VLOOKUP(_xlfn.CONCAT($G12,"_",$F12,"_",K$1),MC!$A$2:$D$1000,4,FALSE)</f>
        <v>0.32371319999999998</v>
      </c>
      <c r="L12" s="116">
        <f>INDEX(gini_poverty!$1:$1048576,MATCH(_xlfn.CONCAT($G12,"_income_",K$1,"_"),gini_poverty!$A:$A,0), MATCH("value", gini_poverty!$1:$1, 0))</f>
        <v>0.32030570000000003</v>
      </c>
      <c r="M12" s="119">
        <f t="shared" si="2"/>
        <v>0.51637166384563005</v>
      </c>
      <c r="N12" s="120">
        <f t="shared" si="3"/>
        <v>3.5283357037460283</v>
      </c>
      <c r="O12" s="117">
        <f t="shared" si="4"/>
        <v>0.34074999999999522</v>
      </c>
      <c r="P12" s="118">
        <f t="shared" si="5"/>
        <v>2.3283237157081214</v>
      </c>
    </row>
    <row r="13" spans="1:16" x14ac:dyDescent="0.25">
      <c r="A13" t="str">
        <v>indirect_taxes</v>
      </c>
      <c r="B13">
        <v>-3360.1577448095431</v>
      </c>
      <c r="E13" s="115" t="str">
        <f t="shared" si="0"/>
        <v>Unemployment benefits</v>
      </c>
      <c r="F13" s="116" t="s">
        <v>468</v>
      </c>
      <c r="G13" s="116" t="str">
        <f>G11</f>
        <v>disposable</v>
      </c>
      <c r="H13" s="116">
        <f t="shared" si="1"/>
        <v>150.0626539620842</v>
      </c>
      <c r="I13" s="117">
        <f>VLOOKUP(_xlfn.CONCAT($G13,"_",$F13,"_",I$1),MC!$A$2:$D$1000,4,FALSE)</f>
        <v>0.20743229641041749</v>
      </c>
      <c r="J13" s="116">
        <f>INDEX(gini_poverty!$1:$1048576,MATCH(_xlfn.CONCAT($G13,"_income_",I$1,"_"),gini_poverty!$A:$A,0), MATCH("value", gini_poverty!$1:$1, 0))</f>
        <v>0.20590136474251089</v>
      </c>
      <c r="K13" s="117">
        <f>VLOOKUP(_xlfn.CONCAT($G13,"_",$F13,"_",K$1),MC!$A$2:$D$1000,4,FALSE)</f>
        <v>0.3235806</v>
      </c>
      <c r="L13" s="116">
        <f>INDEX(gini_poverty!$1:$1048576,MATCH(_xlfn.CONCAT($G13,"_income_",K$1,"_"),gini_poverty!$A:$A,0), MATCH("value", gini_poverty!$1:$1, 0))</f>
        <v>0.32030570000000003</v>
      </c>
      <c r="M13" s="119">
        <f t="shared" si="2"/>
        <v>0.15309316679066043</v>
      </c>
      <c r="N13" s="120">
        <f t="shared" si="3"/>
        <v>1.020194983552283</v>
      </c>
      <c r="O13" s="117">
        <f t="shared" si="4"/>
        <v>0.32748999999999695</v>
      </c>
      <c r="P13" s="118">
        <f t="shared" si="5"/>
        <v>2.1823551120370208</v>
      </c>
    </row>
    <row r="14" spans="1:16" x14ac:dyDescent="0.25">
      <c r="A14" t="str">
        <v>indirect_subsidies</v>
      </c>
      <c r="B14">
        <v>872.35519157940223</v>
      </c>
      <c r="E14" s="115" t="str">
        <f t="shared" si="0"/>
        <v>Other benefits</v>
      </c>
      <c r="F14" s="116" t="s">
        <v>1096</v>
      </c>
      <c r="G14" s="116" t="str">
        <f>G11</f>
        <v>disposable</v>
      </c>
      <c r="H14" s="116">
        <f t="shared" si="1"/>
        <v>144.4655208575891</v>
      </c>
      <c r="I14" s="117">
        <f>VLOOKUP(_xlfn.CONCAT($G14,"_",$F14,"_",I$1),MC!$A$2:$D$1000,4,FALSE)</f>
        <v>0.21330019018643309</v>
      </c>
      <c r="J14" s="116">
        <f>INDEX(gini_poverty!$1:$1048576,MATCH(_xlfn.CONCAT($G14,"_income_",I$1,"_"),gini_poverty!$A:$A,0), MATCH("value", gini_poverty!$1:$1, 0))</f>
        <v>0.20590136474251089</v>
      </c>
      <c r="K14" s="117">
        <f>VLOOKUP(_xlfn.CONCAT($G14,"_",$F14,"_",K$1),MC!$A$2:$D$1000,4,FALSE)</f>
        <v>0.32243850000000002</v>
      </c>
      <c r="L14" s="116">
        <f>INDEX(gini_poverty!$1:$1048576,MATCH(_xlfn.CONCAT($G14,"_income_",K$1,"_"),gini_poverty!$A:$A,0), MATCH("value", gini_poverty!$1:$1, 0))</f>
        <v>0.32030570000000003</v>
      </c>
      <c r="M14" s="119">
        <f>(I14-J14)*100</f>
        <v>0.73988254439222023</v>
      </c>
      <c r="N14" s="120">
        <f t="shared" si="3"/>
        <v>5.121516469812752</v>
      </c>
      <c r="O14" s="117">
        <f t="shared" si="4"/>
        <v>0.21327999999999903</v>
      </c>
      <c r="P14" s="118">
        <f t="shared" si="5"/>
        <v>1.476338428255457</v>
      </c>
    </row>
    <row r="15" spans="1:16" x14ac:dyDescent="0.25">
      <c r="A15" t="str">
        <v>health</v>
      </c>
      <c r="B15">
        <v>1312.5</v>
      </c>
      <c r="E15" s="115" t="str">
        <f t="shared" si="0"/>
        <v>Child benefits</v>
      </c>
      <c r="F15" s="116" t="s">
        <v>467</v>
      </c>
      <c r="G15" s="116" t="str">
        <f>G11</f>
        <v>disposable</v>
      </c>
      <c r="H15" s="116">
        <f t="shared" si="1"/>
        <v>1047.1259462183159</v>
      </c>
      <c r="I15" s="117">
        <f>VLOOKUP(_xlfn.CONCAT($G15,"_",$F15,"_",I$1),MC!$A$2:$D$1000,4,FALSE)</f>
        <v>0.24496343659899361</v>
      </c>
      <c r="J15" s="116">
        <f>INDEX(gini_poverty!$1:$1048576,MATCH(_xlfn.CONCAT($G15,"_income_",I$1,"_"),gini_poverty!$A:$A,0), MATCH("value", gini_poverty!$1:$1, 0))</f>
        <v>0.20590136474251089</v>
      </c>
      <c r="K15" s="117">
        <f>VLOOKUP(_xlfn.CONCAT($G15,"_",$F15,"_",K$1),MC!$A$2:$D$1000,4,FALSE)</f>
        <v>0.33596569999999998</v>
      </c>
      <c r="L15" s="116">
        <f>INDEX(gini_poverty!$1:$1048576,MATCH(_xlfn.CONCAT($G15,"_income_",K$1,"_"),gini_poverty!$A:$A,0), MATCH("value", gini_poverty!$1:$1, 0))</f>
        <v>0.32030570000000003</v>
      </c>
      <c r="M15" s="119">
        <f t="shared" si="2"/>
        <v>3.9062071856482721</v>
      </c>
      <c r="N15" s="120">
        <f t="shared" si="3"/>
        <v>3.7304081708179391</v>
      </c>
      <c r="O15" s="117">
        <f t="shared" si="4"/>
        <v>1.5659999999999952</v>
      </c>
      <c r="P15" s="118">
        <f t="shared" si="5"/>
        <v>1.495522105679443</v>
      </c>
    </row>
    <row r="16" spans="1:16" x14ac:dyDescent="0.25">
      <c r="A16" t="str">
        <v>education</v>
      </c>
      <c r="B16">
        <v>1500</v>
      </c>
      <c r="E16" s="115" t="str">
        <f t="shared" si="0"/>
        <v>Guaranteed minimum income benefits</v>
      </c>
      <c r="F16" s="116" t="s">
        <v>490</v>
      </c>
      <c r="G16" s="116" t="str">
        <f>G11</f>
        <v>disposable</v>
      </c>
      <c r="H16" s="116">
        <f t="shared" si="1"/>
        <v>433.42965637622132</v>
      </c>
      <c r="I16" s="117">
        <f>VLOOKUP(_xlfn.CONCAT($G16,"_",$F16,"_",I$1),MC!$A$2:$D$1000,4,FALSE)</f>
        <v>0.20590136474251089</v>
      </c>
      <c r="J16" s="116">
        <f>INDEX(gini_poverty!$1:$1048576,MATCH(_xlfn.CONCAT($G16,"_income_",I$1,"_"),gini_poverty!$A:$A,0), MATCH("value", gini_poverty!$1:$1, 0))</f>
        <v>0.20590136474251089</v>
      </c>
      <c r="K16" s="117">
        <f>VLOOKUP(_xlfn.CONCAT($G16,"_",$F16,"_",K$1),MC!$A$2:$D$1000,4,FALSE)</f>
        <v>0.3362598</v>
      </c>
      <c r="L16" s="116">
        <f>INDEX(gini_poverty!$1:$1048576,MATCH(_xlfn.CONCAT($G16,"_income_",K$1,"_"),gini_poverty!$A:$A,0), MATCH("value", gini_poverty!$1:$1, 0))</f>
        <v>0.32030570000000003</v>
      </c>
      <c r="M16" s="119">
        <f t="shared" si="2"/>
        <v>0</v>
      </c>
      <c r="N16" s="120">
        <f t="shared" si="3"/>
        <v>0</v>
      </c>
      <c r="O16" s="117">
        <f t="shared" si="4"/>
        <v>1.5954099999999971</v>
      </c>
      <c r="P16" s="118">
        <f t="shared" si="5"/>
        <v>3.680897180268544</v>
      </c>
    </row>
    <row r="17" spans="1:16" s="127" customFormat="1" x14ac:dyDescent="0.25">
      <c r="A17" s="127" t="str">
        <v>wage</v>
      </c>
      <c r="B17" s="127">
        <v>22630.019248741199</v>
      </c>
      <c r="E17" s="101" t="str">
        <f t="shared" si="0"/>
        <v>Indirect taxes</v>
      </c>
      <c r="F17" s="112" t="s">
        <v>180</v>
      </c>
      <c r="G17" s="112" t="s">
        <v>787</v>
      </c>
      <c r="H17" s="112">
        <f t="shared" si="1"/>
        <v>-3360.1577448095431</v>
      </c>
      <c r="I17" s="114">
        <f>VLOOKUP(_xlfn.CONCAT($G17,"_",$F17,"_",I$1),MC!$A$2:$D$1000,4,FALSE)</f>
        <v>0.18268333773518861</v>
      </c>
      <c r="J17" s="112">
        <f>INDEX(gini_poverty!$1:$1048576,MATCH(_xlfn.CONCAT($G17,"_income_",I$1,"_"),gini_poverty!$A:$A,0), MATCH("value", gini_poverty!$1:$1, 0))</f>
        <v>0.255077258670381</v>
      </c>
      <c r="K17" s="114">
        <f>VLOOKUP(_xlfn.CONCAT($G17,"_",$F17,"_",K$1),MC!$A$2:$D$1000,4,FALSE)</f>
        <v>0.31349139999999998</v>
      </c>
      <c r="L17" s="112">
        <f>INDEX(gini_poverty!$1:$1048576,MATCH(_xlfn.CONCAT($G17,"_income_",K$1,"_"),gini_poverty!$A:$A,0), MATCH("value", gini_poverty!$1:$1, 0))</f>
        <v>0.32124940000000002</v>
      </c>
      <c r="M17" s="110">
        <f t="shared" si="2"/>
        <v>-7.23939209351924</v>
      </c>
      <c r="N17" s="111">
        <f t="shared" si="3"/>
        <v>-2.1544798319965706</v>
      </c>
      <c r="O17" s="114">
        <f t="shared" si="4"/>
        <v>-0.77580000000000426</v>
      </c>
      <c r="P17" s="109">
        <f t="shared" si="5"/>
        <v>-0.23088201772621761</v>
      </c>
    </row>
    <row r="18" spans="1:16" x14ac:dyDescent="0.25">
      <c r="A18" t="str">
        <v>self_inc</v>
      </c>
      <c r="B18">
        <v>2435.5237015070029</v>
      </c>
      <c r="E18" s="115" t="str">
        <f t="shared" si="0"/>
        <v>Value added tax (direct effect)</v>
      </c>
      <c r="F18" s="116" t="s">
        <v>1152</v>
      </c>
      <c r="G18" s="116" t="str">
        <f>G17</f>
        <v>consumable</v>
      </c>
      <c r="H18" s="116">
        <f t="shared" si="1"/>
        <v>-3301.1215805508518</v>
      </c>
      <c r="I18" s="117">
        <f>VLOOKUP(_xlfn.CONCAT($G18,"_",$F18,"_",I$1),MC!$A$2:$D$1000,4,FALSE)</f>
        <v>0.18268333773518861</v>
      </c>
      <c r="J18" s="116">
        <f>INDEX(gini_poverty!$1:$1048576,MATCH(_xlfn.CONCAT($G18,"_income_",I$1,"_"),gini_poverty!$A:$A,0), MATCH("value", gini_poverty!$1:$1, 0))</f>
        <v>0.255077258670381</v>
      </c>
      <c r="K18" s="117">
        <f>VLOOKUP(_xlfn.CONCAT($G18,"_",$F18,"_",K$1),MC!$A$2:$D$1000,4,FALSE)</f>
        <v>0.3133592</v>
      </c>
      <c r="L18" s="116">
        <f>INDEX(gini_poverty!$1:$1048576,MATCH(_xlfn.CONCAT($G18,"_income_",K$1,"_"),gini_poverty!$A:$A,0), MATCH("value", gini_poverty!$1:$1, 0))</f>
        <v>0.32124940000000002</v>
      </c>
      <c r="M18" s="119">
        <f t="shared" si="2"/>
        <v>-7.23939209351924</v>
      </c>
      <c r="N18" s="120">
        <f t="shared" si="3"/>
        <v>-2.1930098352546032</v>
      </c>
      <c r="O18" s="117">
        <f t="shared" si="4"/>
        <v>-0.78902000000000139</v>
      </c>
      <c r="P18" s="118">
        <f t="shared" si="5"/>
        <v>-0.23901573472744952</v>
      </c>
    </row>
    <row r="19" spans="1:16" x14ac:dyDescent="0.25">
      <c r="A19" t="str">
        <v>cap_income</v>
      </c>
      <c r="B19">
        <v>993.35328633880204</v>
      </c>
      <c r="E19" s="115" t="str">
        <f t="shared" si="0"/>
        <v>Value added tax (indirect effect)</v>
      </c>
      <c r="F19" s="116" t="s">
        <v>1153</v>
      </c>
      <c r="G19" s="116" t="str">
        <f>G17</f>
        <v>consumable</v>
      </c>
      <c r="H19" s="116">
        <f t="shared" si="1"/>
        <v>-59.036164258691223</v>
      </c>
      <c r="I19" s="117">
        <f>VLOOKUP(_xlfn.CONCAT($G19,"_",$F19,"_",I$1),MC!$A$2:$D$1000,4,FALSE)</f>
        <v>0.25415432060363258</v>
      </c>
      <c r="J19" s="116">
        <f>INDEX(gini_poverty!$1:$1048576,MATCH(_xlfn.CONCAT($G19,"_income_",I$1,"_"),gini_poverty!$A:$A,0), MATCH("value", gini_poverty!$1:$1, 0))</f>
        <v>0.255077258670381</v>
      </c>
      <c r="K19" s="117">
        <f>VLOOKUP(_xlfn.CONCAT($G19,"_",$F19,"_",K$1),MC!$A$2:$D$1000,4,FALSE)</f>
        <v>0.32137710000000003</v>
      </c>
      <c r="L19" s="116">
        <f>INDEX(gini_poverty!$1:$1048576,MATCH(_xlfn.CONCAT($G19,"_income_",K$1,"_"),gini_poverty!$A:$A,0), MATCH("value", gini_poverty!$1:$1, 0))</f>
        <v>0.32124940000000002</v>
      </c>
      <c r="M19" s="119">
        <f t="shared" si="2"/>
        <v>-9.2293806674842438E-2</v>
      </c>
      <c r="N19" s="120">
        <f>IF($H19&lt;&gt;0,M19/ABS($H19/1000),"")</f>
        <v>-1.563343551088773</v>
      </c>
      <c r="O19" s="117">
        <f t="shared" si="4"/>
        <v>1.2770000000000836E-2</v>
      </c>
      <c r="P19" s="118">
        <f t="shared" si="5"/>
        <v>0.2163080911565296</v>
      </c>
    </row>
    <row r="20" spans="1:16" x14ac:dyDescent="0.25">
      <c r="A20" t="str">
        <v>agri_inc</v>
      </c>
      <c r="B20">
        <v>3143.8547864248908</v>
      </c>
      <c r="E20" s="101" t="str">
        <f t="shared" si="0"/>
        <v>Indirect subsidies</v>
      </c>
      <c r="F20" s="112" t="s">
        <v>179</v>
      </c>
      <c r="G20" s="112" t="str">
        <f>G17</f>
        <v>consumable</v>
      </c>
      <c r="H20" s="112">
        <f t="shared" si="1"/>
        <v>872.35519157940223</v>
      </c>
      <c r="I20" s="114">
        <f>VLOOKUP(_xlfn.CONCAT($G20,"_",$F20,"_",I$1),MC!$A$2:$D$1000,4,FALSE)</f>
        <v>0.28358669868169789</v>
      </c>
      <c r="J20" s="112">
        <f>INDEX(gini_poverty!$1:$1048576,MATCH(_xlfn.CONCAT($G20,"_income_",I$1,"_"),gini_poverty!$A:$A,0), MATCH("value", gini_poverty!$1:$1, 0))</f>
        <v>0.255077258670381</v>
      </c>
      <c r="K20" s="114">
        <f>VLOOKUP(_xlfn.CONCAT($G20,"_",$F20,"_",K$1),MC!$A$2:$D$1000,4,FALSE)</f>
        <v>0.3290922</v>
      </c>
      <c r="L20" s="112">
        <f>INDEX(gini_poverty!$1:$1048576,MATCH(_xlfn.CONCAT($G20,"_income_",K$1,"_"),gini_poverty!$A:$A,0), MATCH("value", gini_poverty!$1:$1, 0))</f>
        <v>0.32124940000000002</v>
      </c>
      <c r="M20" s="110">
        <f t="shared" si="2"/>
        <v>2.8509440011316887</v>
      </c>
      <c r="N20" s="111">
        <f t="shared" si="3"/>
        <v>3.2680999994624256</v>
      </c>
      <c r="O20" s="114">
        <f t="shared" si="4"/>
        <v>0.78427999999999831</v>
      </c>
      <c r="P20" s="109">
        <f t="shared" si="5"/>
        <v>0.89903746498035575</v>
      </c>
    </row>
    <row r="21" spans="1:16" s="127" customFormat="1" x14ac:dyDescent="0.25">
      <c r="A21" s="127" t="str">
        <v>priv_trans</v>
      </c>
      <c r="B21" s="127">
        <v>5423.8256431326663</v>
      </c>
      <c r="E21" s="115" t="str">
        <f t="shared" si="0"/>
        <v>Electricity subsidies</v>
      </c>
      <c r="F21" s="116" t="s">
        <v>1414</v>
      </c>
      <c r="G21" s="116" t="str">
        <f>G17</f>
        <v>consumable</v>
      </c>
      <c r="H21" s="116">
        <f t="shared" si="1"/>
        <v>872.35519157940223</v>
      </c>
      <c r="I21" s="117">
        <f>VLOOKUP(_xlfn.CONCAT($G21,"_",$F21,"_",I$1),MC!$A$2:$D$1000,4,FALSE)</f>
        <v>0.28358669868169789</v>
      </c>
      <c r="J21" s="116">
        <f>INDEX(gini_poverty!$1:$1048576,MATCH(_xlfn.CONCAT($G21,"_income_",I$1,"_"),gini_poverty!$A:$A,0), MATCH("value", gini_poverty!$1:$1, 0))</f>
        <v>0.255077258670381</v>
      </c>
      <c r="K21" s="117">
        <f>VLOOKUP(_xlfn.CONCAT($G21,"_",$F21,"_",K$1),MC!$A$2:$D$1000,4,FALSE)</f>
        <v>0.3290922</v>
      </c>
      <c r="L21" s="116">
        <f>INDEX(gini_poverty!$1:$1048576,MATCH(_xlfn.CONCAT($G21,"_income_",K$1,"_"),gini_poverty!$A:$A,0), MATCH("value", gini_poverty!$1:$1, 0))</f>
        <v>0.32124940000000002</v>
      </c>
      <c r="M21" s="119">
        <f t="shared" si="2"/>
        <v>2.8509440011316887</v>
      </c>
      <c r="N21" s="120">
        <f t="shared" si="3"/>
        <v>3.2680999994624256</v>
      </c>
      <c r="O21" s="117">
        <f t="shared" si="4"/>
        <v>0.78427999999999831</v>
      </c>
      <c r="P21" s="118">
        <f t="shared" si="5"/>
        <v>0.89903746498035575</v>
      </c>
    </row>
    <row r="22" spans="1:16" x14ac:dyDescent="0.25">
      <c r="A22" t="str">
        <v>SIC</v>
      </c>
      <c r="B22">
        <v>-4061.5879684336992</v>
      </c>
      <c r="E22" s="101" t="str">
        <f t="shared" si="0"/>
        <v>In-kind health benefits</v>
      </c>
      <c r="F22" s="112" t="s">
        <v>178</v>
      </c>
      <c r="G22" s="112" t="s">
        <v>1087</v>
      </c>
      <c r="H22" s="112">
        <f t="shared" si="1"/>
        <v>1312.5</v>
      </c>
      <c r="I22" s="114">
        <f>VLOOKUP(_xlfn.CONCAT($G22,"_",$F22,"_",I$1),MC!$A$2:$D$1000,4,FALSE)</f>
        <v>0.2045675585469672</v>
      </c>
      <c r="J22" s="112">
        <f>INDEX(gini_poverty!$1:$1048576,MATCH(_xlfn.CONCAT($G22,"_income_",I$1,"_"),gini_poverty!$A:$A,0), MATCH("value", gini_poverty!$1:$1, 0))</f>
        <v>0.15985169561613871</v>
      </c>
      <c r="K22" s="114">
        <f>VLOOKUP(_xlfn.CONCAT($G22,"_",$F22,"_",K$1),MC!$A$2:$D$1000,4,FALSE)</f>
        <v>0.31493470000000001</v>
      </c>
      <c r="L22" s="112">
        <f>INDEX(gini_poverty!$1:$1048576,MATCH(_xlfn.CONCAT($G22,"_income_",K$1,"_"),gini_poverty!$A:$A,0), MATCH("value", gini_poverty!$1:$1, 0))</f>
        <v>0.30047010000000002</v>
      </c>
      <c r="M22" s="110">
        <f t="shared" si="2"/>
        <v>4.4715862930828489</v>
      </c>
      <c r="N22" s="111">
        <f t="shared" si="3"/>
        <v>3.4069228899678849</v>
      </c>
      <c r="O22" s="114">
        <f t="shared" si="4"/>
        <v>1.4464599999999994</v>
      </c>
      <c r="P22" s="109">
        <f t="shared" si="5"/>
        <v>1.1020647619047614</v>
      </c>
    </row>
    <row r="23" spans="1:16" s="127" customFormat="1" x14ac:dyDescent="0.25">
      <c r="A23" s="127" t="str">
        <v>PIT</v>
      </c>
      <c r="B23" s="127">
        <v>-2103.6260967737439</v>
      </c>
      <c r="E23" s="115" t="str">
        <f t="shared" si="0"/>
        <v>In-hospital in-kind medical benefits</v>
      </c>
      <c r="F23" s="116" t="s">
        <v>469</v>
      </c>
      <c r="G23" s="116" t="str">
        <f>G22</f>
        <v>final</v>
      </c>
      <c r="H23" s="116">
        <f t="shared" si="1"/>
        <v>825</v>
      </c>
      <c r="I23" s="117">
        <f>VLOOKUP(_xlfn.CONCAT($G23,"_",$F23,"_",I$1),MC!$A$2:$D$1000,4,FALSE)</f>
        <v>0.188545770759771</v>
      </c>
      <c r="J23" s="116">
        <f>INDEX(gini_poverty!$1:$1048576,MATCH(_xlfn.CONCAT($G23,"_income_",I$1,"_"),gini_poverty!$A:$A,0), MATCH("value", gini_poverty!$1:$1, 0))</f>
        <v>0.15985169561613871</v>
      </c>
      <c r="K23" s="117">
        <f>VLOOKUP(_xlfn.CONCAT($G23,"_",$F23,"_",K$1),MC!$A$2:$D$1000,4,FALSE)</f>
        <v>0.3107898</v>
      </c>
      <c r="L23" s="116">
        <f>INDEX(gini_poverty!$1:$1048576,MATCH(_xlfn.CONCAT($G23,"_income_",K$1,"_"),gini_poverty!$A:$A,0), MATCH("value", gini_poverty!$1:$1, 0))</f>
        <v>0.30047010000000002</v>
      </c>
      <c r="M23" s="119">
        <f t="shared" si="2"/>
        <v>2.8694075143632287</v>
      </c>
      <c r="N23" s="120">
        <f t="shared" si="3"/>
        <v>3.4780697143796715</v>
      </c>
      <c r="O23" s="117">
        <f t="shared" si="4"/>
        <v>1.0319699999999987</v>
      </c>
      <c r="P23" s="118">
        <f t="shared" si="5"/>
        <v>1.2508727272727258</v>
      </c>
    </row>
    <row r="24" spans="1:16" x14ac:dyDescent="0.25">
      <c r="A24" t="str">
        <v>lab_pens</v>
      </c>
      <c r="B24">
        <v>4177.2583818798421</v>
      </c>
      <c r="E24" s="115" t="str">
        <f t="shared" si="0"/>
        <v>Out-hospital in-kind medical benefits</v>
      </c>
      <c r="F24" s="116" t="s">
        <v>470</v>
      </c>
      <c r="G24" s="116" t="str">
        <f>G22</f>
        <v>final</v>
      </c>
      <c r="H24" s="116">
        <f t="shared" si="1"/>
        <v>487.5</v>
      </c>
      <c r="I24" s="117">
        <f>VLOOKUP(_xlfn.CONCAT($G24,"_",$F24,"_",I$1),MC!$A$2:$D$1000,4,FALSE)</f>
        <v>0.1771481582986171</v>
      </c>
      <c r="J24" s="116">
        <f>INDEX(gini_poverty!$1:$1048576,MATCH(_xlfn.CONCAT($G24,"_income_",I$1,"_"),gini_poverty!$A:$A,0), MATCH("value", gini_poverty!$1:$1, 0))</f>
        <v>0.15985169561613871</v>
      </c>
      <c r="K24" s="117">
        <f>VLOOKUP(_xlfn.CONCAT($G24,"_",$F24,"_",K$1),MC!$A$2:$D$1000,4,FALSE)</f>
        <v>0.30421969999999998</v>
      </c>
      <c r="L24" s="116">
        <f>INDEX(gini_poverty!$1:$1048576,MATCH(_xlfn.CONCAT($G24,"_income_",K$1,"_"),gini_poverty!$A:$A,0), MATCH("value", gini_poverty!$1:$1, 0))</f>
        <v>0.30047010000000002</v>
      </c>
      <c r="M24" s="119">
        <f t="shared" si="2"/>
        <v>1.7296462682478393</v>
      </c>
      <c r="N24" s="120">
        <f t="shared" si="3"/>
        <v>3.5479923451237729</v>
      </c>
      <c r="O24" s="117">
        <f t="shared" si="4"/>
        <v>0.37495999999999641</v>
      </c>
      <c r="P24" s="118">
        <f t="shared" si="5"/>
        <v>0.76914871794871065</v>
      </c>
    </row>
    <row r="25" spans="1:16" x14ac:dyDescent="0.25">
      <c r="A25" t="str">
        <v>soc_pens</v>
      </c>
      <c r="B25">
        <v>146.3499244976602</v>
      </c>
      <c r="E25" s="101" t="str">
        <f t="shared" si="0"/>
        <v>In-kind education benefits</v>
      </c>
      <c r="F25" s="112" t="s">
        <v>177</v>
      </c>
      <c r="G25" s="112" t="str">
        <f>G22</f>
        <v>final</v>
      </c>
      <c r="H25" s="112">
        <f t="shared" si="1"/>
        <v>1500</v>
      </c>
      <c r="I25" s="114">
        <f>VLOOKUP(_xlfn.CONCAT($G25,"_",$F25,"_",I$1),MC!$A$2:$D$1000,4,FALSE)</f>
        <v>0.2078991720657771</v>
      </c>
      <c r="J25" s="112">
        <f>INDEX(gini_poverty!$1:$1048576,MATCH(_xlfn.CONCAT($G25,"_income_",I$1,"_"),gini_poverty!$A:$A,0), MATCH("value", gini_poverty!$1:$1, 0))</f>
        <v>0.15985169561613871</v>
      </c>
      <c r="K25" s="114">
        <f>VLOOKUP(_xlfn.CONCAT($G25,"_",$F25,"_",K$1),MC!$A$2:$D$1000,4,FALSE)</f>
        <v>0.3156215</v>
      </c>
      <c r="L25" s="112">
        <f>INDEX(gini_poverty!$1:$1048576,MATCH(_xlfn.CONCAT($G25,"_income_",K$1,"_"),gini_poverty!$A:$A,0), MATCH("value", gini_poverty!$1:$1, 0))</f>
        <v>0.30047010000000002</v>
      </c>
      <c r="M25" s="110">
        <f t="shared" si="2"/>
        <v>4.8047476449638387</v>
      </c>
      <c r="N25" s="111">
        <f t="shared" si="3"/>
        <v>3.2031650966425591</v>
      </c>
      <c r="O25" s="114">
        <f t="shared" si="4"/>
        <v>1.5151399999999982</v>
      </c>
      <c r="P25" s="109">
        <f t="shared" si="5"/>
        <v>1.0100933333333322</v>
      </c>
    </row>
    <row r="26" spans="1:16" s="127" customFormat="1" x14ac:dyDescent="0.25">
      <c r="A26" s="127" t="str">
        <v>unem_ben</v>
      </c>
      <c r="B26" s="127">
        <v>150.0626539620842</v>
      </c>
      <c r="E26" s="115" t="str">
        <f t="shared" si="0"/>
        <v>Primary in-kind education benefits</v>
      </c>
      <c r="F26" s="116" t="s">
        <v>471</v>
      </c>
      <c r="G26" s="116" t="str">
        <f>G25</f>
        <v>final</v>
      </c>
      <c r="H26" s="116">
        <f>INDEX($A$2:$B$70,MATCH($F26,$A$2:$A$70,0),2)</f>
        <v>374.99999999999989</v>
      </c>
      <c r="I26" s="117">
        <f>VLOOKUP(_xlfn.CONCAT($G26,"_",$F26,"_",I$1),MC!$A$2:$D$1000,4,FALSE)</f>
        <v>0.17396935643774539</v>
      </c>
      <c r="J26" s="116">
        <f>INDEX(gini_poverty!$1:$1048576,MATCH(_xlfn.CONCAT($G26,"_income_",I$1,"_"),gini_poverty!$A:$A,0), MATCH("value", gini_poverty!$1:$1, 0))</f>
        <v>0.15985169561613871</v>
      </c>
      <c r="K26" s="117">
        <f>VLOOKUP(_xlfn.CONCAT($G26,"_",$F26,"_",K$1),MC!$A$2:$D$1000,4,FALSE)</f>
        <v>0.30529139999999999</v>
      </c>
      <c r="L26" s="116">
        <f>INDEX(gini_poverty!$1:$1048576,MATCH(_xlfn.CONCAT($G26,"_income_",K$1,"_"),gini_poverty!$A:$A,0), MATCH("value", gini_poverty!$1:$1, 0))</f>
        <v>0.30047010000000002</v>
      </c>
      <c r="M26" s="119">
        <f t="shared" si="2"/>
        <v>1.4117660821606677</v>
      </c>
      <c r="N26" s="120">
        <f t="shared" si="3"/>
        <v>3.7647095524284482</v>
      </c>
      <c r="O26" s="117">
        <f t="shared" si="4"/>
        <v>0.48212999999999728</v>
      </c>
      <c r="P26" s="118">
        <f t="shared" si="5"/>
        <v>1.2856799999999931</v>
      </c>
    </row>
    <row r="27" spans="1:16" x14ac:dyDescent="0.25">
      <c r="A27" t="str">
        <v>child_ben</v>
      </c>
      <c r="B27">
        <v>1047.1259462183159</v>
      </c>
      <c r="E27" s="115" t="str">
        <f t="shared" si="0"/>
        <v>Secondary in-kind education benefits</v>
      </c>
      <c r="F27" s="116" t="s">
        <v>172</v>
      </c>
      <c r="G27" s="116" t="str">
        <f>G25</f>
        <v>final</v>
      </c>
      <c r="H27" s="116">
        <f t="shared" si="1"/>
        <v>749.99999999999966</v>
      </c>
      <c r="I27" s="117">
        <f>VLOOKUP(_xlfn.CONCAT($G27,"_",$F27,"_",I$1),MC!$A$2:$D$1000,4,FALSE)</f>
        <v>0.18735663943311581</v>
      </c>
      <c r="J27" s="116">
        <f>INDEX(gini_poverty!$1:$1048576,MATCH(_xlfn.CONCAT($G27,"_income_",I$1,"_"),gini_poverty!$A:$A,0), MATCH("value", gini_poverty!$1:$1, 0))</f>
        <v>0.15985169561613871</v>
      </c>
      <c r="K27" s="117">
        <f>VLOOKUP(_xlfn.CONCAT($G27,"_",$F27,"_",K$1),MC!$A$2:$D$1000,4,FALSE)</f>
        <v>0.31017289999999997</v>
      </c>
      <c r="L27" s="116">
        <f>INDEX(gini_poverty!$1:$1048576,MATCH(_xlfn.CONCAT($G27,"_income_",K$1,"_"),gini_poverty!$A:$A,0), MATCH("value", gini_poverty!$1:$1, 0))</f>
        <v>0.30047010000000002</v>
      </c>
      <c r="M27" s="119">
        <f t="shared" si="2"/>
        <v>2.7504943816977101</v>
      </c>
      <c r="N27" s="120">
        <f t="shared" si="3"/>
        <v>3.6673258422636152</v>
      </c>
      <c r="O27" s="117">
        <f t="shared" si="4"/>
        <v>0.97027999999999559</v>
      </c>
      <c r="P27" s="118">
        <f t="shared" si="5"/>
        <v>1.2937066666666615</v>
      </c>
    </row>
    <row r="28" spans="1:16" ht="15.75" thickBot="1" x14ac:dyDescent="0.3">
      <c r="A28" t="str">
        <v>GMI</v>
      </c>
      <c r="B28">
        <v>433.42965637622132</v>
      </c>
      <c r="E28" s="121" t="str">
        <f t="shared" si="0"/>
        <v>Tertiary in-kind education benefits</v>
      </c>
      <c r="F28" s="122" t="s">
        <v>173</v>
      </c>
      <c r="G28" s="122" t="str">
        <f>G25</f>
        <v>final</v>
      </c>
      <c r="H28" s="122">
        <f t="shared" si="1"/>
        <v>374.99999999999989</v>
      </c>
      <c r="I28" s="123">
        <f>VLOOKUP(_xlfn.CONCAT($G28,"_",$F28,"_",I$1),MC!$A$2:$D$1000,4,FALSE)</f>
        <v>0.16627656742719329</v>
      </c>
      <c r="J28" s="122">
        <f>INDEX(gini_poverty!$1:$1048576,MATCH(_xlfn.CONCAT($G28,"_income_",I$1,"_"),gini_poverty!$A:$A,0), MATCH("value", gini_poverty!$1:$1, 0))</f>
        <v>0.15985169561613871</v>
      </c>
      <c r="K28" s="123">
        <f>VLOOKUP(_xlfn.CONCAT($G28,"_",$F28,"_",K$1),MC!$A$2:$D$1000,4,FALSE)</f>
        <v>0.30153489999999999</v>
      </c>
      <c r="L28" s="122">
        <f>INDEX(gini_poverty!$1:$1048576,MATCH(_xlfn.CONCAT($G28,"_income_",K$1,"_"),gini_poverty!$A:$A,0), MATCH("value", gini_poverty!$1:$1, 0))</f>
        <v>0.30047010000000002</v>
      </c>
      <c r="M28" s="124">
        <f t="shared" si="2"/>
        <v>0.64248718110545833</v>
      </c>
      <c r="N28" s="125">
        <f t="shared" si="3"/>
        <v>1.713299149614556</v>
      </c>
      <c r="O28" s="123">
        <f t="shared" si="4"/>
        <v>0.10647999999999769</v>
      </c>
      <c r="P28" s="126">
        <f t="shared" si="5"/>
        <v>0.28394666666666057</v>
      </c>
    </row>
    <row r="29" spans="1:16" x14ac:dyDescent="0.25">
      <c r="A29" t="str">
        <v>other_ben</v>
      </c>
      <c r="B29">
        <v>144.4655208575891</v>
      </c>
    </row>
    <row r="30" spans="1:16" x14ac:dyDescent="0.25">
      <c r="A30" t="str">
        <v>VAT_dir</v>
      </c>
      <c r="B30">
        <v>-3301.1215805508518</v>
      </c>
    </row>
    <row r="31" spans="1:16" x14ac:dyDescent="0.25">
      <c r="A31" t="str">
        <v>VAT_ind</v>
      </c>
      <c r="B31">
        <v>-59.036164258691223</v>
      </c>
    </row>
    <row r="32" spans="1:16" x14ac:dyDescent="0.25">
      <c r="A32" t="str">
        <v>electr_subs</v>
      </c>
      <c r="B32">
        <v>872.35519157940223</v>
      </c>
    </row>
    <row r="33" spans="1:2" x14ac:dyDescent="0.25">
      <c r="A33" t="str">
        <v>health_in</v>
      </c>
      <c r="B33">
        <v>825</v>
      </c>
    </row>
    <row r="34" spans="1:2" x14ac:dyDescent="0.25">
      <c r="A34" t="str">
        <v>health_out</v>
      </c>
      <c r="B34">
        <v>487.5</v>
      </c>
    </row>
    <row r="35" spans="1:2" x14ac:dyDescent="0.25">
      <c r="A35" t="str">
        <v>educ_prim</v>
      </c>
      <c r="B35">
        <v>374.99999999999989</v>
      </c>
    </row>
    <row r="36" spans="1:2" x14ac:dyDescent="0.25">
      <c r="A36" t="str">
        <v>educ_sec</v>
      </c>
      <c r="B36">
        <v>749.99999999999966</v>
      </c>
    </row>
    <row r="37" spans="1:2" x14ac:dyDescent="0.25">
      <c r="A37" t="str">
        <v>educ_tert</v>
      </c>
      <c r="B37">
        <v>374.99999999999989</v>
      </c>
    </row>
    <row r="38" spans="1:2" x14ac:dyDescent="0.25">
      <c r="A38" t="str">
        <v>educ_tert</v>
      </c>
      <c r="B38">
        <v>374.99999999999994</v>
      </c>
    </row>
    <row r="39" spans="1:2" x14ac:dyDescent="0.25">
      <c r="A39">
        <v>0</v>
      </c>
      <c r="B39">
        <v>0</v>
      </c>
    </row>
    <row r="40" spans="1:2" x14ac:dyDescent="0.25">
      <c r="A40">
        <v>0</v>
      </c>
      <c r="B40">
        <v>0</v>
      </c>
    </row>
    <row r="41" spans="1:2" x14ac:dyDescent="0.25">
      <c r="A41">
        <v>0</v>
      </c>
      <c r="B41">
        <v>0</v>
      </c>
    </row>
    <row r="42" spans="1:2" x14ac:dyDescent="0.25">
      <c r="A42">
        <v>0</v>
      </c>
      <c r="B42">
        <v>0</v>
      </c>
    </row>
    <row r="43" spans="1:2" x14ac:dyDescent="0.25">
      <c r="A43">
        <v>0</v>
      </c>
      <c r="B43">
        <v>0</v>
      </c>
    </row>
    <row r="44" spans="1:2" x14ac:dyDescent="0.25">
      <c r="A44">
        <v>0</v>
      </c>
      <c r="B44">
        <v>0</v>
      </c>
    </row>
    <row r="45" spans="1:2" x14ac:dyDescent="0.25">
      <c r="A45">
        <v>0</v>
      </c>
      <c r="B45">
        <v>0</v>
      </c>
    </row>
    <row r="46" spans="1:2" x14ac:dyDescent="0.25">
      <c r="A46">
        <v>0</v>
      </c>
      <c r="B46">
        <v>0</v>
      </c>
    </row>
    <row r="47" spans="1:2" x14ac:dyDescent="0.25">
      <c r="A47">
        <v>0</v>
      </c>
      <c r="B47">
        <v>0</v>
      </c>
    </row>
    <row r="48" spans="1:2" x14ac:dyDescent="0.25">
      <c r="A48">
        <v>0</v>
      </c>
      <c r="B48">
        <v>0</v>
      </c>
    </row>
    <row r="49" spans="1:2" x14ac:dyDescent="0.25">
      <c r="A49">
        <v>0</v>
      </c>
      <c r="B49">
        <v>0</v>
      </c>
    </row>
    <row r="50" spans="1:2" x14ac:dyDescent="0.25">
      <c r="A50">
        <v>0</v>
      </c>
      <c r="B50">
        <v>0</v>
      </c>
    </row>
    <row r="51" spans="1:2" x14ac:dyDescent="0.25">
      <c r="A51">
        <v>0</v>
      </c>
      <c r="B51">
        <v>0</v>
      </c>
    </row>
    <row r="52" spans="1:2" x14ac:dyDescent="0.25">
      <c r="A52">
        <v>0</v>
      </c>
      <c r="B52">
        <v>0</v>
      </c>
    </row>
    <row r="53" spans="1:2" x14ac:dyDescent="0.25">
      <c r="A53" t="e">
        <v>#N/A</v>
      </c>
      <c r="B53" t="e">
        <v>#N/A</v>
      </c>
    </row>
    <row r="54" spans="1:2" x14ac:dyDescent="0.25">
      <c r="A54" t="e">
        <v>#N/A</v>
      </c>
      <c r="B54" t="e">
        <v>#N/A</v>
      </c>
    </row>
    <row r="55" spans="1:2" x14ac:dyDescent="0.25">
      <c r="A55" t="e">
        <v>#N/A</v>
      </c>
      <c r="B55" t="e">
        <v>#N/A</v>
      </c>
    </row>
    <row r="56" spans="1:2" x14ac:dyDescent="0.25">
      <c r="A56" t="e">
        <v>#N/A</v>
      </c>
      <c r="B56" t="e">
        <v>#N/A</v>
      </c>
    </row>
    <row r="57" spans="1:2" x14ac:dyDescent="0.25">
      <c r="A57" t="e">
        <v>#N/A</v>
      </c>
      <c r="B57" t="e">
        <v>#N/A</v>
      </c>
    </row>
    <row r="58" spans="1:2" x14ac:dyDescent="0.25">
      <c r="A58" t="e">
        <v>#N/A</v>
      </c>
      <c r="B58" t="e">
        <v>#N/A</v>
      </c>
    </row>
    <row r="59" spans="1:2" x14ac:dyDescent="0.25">
      <c r="A59" t="e">
        <v>#N/A</v>
      </c>
      <c r="B59" t="e">
        <v>#N/A</v>
      </c>
    </row>
    <row r="60" spans="1:2" x14ac:dyDescent="0.25">
      <c r="A60" t="e">
        <v>#N/A</v>
      </c>
      <c r="B60" t="e">
        <v>#N/A</v>
      </c>
    </row>
    <row r="61" spans="1:2" x14ac:dyDescent="0.25">
      <c r="A61" t="e">
        <v>#N/A</v>
      </c>
      <c r="B61" t="e">
        <v>#N/A</v>
      </c>
    </row>
    <row r="62" spans="1:2" x14ac:dyDescent="0.25">
      <c r="A62" t="e">
        <v>#N/A</v>
      </c>
      <c r="B62" t="e">
        <v>#N/A</v>
      </c>
    </row>
    <row r="63" spans="1:2" x14ac:dyDescent="0.25">
      <c r="A63" t="e">
        <v>#N/A</v>
      </c>
      <c r="B63" t="e">
        <v>#N/A</v>
      </c>
    </row>
    <row r="64" spans="1:2" x14ac:dyDescent="0.25">
      <c r="A64" t="e">
        <v>#N/A</v>
      </c>
      <c r="B64" t="e">
        <v>#N/A</v>
      </c>
    </row>
    <row r="65" spans="1:2" x14ac:dyDescent="0.25">
      <c r="A65" t="e">
        <v>#N/A</v>
      </c>
      <c r="B65" t="e">
        <v>#N/A</v>
      </c>
    </row>
    <row r="66" spans="1:2" x14ac:dyDescent="0.25">
      <c r="A66" t="e">
        <v>#N/A</v>
      </c>
      <c r="B66" t="e">
        <v>#N/A</v>
      </c>
    </row>
    <row r="67" spans="1:2" x14ac:dyDescent="0.25">
      <c r="A67" t="e">
        <v>#N/A</v>
      </c>
      <c r="B67" t="e">
        <v>#N/A</v>
      </c>
    </row>
    <row r="68" spans="1:2" x14ac:dyDescent="0.25">
      <c r="A68" t="e">
        <v>#N/A</v>
      </c>
      <c r="B68" t="e">
        <v>#N/A</v>
      </c>
    </row>
    <row r="69" spans="1:2" x14ac:dyDescent="0.25">
      <c r="A69" t="e">
        <v>#N/A</v>
      </c>
      <c r="B69" t="e">
        <v>#N/A</v>
      </c>
    </row>
    <row r="70" spans="1:2" x14ac:dyDescent="0.25">
      <c r="A70" t="e">
        <v>#N/A</v>
      </c>
      <c r="B70" t="e">
        <v>#N/A</v>
      </c>
    </row>
  </sheetData>
  <mergeCells count="2">
    <mergeCell ref="E2:P2"/>
    <mergeCell ref="M3:N3"/>
  </mergeCells>
  <conditionalFormatting sqref="N5:N39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5:P3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horizontalDpi="90" verticalDpi="90" r:id="rId1"/>
  <ignoredErrors>
    <ignoredError sqref="N5:P21 N22:P28" formula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4DE19-AE95-4D6A-8681-A3C0A2D11C07}">
  <sheetPr>
    <tabColor theme="9"/>
  </sheetPr>
  <dimension ref="D4:O30"/>
  <sheetViews>
    <sheetView topLeftCell="A16" zoomScale="70" zoomScaleNormal="70" workbookViewId="0">
      <selection activeCell="F8" sqref="F8"/>
    </sheetView>
  </sheetViews>
  <sheetFormatPr defaultColWidth="9.140625" defaultRowHeight="15" x14ac:dyDescent="0.25"/>
  <cols>
    <col min="1" max="3" width="9.140625" style="21"/>
    <col min="4" max="4" width="13" style="21" customWidth="1"/>
    <col min="5" max="5" width="17.7109375" style="21" customWidth="1"/>
    <col min="6" max="6" width="24" style="21" customWidth="1"/>
    <col min="7" max="7" width="22.7109375" style="21" customWidth="1"/>
    <col min="8" max="8" width="30.42578125" style="21" customWidth="1"/>
    <col min="9" max="9" width="16" style="21" customWidth="1"/>
    <col min="10" max="10" width="23" style="21" customWidth="1"/>
    <col min="11" max="12" width="9.140625" style="21"/>
    <col min="13" max="13" width="16" style="21" customWidth="1"/>
    <col min="14" max="14" width="25" style="21" customWidth="1"/>
    <col min="15" max="15" width="26" style="21" customWidth="1"/>
    <col min="16" max="16384" width="9.140625" style="21"/>
  </cols>
  <sheetData>
    <row r="4" spans="4:15" ht="15.75" thickBot="1" x14ac:dyDescent="0.3"/>
    <row r="5" spans="4:15" ht="26.45" customHeight="1" x14ac:dyDescent="0.4">
      <c r="D5" s="255" t="s">
        <v>795</v>
      </c>
      <c r="E5" s="256"/>
      <c r="F5" s="256"/>
      <c r="G5" s="256"/>
      <c r="H5" s="257"/>
    </row>
    <row r="6" spans="4:15" ht="23.25" customHeight="1" thickBot="1" x14ac:dyDescent="0.4">
      <c r="D6" s="134" t="s">
        <v>796</v>
      </c>
      <c r="E6" s="135"/>
      <c r="F6" s="258" t="s">
        <v>797</v>
      </c>
      <c r="G6" s="258"/>
      <c r="H6" s="259"/>
    </row>
    <row r="7" spans="4:15" ht="21.75" thickBot="1" x14ac:dyDescent="0.4">
      <c r="D7" s="136"/>
      <c r="E7" s="137"/>
      <c r="F7" s="137" t="s">
        <v>798</v>
      </c>
      <c r="G7" s="137" t="s">
        <v>799</v>
      </c>
      <c r="H7" s="138" t="s">
        <v>800</v>
      </c>
    </row>
    <row r="8" spans="4:15" ht="65.25" customHeight="1" thickBot="1" x14ac:dyDescent="0.3">
      <c r="D8" s="139" t="s">
        <v>801</v>
      </c>
      <c r="E8" s="140"/>
      <c r="F8" s="141" t="s">
        <v>1216</v>
      </c>
      <c r="G8" s="141" t="s">
        <v>15</v>
      </c>
      <c r="H8" s="142" t="str">
        <f>CONCATENATE(F8," as a share of ", G8)</f>
        <v>Value Added Tax (direct effect) as a share of Consumable income</v>
      </c>
    </row>
    <row r="9" spans="4:15" ht="53.45" customHeight="1" thickBot="1" x14ac:dyDescent="0.3">
      <c r="D9" s="143" t="s">
        <v>802</v>
      </c>
      <c r="E9" s="144"/>
      <c r="F9" s="145" t="s">
        <v>788</v>
      </c>
      <c r="G9" s="145" t="s">
        <v>13</v>
      </c>
      <c r="H9" s="146" t="str">
        <f>CONCATENATE(F9," as a share of ", G9)</f>
        <v>Labor pensions as a share of Disposable income</v>
      </c>
    </row>
    <row r="11" spans="4:15" ht="13.35" customHeight="1" x14ac:dyDescent="0.25"/>
    <row r="12" spans="4:15" ht="13.35" hidden="1" customHeight="1" x14ac:dyDescent="0.25">
      <c r="E12" s="21" t="str">
        <f>INDEX(programs, MATCH(E$16, names,0),1)</f>
        <v>VAT_dir</v>
      </c>
      <c r="F12" s="21" t="str">
        <f>INDEX(programs, MATCH(F$16, names,0),1)</f>
        <v>lab_pens</v>
      </c>
      <c r="H12" s="21" t="str">
        <f>INDEX(legend!$A2:$B101, MATCH($I$16, incomes,0),2)</f>
        <v>consumable_income</v>
      </c>
      <c r="I12" s="21" t="str">
        <f>INDEX(legend!$A2:$B101, MATCH($J$16, incomes,0),2)</f>
        <v>disposable_income</v>
      </c>
    </row>
    <row r="13" spans="4:15" ht="13.35" customHeight="1" thickBot="1" x14ac:dyDescent="0.3"/>
    <row r="14" spans="4:15" ht="15.75" thickBot="1" x14ac:dyDescent="0.3">
      <c r="D14" s="260" t="s">
        <v>803</v>
      </c>
      <c r="E14" s="261"/>
      <c r="F14" s="262"/>
      <c r="H14" s="260" t="s">
        <v>804</v>
      </c>
      <c r="I14" s="261"/>
      <c r="J14" s="262"/>
      <c r="M14" s="263" t="s">
        <v>805</v>
      </c>
      <c r="N14" s="264"/>
      <c r="O14" s="265"/>
    </row>
    <row r="15" spans="4:15" s="23" customFormat="1" ht="30" customHeight="1" thickBot="1" x14ac:dyDescent="0.3">
      <c r="D15" s="130"/>
      <c r="E15" s="131" t="s">
        <v>806</v>
      </c>
      <c r="F15" s="132" t="s">
        <v>807</v>
      </c>
      <c r="G15" s="147"/>
      <c r="H15" s="148"/>
      <c r="I15" s="149" t="s">
        <v>808</v>
      </c>
      <c r="J15" s="150" t="s">
        <v>809</v>
      </c>
      <c r="M15" s="151"/>
      <c r="N15" s="131" t="str">
        <f>D8</f>
        <v xml:space="preserve"> Incidence 1</v>
      </c>
      <c r="O15" s="132" t="str">
        <f>D9</f>
        <v xml:space="preserve"> Incidence 2</v>
      </c>
    </row>
    <row r="16" spans="4:15" ht="28.5" customHeight="1" x14ac:dyDescent="0.25">
      <c r="D16" s="152" t="s">
        <v>810</v>
      </c>
      <c r="E16" s="153" t="str">
        <f>F8</f>
        <v>Value Added Tax (direct effect)</v>
      </c>
      <c r="F16" s="154" t="str">
        <f>F9</f>
        <v>Labor pensions</v>
      </c>
      <c r="G16" s="155"/>
      <c r="H16" s="152" t="s">
        <v>810</v>
      </c>
      <c r="I16" s="156" t="str">
        <f>G8</f>
        <v>Consumable income</v>
      </c>
      <c r="J16" s="154" t="str">
        <f>G9</f>
        <v>Disposable income</v>
      </c>
      <c r="M16" s="152" t="s">
        <v>810</v>
      </c>
      <c r="N16" s="153" t="str">
        <f>H8</f>
        <v>Value Added Tax (direct effect) as a share of Consumable income</v>
      </c>
      <c r="O16" s="154" t="str">
        <f>H9</f>
        <v>Labor pensions as a share of Disposable income</v>
      </c>
    </row>
    <row r="17" spans="4:15" x14ac:dyDescent="0.25">
      <c r="D17" s="157">
        <v>1</v>
      </c>
      <c r="E17" s="155">
        <f>INDEX(all!$1:$1048576, MATCH(CONCATENATE(E$12,"_","mean","_",$D17),all!$A:$A,0), MATCH("value", all!$1:$1,0))</f>
        <v>2420.2955862808481</v>
      </c>
      <c r="F17" s="158">
        <f>INDEX(all!$1:$1048576, MATCH(CONCATENATE(F$12,"_","mean","_",$D17),all!$A:$A,0), MATCH("value", all!$1:$1,0))</f>
        <v>14214.71273288609</v>
      </c>
      <c r="H17" s="157">
        <v>1</v>
      </c>
      <c r="I17" s="159">
        <f>INDEX(all!$1:$1048576, MATCH(CONCATENATE(H$12,"_","mean","_",$D17),all!$A:$A,0), MATCH("value", all!$1:$1,0))</f>
        <v>17534.641919991409</v>
      </c>
      <c r="J17" s="158">
        <f>INDEX(all!$1:$1048576, MATCH(CONCATENATE(I$12,"_","mean","_",$D17),all!$A:$A,0), MATCH("value", all!$1:$1,0))</f>
        <v>19264.774956196808</v>
      </c>
      <c r="M17" s="157">
        <v>1</v>
      </c>
      <c r="N17" s="160">
        <f t="shared" ref="N17:O26" si="0">E17/I17</f>
        <v>0.13802937050693043</v>
      </c>
      <c r="O17" s="161">
        <f t="shared" si="0"/>
        <v>0.73786030541268854</v>
      </c>
    </row>
    <row r="18" spans="4:15" x14ac:dyDescent="0.25">
      <c r="D18" s="157">
        <v>2</v>
      </c>
      <c r="E18" s="155">
        <f>INDEX(all!$1:$1048576, MATCH(CONCATENATE(E$12,"_","mean","_",$D18),all!$A:$A,0), MATCH("value", all!$1:$1,0))</f>
        <v>1982.859187326005</v>
      </c>
      <c r="F18" s="158">
        <f>INDEX(all!$1:$1048576, MATCH(CONCATENATE(F$12,"_","mean","_",$D18),all!$A:$A,0), MATCH("value", all!$1:$1,0))</f>
        <v>7193.4943537213567</v>
      </c>
      <c r="H18" s="157">
        <v>2</v>
      </c>
      <c r="I18" s="159">
        <f>INDEX(all!$1:$1048576, MATCH(CONCATENATE(H$12,"_","mean","_",$D18),all!$A:$A,0), MATCH("value", all!$1:$1,0))</f>
        <v>16679.290389569771</v>
      </c>
      <c r="J18" s="158">
        <f>INDEX(all!$1:$1048576, MATCH(CONCATENATE(I$12,"_","mean","_",$D18),all!$A:$A,0), MATCH("value", all!$1:$1,0))</f>
        <v>17933.963230651341</v>
      </c>
      <c r="M18" s="157">
        <v>2</v>
      </c>
      <c r="N18" s="160">
        <f t="shared" si="0"/>
        <v>0.1188815076069403</v>
      </c>
      <c r="O18" s="161">
        <f t="shared" si="0"/>
        <v>0.40111013172073384</v>
      </c>
    </row>
    <row r="19" spans="4:15" x14ac:dyDescent="0.25">
      <c r="D19" s="157">
        <v>3</v>
      </c>
      <c r="E19" s="155">
        <f>INDEX(all!$1:$1048576, MATCH(CONCATENATE(E$12,"_","mean","_",$D19),all!$A:$A,0), MATCH("value", all!$1:$1,0))</f>
        <v>2053.1929273531932</v>
      </c>
      <c r="F19" s="158">
        <f>INDEX(all!$1:$1048576, MATCH(CONCATENATE(F$12,"_","mean","_",$D19),all!$A:$A,0), MATCH("value", all!$1:$1,0))</f>
        <v>3875.570655914134</v>
      </c>
      <c r="H19" s="157">
        <v>3</v>
      </c>
      <c r="I19" s="159">
        <f>INDEX(all!$1:$1048576, MATCH(CONCATENATE(H$12,"_","mean","_",$D19),all!$A:$A,0), MATCH("value", all!$1:$1,0))</f>
        <v>17604.2485824385</v>
      </c>
      <c r="J19" s="158">
        <f>INDEX(all!$1:$1048576, MATCH(CONCATENATE(I$12,"_","mean","_",$D19),all!$A:$A,0), MATCH("value", all!$1:$1,0))</f>
        <v>18828.23882404546</v>
      </c>
      <c r="M19" s="157">
        <v>3</v>
      </c>
      <c r="N19" s="160">
        <f t="shared" si="0"/>
        <v>0.11663053482449687</v>
      </c>
      <c r="O19" s="161">
        <f t="shared" si="0"/>
        <v>0.2058381929468974</v>
      </c>
    </row>
    <row r="20" spans="4:15" x14ac:dyDescent="0.25">
      <c r="D20" s="157">
        <v>4</v>
      </c>
      <c r="E20" s="155">
        <f>INDEX(all!$1:$1048576, MATCH(CONCATENATE(E$12,"_","mean","_",$D20),all!$A:$A,0), MATCH("value", all!$1:$1,0))</f>
        <v>2199.6048622341932</v>
      </c>
      <c r="F20" s="158">
        <f>INDEX(all!$1:$1048576, MATCH(CONCATENATE(F$12,"_","mean","_",$D20),all!$A:$A,0), MATCH("value", all!$1:$1,0))</f>
        <v>2926.5136716071829</v>
      </c>
      <c r="H20" s="157">
        <v>4</v>
      </c>
      <c r="I20" s="159">
        <f>INDEX(all!$1:$1048576, MATCH(CONCATENATE(H$12,"_","mean","_",$D20),all!$A:$A,0), MATCH("value", all!$1:$1,0))</f>
        <v>20433.547597900138</v>
      </c>
      <c r="J20" s="158">
        <f>INDEX(all!$1:$1048576, MATCH(CONCATENATE(I$12,"_","mean","_",$D20),all!$A:$A,0), MATCH("value", all!$1:$1,0))</f>
        <v>21808.115537425088</v>
      </c>
      <c r="M20" s="157">
        <v>4</v>
      </c>
      <c r="N20" s="160">
        <f t="shared" si="0"/>
        <v>0.1076467437529172</v>
      </c>
      <c r="O20" s="161">
        <f t="shared" si="0"/>
        <v>0.13419378976532698</v>
      </c>
    </row>
    <row r="21" spans="4:15" x14ac:dyDescent="0.25">
      <c r="D21" s="157">
        <v>5</v>
      </c>
      <c r="E21" s="155">
        <f>INDEX(all!$1:$1048576, MATCH(CONCATENATE(E$12,"_","mean","_",$D21),all!$A:$A,0), MATCH("value", all!$1:$1,0))</f>
        <v>2684.3809905200442</v>
      </c>
      <c r="F21" s="158">
        <f>INDEX(all!$1:$1048576, MATCH(CONCATENATE(F$12,"_","mean","_",$D21),all!$A:$A,0), MATCH("value", all!$1:$1,0))</f>
        <v>2675.883211349862</v>
      </c>
      <c r="H21" s="157">
        <v>5</v>
      </c>
      <c r="I21" s="159">
        <f>INDEX(all!$1:$1048576, MATCH(CONCATENATE(H$12,"_","mean","_",$D21),all!$A:$A,0), MATCH("value", all!$1:$1,0))</f>
        <v>23940.2105397901</v>
      </c>
      <c r="J21" s="158">
        <f>INDEX(all!$1:$1048576, MATCH(CONCATENATE(I$12,"_","mean","_",$D21),all!$A:$A,0), MATCH("value", all!$1:$1,0))</f>
        <v>25796.1485679133</v>
      </c>
      <c r="M21" s="157">
        <v>5</v>
      </c>
      <c r="N21" s="160">
        <f t="shared" si="0"/>
        <v>0.11212854565578854</v>
      </c>
      <c r="O21" s="161">
        <f t="shared" si="0"/>
        <v>0.10373188866954643</v>
      </c>
    </row>
    <row r="22" spans="4:15" x14ac:dyDescent="0.25">
      <c r="D22" s="157">
        <v>6</v>
      </c>
      <c r="E22" s="155">
        <f>INDEX(all!$1:$1048576, MATCH(CONCATENATE(E$12,"_","mean","_",$D22),all!$A:$A,0), MATCH("value", all!$1:$1,0))</f>
        <v>2870.9901455614158</v>
      </c>
      <c r="F22" s="158">
        <f>INDEX(all!$1:$1048576, MATCH(CONCATENATE(F$12,"_","mean","_",$D22),all!$A:$A,0), MATCH("value", all!$1:$1,0))</f>
        <v>2546.767526895178</v>
      </c>
      <c r="H22" s="157">
        <v>6</v>
      </c>
      <c r="I22" s="159">
        <f>INDEX(all!$1:$1048576, MATCH(CONCATENATE(H$12,"_","mean","_",$D22),all!$A:$A,0), MATCH("value", all!$1:$1,0))</f>
        <v>27939.22089348374</v>
      </c>
      <c r="J22" s="158">
        <f>INDEX(all!$1:$1048576, MATCH(CONCATENATE(I$12,"_","mean","_",$D22),all!$A:$A,0), MATCH("value", all!$1:$1,0))</f>
        <v>29939.622783442621</v>
      </c>
      <c r="M22" s="157">
        <v>6</v>
      </c>
      <c r="N22" s="160">
        <f t="shared" si="0"/>
        <v>0.10275841822887109</v>
      </c>
      <c r="O22" s="161">
        <f t="shared" si="0"/>
        <v>8.5063447369270323E-2</v>
      </c>
    </row>
    <row r="23" spans="4:15" x14ac:dyDescent="0.25">
      <c r="D23" s="157">
        <v>7</v>
      </c>
      <c r="E23" s="155">
        <f>INDEX(all!$1:$1048576, MATCH(CONCATENATE(E$12,"_","mean","_",$D23),all!$A:$A,0), MATCH("value", all!$1:$1,0))</f>
        <v>3266.8708106094591</v>
      </c>
      <c r="F23" s="158">
        <f>INDEX(all!$1:$1048576, MATCH(CONCATENATE(F$12,"_","mean","_",$D23),all!$A:$A,0), MATCH("value", all!$1:$1,0))</f>
        <v>1668.615465787969</v>
      </c>
      <c r="H23" s="157">
        <v>7</v>
      </c>
      <c r="I23" s="159">
        <f>INDEX(all!$1:$1048576, MATCH(CONCATENATE(H$12,"_","mean","_",$D23),all!$A:$A,0), MATCH("value", all!$1:$1,0))</f>
        <v>31071.60321259794</v>
      </c>
      <c r="J23" s="158">
        <f>INDEX(all!$1:$1048576, MATCH(CONCATENATE(I$12,"_","mean","_",$D23),all!$A:$A,0), MATCH("value", all!$1:$1,0))</f>
        <v>33471.74803862314</v>
      </c>
      <c r="M23" s="157">
        <v>7</v>
      </c>
      <c r="N23" s="160">
        <f t="shared" si="0"/>
        <v>0.105140078812699</v>
      </c>
      <c r="O23" s="161">
        <f t="shared" si="0"/>
        <v>4.9851458724610054E-2</v>
      </c>
    </row>
    <row r="24" spans="4:15" x14ac:dyDescent="0.25">
      <c r="D24" s="157">
        <v>8</v>
      </c>
      <c r="E24" s="155">
        <f>INDEX(all!$1:$1048576, MATCH(CONCATENATE(E$12,"_","mean","_",$D24),all!$A:$A,0), MATCH("value", all!$1:$1,0))</f>
        <v>3784.3283133967579</v>
      </c>
      <c r="F24" s="158">
        <f>INDEX(all!$1:$1048576, MATCH(CONCATENATE(F$12,"_","mean","_",$D24),all!$A:$A,0), MATCH("value", all!$1:$1,0))</f>
        <v>2441.9469939205101</v>
      </c>
      <c r="H24" s="157">
        <v>8</v>
      </c>
      <c r="I24" s="159">
        <f>INDEX(all!$1:$1048576, MATCH(CONCATENATE(H$12,"_","mean","_",$D24),all!$A:$A,0), MATCH("value", all!$1:$1,0))</f>
        <v>38463.310713455059</v>
      </c>
      <c r="J24" s="158">
        <f>INDEX(all!$1:$1048576, MATCH(CONCATENATE(I$12,"_","mean","_",$D24),all!$A:$A,0), MATCH("value", all!$1:$1,0))</f>
        <v>41374.994743593707</v>
      </c>
      <c r="M24" s="157">
        <v>8</v>
      </c>
      <c r="N24" s="160">
        <f t="shared" si="0"/>
        <v>9.8388002571836372E-2</v>
      </c>
      <c r="O24" s="161">
        <f t="shared" si="0"/>
        <v>5.9019874420615091E-2</v>
      </c>
    </row>
    <row r="25" spans="4:15" x14ac:dyDescent="0.25">
      <c r="D25" s="157">
        <v>9</v>
      </c>
      <c r="E25" s="155">
        <f>INDEX(all!$1:$1048576, MATCH(CONCATENATE(E$12,"_","mean","_",$D25),all!$A:$A,0), MATCH("value", all!$1:$1,0))</f>
        <v>4748.8361048231118</v>
      </c>
      <c r="F25" s="158">
        <f>INDEX(all!$1:$1048576, MATCH(CONCATENATE(F$12,"_","mean","_",$D25),all!$A:$A,0), MATCH("value", all!$1:$1,0))</f>
        <v>2123.9310006702749</v>
      </c>
      <c r="H25" s="157">
        <v>9</v>
      </c>
      <c r="I25" s="159">
        <f>INDEX(all!$1:$1048576, MATCH(CONCATENATE(H$12,"_","mean","_",$D25),all!$A:$A,0), MATCH("value", all!$1:$1,0))</f>
        <v>46590.054281706471</v>
      </c>
      <c r="J25" s="158">
        <f>INDEX(all!$1:$1048576, MATCH(CONCATENATE(I$12,"_","mean","_",$D25),all!$A:$A,0), MATCH("value", all!$1:$1,0))</f>
        <v>50478.159243127178</v>
      </c>
      <c r="M25" s="157">
        <v>9</v>
      </c>
      <c r="N25" s="160">
        <f t="shared" si="0"/>
        <v>0.101928108435103</v>
      </c>
      <c r="O25" s="161">
        <f t="shared" si="0"/>
        <v>4.2076237178943036E-2</v>
      </c>
    </row>
    <row r="26" spans="4:15" ht="15.75" thickBot="1" x14ac:dyDescent="0.3">
      <c r="D26" s="162">
        <v>10</v>
      </c>
      <c r="E26" s="163">
        <f>INDEX(all!$1:$1048576, MATCH(CONCATENATE(E$12,"_","mean","_",$D26),all!$A:$A,0), MATCH("value", all!$1:$1,0))</f>
        <v>6992.2275344601476</v>
      </c>
      <c r="F26" s="164">
        <f>INDEX(all!$1:$1048576, MATCH(CONCATENATE(F$12,"_","mean","_",$D26),all!$A:$A,0), MATCH("value", all!$1:$1,0))</f>
        <v>2108.7500706559572</v>
      </c>
      <c r="H26" s="162">
        <v>10</v>
      </c>
      <c r="I26" s="165">
        <f>INDEX(all!$1:$1048576, MATCH(CONCATENATE(H$12,"_","mean","_",$D26),all!$A:$A,0), MATCH("value", all!$1:$1,0))</f>
        <v>80359.501472963864</v>
      </c>
      <c r="J26" s="164">
        <f>INDEX(all!$1:$1048576, MATCH(CONCATENATE(I$12,"_","mean","_",$D26),all!$A:$A,0), MATCH("value", all!$1:$1,0))</f>
        <v>86590.064175048334</v>
      </c>
      <c r="M26" s="162">
        <v>10</v>
      </c>
      <c r="N26" s="166">
        <f t="shared" si="0"/>
        <v>8.7011833153452442E-2</v>
      </c>
      <c r="O26" s="167">
        <f t="shared" si="0"/>
        <v>2.4353256817005703E-2</v>
      </c>
    </row>
    <row r="29" spans="4:15" s="23" customFormat="1" ht="36" customHeight="1" x14ac:dyDescent="0.25">
      <c r="D29" s="21"/>
      <c r="E29" s="21"/>
      <c r="F29" s="21"/>
      <c r="H29" s="21"/>
      <c r="I29" s="21"/>
      <c r="J29" s="21"/>
    </row>
    <row r="30" spans="4:15" x14ac:dyDescent="0.25">
      <c r="D30" s="23"/>
      <c r="E30" s="23"/>
      <c r="F30" s="23"/>
      <c r="H30" s="23"/>
      <c r="I30" s="23"/>
      <c r="J30" s="23"/>
    </row>
  </sheetData>
  <mergeCells count="5">
    <mergeCell ref="D5:H5"/>
    <mergeCell ref="F6:H6"/>
    <mergeCell ref="D14:F14"/>
    <mergeCell ref="H14:J14"/>
    <mergeCell ref="M14:O14"/>
  </mergeCells>
  <pageMargins left="0.7" right="0.7" top="0.75" bottom="0.75" header="0.3" footer="0.3"/>
  <pageSetup orientation="portrait" horizontalDpi="90" verticalDpi="90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92EAF75-EC6B-458C-9EA2-CA8F080FE8D3}">
          <x14:formula1>
            <xm:f>legend!$A$3:$A$10</xm:f>
          </x14:formula1>
          <xm:sqref>G8:G9</xm:sqref>
        </x14:dataValidation>
        <x14:dataValidation type="list" showInputMessage="1" showErrorMessage="1" xr:uid="{75853532-8EF0-433B-B7A6-E248ADCF3800}">
          <x14:formula1>
            <xm:f>legend!$F$2:$F$33</xm:f>
          </x14:formula1>
          <xm:sqref>F8:F9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FD257-FA2A-41B8-AB65-D2BF2A6FE5BA}">
  <sheetPr>
    <tabColor theme="9"/>
  </sheetPr>
  <dimension ref="A1:N70"/>
  <sheetViews>
    <sheetView topLeftCell="G1" workbookViewId="0">
      <selection activeCell="J26" sqref="J26"/>
    </sheetView>
  </sheetViews>
  <sheetFormatPr defaultColWidth="9" defaultRowHeight="15" x14ac:dyDescent="0.25"/>
  <cols>
    <col min="1" max="1" width="19" style="168" hidden="1" customWidth="1"/>
    <col min="2" max="6" width="8.7109375" style="168" hidden="1" customWidth="1"/>
    <col min="7" max="7" width="9" style="168" customWidth="1"/>
    <col min="8" max="8" width="41.140625" style="168" bestFit="1" customWidth="1"/>
    <col min="9" max="9" width="16.140625" style="168" bestFit="1" customWidth="1"/>
    <col min="10" max="10" width="14.140625" style="179" bestFit="1" customWidth="1"/>
    <col min="11" max="11" width="14.85546875" style="179" bestFit="1" customWidth="1"/>
    <col min="12" max="12" width="10.85546875" style="179" bestFit="1" customWidth="1"/>
    <col min="13" max="13" width="9" style="168"/>
    <col min="14" max="14" width="14.7109375" style="168" bestFit="1" customWidth="1"/>
    <col min="15" max="16384" width="9" style="168"/>
  </cols>
  <sheetData>
    <row r="1" spans="1:14" ht="15.75" thickBot="1" x14ac:dyDescent="0.3"/>
    <row r="2" spans="1:14" x14ac:dyDescent="0.25">
      <c r="A2" s="168" t="str">
        <f t="array" ref="A2:B70">TRANSPOSE(totals!$B$1:$AZ$2)</f>
        <v>market_income</v>
      </c>
      <c r="B2" s="168">
        <v>34626.576694199313</v>
      </c>
      <c r="H2" s="266" t="s">
        <v>1088</v>
      </c>
      <c r="I2" s="267"/>
      <c r="J2" s="267"/>
      <c r="K2" s="267"/>
      <c r="L2" s="268"/>
    </row>
    <row r="3" spans="1:14" x14ac:dyDescent="0.25">
      <c r="A3" s="168" t="str">
        <v>market_pens_income</v>
      </c>
      <c r="B3" s="168">
        <v>34742.247068984019</v>
      </c>
      <c r="H3" s="169"/>
      <c r="I3" s="170"/>
      <c r="J3" s="177" t="s">
        <v>1089</v>
      </c>
      <c r="K3" s="269" t="s">
        <v>1090</v>
      </c>
      <c r="L3" s="270"/>
    </row>
    <row r="4" spans="1:14" x14ac:dyDescent="0.25">
      <c r="A4" s="168" t="str">
        <v>net_market_income</v>
      </c>
      <c r="B4" s="168">
        <v>28461.362606342482</v>
      </c>
      <c r="H4" s="171"/>
      <c r="I4" s="172"/>
      <c r="J4" s="178" t="s">
        <v>1094</v>
      </c>
      <c r="K4" s="178" t="s">
        <v>1092</v>
      </c>
      <c r="L4" s="173" t="s">
        <v>1093</v>
      </c>
    </row>
    <row r="5" spans="1:14" s="174" customFormat="1" x14ac:dyDescent="0.25">
      <c r="A5" s="168" t="str">
        <v>gross_income</v>
      </c>
      <c r="B5" s="168">
        <v>40725.268789028407</v>
      </c>
      <c r="C5" s="168"/>
      <c r="D5" s="168"/>
      <c r="E5" s="168"/>
      <c r="F5" s="168"/>
      <c r="H5" s="101" t="str">
        <f t="shared" ref="H5:H34" si="0">INDEX(programs_names,MATCH(I5,programs,0),2)</f>
        <v>Market income</v>
      </c>
      <c r="I5" s="170" t="s">
        <v>163</v>
      </c>
      <c r="J5" s="180">
        <f>INDEX($A$2:$F$70,MATCH($I5,$A$2:$A$70,0),2)</f>
        <v>34626.576694199313</v>
      </c>
      <c r="K5" s="180" t="str">
        <f>IF(INDEX($A$2:$F$70,MATCH($I5,$A$2:$A$70,0),4)=0,"",INDEX($A$2:$F$70,MATCH($I5,$A$2:$A$70,0),4)/1000)</f>
        <v/>
      </c>
      <c r="L5" s="181" t="str">
        <f>IF(INDEX($A$2:$F$70,MATCH($I5,$A$2:$A$70,0),6)=0,"",INDEX($A$2:$F$70,MATCH($I5,$A$2:$A$70,0),6)/1000)</f>
        <v/>
      </c>
      <c r="N5" s="188"/>
    </row>
    <row r="6" spans="1:14" x14ac:dyDescent="0.25">
      <c r="A6" s="168" t="str">
        <v>disposable_income</v>
      </c>
      <c r="B6" s="168">
        <v>34560.054687575743</v>
      </c>
      <c r="H6" s="175" t="str">
        <f t="shared" si="0"/>
        <v>Wage/salary, gross</v>
      </c>
      <c r="I6" s="116" t="s">
        <v>38</v>
      </c>
      <c r="J6" s="182">
        <f t="shared" ref="J6:J34" si="1">INDEX($A$2:$F$70,MATCH($I6,$A$2:$A$70,0),2)</f>
        <v>22630.019248741199</v>
      </c>
      <c r="K6" s="182">
        <f t="shared" ref="K6:K34" si="2">IF(INDEX($A$2:$F$70,MATCH($I6,$A$2:$A$70,0),4)=0,"",INDEX($A$2:$F$70,MATCH($I6,$A$2:$A$70,0),4))</f>
        <v>222.64691523122789</v>
      </c>
      <c r="L6" s="183">
        <f t="shared" ref="L6:L34" si="3">IF(INDEX($A$2:$F$70,MATCH($I6,$A$2:$A$70,0),6)=0,"",INDEX($A$2:$F$70,MATCH($I6,$A$2:$A$70,0),6))</f>
        <v>306.01167275290908</v>
      </c>
    </row>
    <row r="7" spans="1:14" s="174" customFormat="1" x14ac:dyDescent="0.25">
      <c r="A7" s="168" t="str">
        <v>consumable_income</v>
      </c>
      <c r="B7" s="168">
        <v>32072.252118168541</v>
      </c>
      <c r="C7" s="168"/>
      <c r="D7" s="168"/>
      <c r="E7" s="168"/>
      <c r="F7" s="168"/>
      <c r="H7" s="175" t="str">
        <f t="shared" si="0"/>
        <v>Self-employed income, gross</v>
      </c>
      <c r="I7" s="116" t="s">
        <v>1450</v>
      </c>
      <c r="J7" s="182">
        <f t="shared" si="1"/>
        <v>2435.5237015070029</v>
      </c>
      <c r="K7" s="182">
        <f t="shared" si="2"/>
        <v>39.337630168914792</v>
      </c>
      <c r="L7" s="183">
        <f t="shared" si="3"/>
        <v>42.329623872485662</v>
      </c>
    </row>
    <row r="8" spans="1:14" x14ac:dyDescent="0.25">
      <c r="A8" s="168" t="str">
        <v>final_income</v>
      </c>
      <c r="B8" s="168">
        <v>34884.752098017867</v>
      </c>
      <c r="H8" s="175" t="str">
        <f t="shared" si="0"/>
        <v>Capital income, gross</v>
      </c>
      <c r="I8" s="116" t="s">
        <v>1355</v>
      </c>
      <c r="J8" s="182">
        <f t="shared" si="1"/>
        <v>993.35328633880204</v>
      </c>
      <c r="K8" s="182">
        <f t="shared" si="2"/>
        <v>1.0010235729217529</v>
      </c>
      <c r="L8" s="183">
        <f t="shared" si="3"/>
        <v>2.8197696049702352</v>
      </c>
    </row>
    <row r="9" spans="1:14" s="174" customFormat="1" x14ac:dyDescent="0.25">
      <c r="A9" s="168" t="str">
        <v>SSC</v>
      </c>
      <c r="B9" s="168">
        <v>-4061.5879684336992</v>
      </c>
      <c r="C9" s="168"/>
      <c r="D9" s="168"/>
      <c r="E9" s="168"/>
      <c r="F9" s="168"/>
      <c r="H9" s="175" t="str">
        <f t="shared" si="0"/>
        <v>Agricultural income, gross</v>
      </c>
      <c r="I9" s="116" t="s">
        <v>39</v>
      </c>
      <c r="J9" s="182">
        <f t="shared" si="1"/>
        <v>3143.8547864248908</v>
      </c>
      <c r="K9" s="182">
        <f t="shared" si="2"/>
        <v>273.8001742606163</v>
      </c>
      <c r="L9" s="183">
        <f t="shared" si="3"/>
        <v>656.98115477365434</v>
      </c>
    </row>
    <row r="10" spans="1:14" x14ac:dyDescent="0.25">
      <c r="A10" s="168" t="str">
        <v>direct_taxes</v>
      </c>
      <c r="B10" s="168">
        <v>-2103.6260967737439</v>
      </c>
      <c r="H10" s="175" t="str">
        <f t="shared" si="0"/>
        <v>Private transfers, gross</v>
      </c>
      <c r="I10" s="116" t="s">
        <v>40</v>
      </c>
      <c r="J10" s="182">
        <f t="shared" si="1"/>
        <v>5423.8256431326663</v>
      </c>
      <c r="K10" s="182">
        <f t="shared" si="2"/>
        <v>281.99211425065988</v>
      </c>
      <c r="L10" s="183">
        <f t="shared" si="3"/>
        <v>675.93757188866925</v>
      </c>
    </row>
    <row r="11" spans="1:14" s="174" customFormat="1" x14ac:dyDescent="0.25">
      <c r="A11" s="168" t="str">
        <v>pensions</v>
      </c>
      <c r="B11" s="168">
        <v>4177.2583818798421</v>
      </c>
      <c r="C11" s="168"/>
      <c r="D11" s="168"/>
      <c r="E11" s="168"/>
      <c r="F11" s="168"/>
      <c r="H11" s="101" t="str">
        <f t="shared" si="0"/>
        <v>Social contributions</v>
      </c>
      <c r="I11" s="112" t="s">
        <v>47</v>
      </c>
      <c r="J11" s="180">
        <f t="shared" si="1"/>
        <v>-4061.5879684336992</v>
      </c>
      <c r="K11" s="180" t="str">
        <f t="shared" si="2"/>
        <v/>
      </c>
      <c r="L11" s="181" t="str">
        <f t="shared" si="3"/>
        <v/>
      </c>
    </row>
    <row r="12" spans="1:14" x14ac:dyDescent="0.25">
      <c r="A12" s="168" t="str">
        <v>direct_transfers</v>
      </c>
      <c r="B12" s="168">
        <v>1921.4337019118709</v>
      </c>
      <c r="H12" s="115" t="str">
        <f t="shared" si="0"/>
        <v>Social insurance contributions</v>
      </c>
      <c r="I12" s="116" t="s">
        <v>170</v>
      </c>
      <c r="J12" s="184">
        <f t="shared" si="1"/>
        <v>-4061.5879684336992</v>
      </c>
      <c r="K12" s="184">
        <f t="shared" si="2"/>
        <v>200.35290495967871</v>
      </c>
      <c r="L12" s="185">
        <f t="shared" si="3"/>
        <v>260.90079825776479</v>
      </c>
    </row>
    <row r="13" spans="1:14" x14ac:dyDescent="0.25">
      <c r="A13" s="168" t="str">
        <v>indirect_taxes</v>
      </c>
      <c r="B13" s="168">
        <v>-3360.1577448095431</v>
      </c>
      <c r="H13" s="101" t="str">
        <f t="shared" si="0"/>
        <v>All direct taxes other than social contributions</v>
      </c>
      <c r="I13" s="112" t="s">
        <v>182</v>
      </c>
      <c r="J13" s="180">
        <f t="shared" si="1"/>
        <v>-2103.6260967737439</v>
      </c>
      <c r="K13" s="180" t="str">
        <f t="shared" si="2"/>
        <v/>
      </c>
      <c r="L13" s="181" t="str">
        <f t="shared" si="3"/>
        <v/>
      </c>
    </row>
    <row r="14" spans="1:14" x14ac:dyDescent="0.25">
      <c r="A14" s="168" t="str">
        <v>indirect_subsidies</v>
      </c>
      <c r="B14" s="168">
        <v>872.35519157940223</v>
      </c>
      <c r="H14" s="115" t="str">
        <f t="shared" si="0"/>
        <v>Personal income tax</v>
      </c>
      <c r="I14" s="116" t="s">
        <v>171</v>
      </c>
      <c r="J14" s="182">
        <f t="shared" si="1"/>
        <v>-2103.6260967737439</v>
      </c>
      <c r="K14" s="182">
        <f t="shared" si="2"/>
        <v>216.30692843246459</v>
      </c>
      <c r="L14" s="183">
        <f t="shared" si="3"/>
        <v>286.54395648026258</v>
      </c>
    </row>
    <row r="15" spans="1:14" x14ac:dyDescent="0.25">
      <c r="A15" s="168" t="str">
        <v>health</v>
      </c>
      <c r="B15" s="168">
        <v>1312.5</v>
      </c>
      <c r="H15" s="101" t="str">
        <f t="shared" si="0"/>
        <v>Contributory pensions</v>
      </c>
      <c r="I15" s="112" t="s">
        <v>48</v>
      </c>
      <c r="J15" s="180">
        <f t="shared" si="1"/>
        <v>4177.2583818798421</v>
      </c>
      <c r="K15" s="180" t="str">
        <f t="shared" si="2"/>
        <v/>
      </c>
      <c r="L15" s="181" t="str">
        <f t="shared" si="3"/>
        <v/>
      </c>
    </row>
    <row r="16" spans="1:14" x14ac:dyDescent="0.25">
      <c r="A16" s="168" t="str">
        <v>education</v>
      </c>
      <c r="B16" s="168">
        <v>1500</v>
      </c>
      <c r="H16" s="115" t="str">
        <f t="shared" si="0"/>
        <v>Labor pensions</v>
      </c>
      <c r="I16" s="116" t="s">
        <v>465</v>
      </c>
      <c r="J16" s="182">
        <f t="shared" si="1"/>
        <v>4177.2583818798421</v>
      </c>
      <c r="K16" s="182">
        <f t="shared" si="2"/>
        <v>191.4227483348846</v>
      </c>
      <c r="L16" s="183">
        <f t="shared" si="3"/>
        <v>242.20049544699631</v>
      </c>
    </row>
    <row r="17" spans="1:13" s="174" customFormat="1" x14ac:dyDescent="0.25">
      <c r="A17" s="168" t="str">
        <v>wage</v>
      </c>
      <c r="B17" s="168">
        <v>22630.019248741199</v>
      </c>
      <c r="C17" s="176" t="str">
        <f t="array" ref="C17:D52">TRANSPOSE(recipients!$A$2:$AK$3)</f>
        <v>wage</v>
      </c>
      <c r="D17" s="176">
        <v>222.64691523122789</v>
      </c>
      <c r="E17" s="176" t="str">
        <f t="array" ref="E17:F52">TRANSPOSE(recipients!$A$6:$AK$7)</f>
        <v>wage</v>
      </c>
      <c r="F17" s="176">
        <v>306.01167275290908</v>
      </c>
      <c r="H17" s="101" t="str">
        <f t="shared" si="0"/>
        <v>Direct transfers and non-contributory pensions</v>
      </c>
      <c r="I17" s="112" t="s">
        <v>181</v>
      </c>
      <c r="J17" s="180">
        <f t="shared" si="1"/>
        <v>1921.4337019118709</v>
      </c>
      <c r="K17" s="182" t="str">
        <f t="shared" si="2"/>
        <v/>
      </c>
      <c r="L17" s="183" t="str">
        <f t="shared" si="3"/>
        <v/>
      </c>
    </row>
    <row r="18" spans="1:13" x14ac:dyDescent="0.25">
      <c r="A18" s="168" t="str">
        <v>self_inc</v>
      </c>
      <c r="B18" s="168">
        <v>2435.5237015070029</v>
      </c>
      <c r="C18" s="176" t="str">
        <v>self_inc</v>
      </c>
      <c r="D18" s="176">
        <v>39.337630168914792</v>
      </c>
      <c r="E18" s="176" t="str">
        <v>self_inc</v>
      </c>
      <c r="F18" s="176">
        <v>42.329623872485662</v>
      </c>
      <c r="H18" s="115" t="str">
        <f t="shared" si="0"/>
        <v>Social pensions</v>
      </c>
      <c r="I18" s="116" t="s">
        <v>466</v>
      </c>
      <c r="J18" s="182">
        <f t="shared" si="1"/>
        <v>146.3499244976602</v>
      </c>
      <c r="K18" s="182">
        <f t="shared" si="2"/>
        <v>21.789254470825199</v>
      </c>
      <c r="L18" s="183">
        <f t="shared" si="3"/>
        <v>23.475189877565221</v>
      </c>
    </row>
    <row r="19" spans="1:13" x14ac:dyDescent="0.25">
      <c r="A19" s="168" t="str">
        <v>cap_income</v>
      </c>
      <c r="B19" s="168">
        <v>993.35328633880204</v>
      </c>
      <c r="C19" s="176" t="str">
        <v>cap_income</v>
      </c>
      <c r="D19" s="176">
        <v>1.0010235729217529</v>
      </c>
      <c r="E19" s="176" t="str">
        <v>cap_income</v>
      </c>
      <c r="F19" s="176">
        <v>2.8197696049702352</v>
      </c>
      <c r="H19" s="115" t="str">
        <f t="shared" si="0"/>
        <v>Unemployment benefits</v>
      </c>
      <c r="I19" s="116" t="s">
        <v>468</v>
      </c>
      <c r="J19" s="182">
        <f t="shared" si="1"/>
        <v>150.0626539620842</v>
      </c>
      <c r="K19" s="182">
        <f t="shared" si="2"/>
        <v>1.941918454170227</v>
      </c>
      <c r="L19" s="183">
        <f t="shared" si="3"/>
        <v>1.9419184629179831</v>
      </c>
    </row>
    <row r="20" spans="1:13" x14ac:dyDescent="0.25">
      <c r="A20" s="168" t="str">
        <v>agri_inc</v>
      </c>
      <c r="B20" s="168">
        <v>3143.8547864248908</v>
      </c>
      <c r="C20" s="176" t="str">
        <v>agri_inc</v>
      </c>
      <c r="D20" s="176">
        <v>273.8001742606163</v>
      </c>
      <c r="E20" s="176" t="str">
        <v>agri_inc</v>
      </c>
      <c r="F20" s="176">
        <v>656.98115477365434</v>
      </c>
      <c r="H20" s="115" t="str">
        <f t="shared" si="0"/>
        <v>Other benefits</v>
      </c>
      <c r="I20" s="116" t="s">
        <v>1096</v>
      </c>
      <c r="J20" s="184">
        <f t="shared" si="1"/>
        <v>144.4655208575891</v>
      </c>
      <c r="K20" s="184">
        <f t="shared" si="2"/>
        <v>44.946022023200989</v>
      </c>
      <c r="L20" s="185">
        <f t="shared" si="3"/>
        <v>51.275455160428642</v>
      </c>
    </row>
    <row r="21" spans="1:13" s="174" customFormat="1" x14ac:dyDescent="0.25">
      <c r="A21" s="168" t="str">
        <v>priv_trans</v>
      </c>
      <c r="B21" s="168">
        <v>5423.8256431326663</v>
      </c>
      <c r="C21" s="176" t="str">
        <v>priv_trans</v>
      </c>
      <c r="D21" s="176">
        <v>281.99211425065988</v>
      </c>
      <c r="E21" s="176" t="str">
        <v>priv_trans</v>
      </c>
      <c r="F21" s="176">
        <v>675.93757188866925</v>
      </c>
      <c r="H21" s="115" t="str">
        <f t="shared" si="0"/>
        <v>Child benefits</v>
      </c>
      <c r="I21" s="116" t="s">
        <v>467</v>
      </c>
      <c r="J21" s="182">
        <f t="shared" si="1"/>
        <v>1047.1259462183159</v>
      </c>
      <c r="K21" s="182">
        <f t="shared" si="2"/>
        <v>127.06205954933171</v>
      </c>
      <c r="L21" s="183">
        <f t="shared" si="3"/>
        <v>484.32620869396521</v>
      </c>
    </row>
    <row r="22" spans="1:13" x14ac:dyDescent="0.25">
      <c r="A22" s="168" t="str">
        <v>SIC</v>
      </c>
      <c r="B22" s="168">
        <v>-4061.5879684336992</v>
      </c>
      <c r="C22" s="176" t="str">
        <v>SIC</v>
      </c>
      <c r="D22" s="176">
        <v>200.35290495967871</v>
      </c>
      <c r="E22" s="176" t="str">
        <v>SIC</v>
      </c>
      <c r="F22" s="176">
        <v>260.90079825776479</v>
      </c>
      <c r="H22" s="115" t="str">
        <f t="shared" si="0"/>
        <v>Guaranteed minimum income benefits</v>
      </c>
      <c r="I22" s="116" t="s">
        <v>490</v>
      </c>
      <c r="J22" s="182">
        <f t="shared" si="1"/>
        <v>433.42965637622132</v>
      </c>
      <c r="K22" s="182">
        <f t="shared" si="2"/>
        <v>42.98450095129013</v>
      </c>
      <c r="L22" s="183">
        <f t="shared" si="3"/>
        <v>114.4061612417288</v>
      </c>
    </row>
    <row r="23" spans="1:13" s="174" customFormat="1" x14ac:dyDescent="0.25">
      <c r="A23" s="168" t="str">
        <v>PIT</v>
      </c>
      <c r="B23" s="168">
        <v>-2103.6260967737439</v>
      </c>
      <c r="C23" s="176" t="str">
        <v>PIT</v>
      </c>
      <c r="D23" s="176">
        <v>216.30692843246459</v>
      </c>
      <c r="E23" s="176" t="str">
        <v>PIT</v>
      </c>
      <c r="F23" s="176">
        <v>286.54395648026258</v>
      </c>
      <c r="H23" s="101" t="str">
        <f t="shared" si="0"/>
        <v>Indirect taxes</v>
      </c>
      <c r="I23" s="112" t="s">
        <v>180</v>
      </c>
      <c r="J23" s="180">
        <f t="shared" si="1"/>
        <v>-3360.1577448095431</v>
      </c>
      <c r="K23" s="180" t="str">
        <f t="shared" si="2"/>
        <v/>
      </c>
      <c r="L23" s="181" t="str">
        <f t="shared" si="3"/>
        <v/>
      </c>
    </row>
    <row r="24" spans="1:13" x14ac:dyDescent="0.25">
      <c r="A24" s="168" t="str">
        <v>lab_pens</v>
      </c>
      <c r="B24" s="168">
        <v>4177.2583818798421</v>
      </c>
      <c r="C24" s="176" t="str">
        <v>lab_pens</v>
      </c>
      <c r="D24" s="176">
        <v>191.4227483348846</v>
      </c>
      <c r="E24" s="176" t="str">
        <v>lab_pens</v>
      </c>
      <c r="F24" s="176">
        <v>242.20049544699631</v>
      </c>
      <c r="H24" s="115" t="str">
        <f t="shared" si="0"/>
        <v>Value added tax (direct effect)</v>
      </c>
      <c r="I24" s="116" t="s">
        <v>1152</v>
      </c>
      <c r="J24" s="182">
        <f t="shared" si="1"/>
        <v>-3301.1215805508518</v>
      </c>
      <c r="K24" s="182">
        <f t="shared" si="2"/>
        <v>424.87732813739768</v>
      </c>
      <c r="L24" s="183">
        <f t="shared" si="3"/>
        <v>1000</v>
      </c>
    </row>
    <row r="25" spans="1:13" x14ac:dyDescent="0.25">
      <c r="A25" s="168" t="str">
        <v>soc_pens</v>
      </c>
      <c r="B25" s="168">
        <v>146.3499244976602</v>
      </c>
      <c r="C25" s="176" t="str">
        <v>soc_pens</v>
      </c>
      <c r="D25" s="176">
        <v>21.789254470825199</v>
      </c>
      <c r="E25" s="176" t="str">
        <v>soc_pens</v>
      </c>
      <c r="F25" s="176">
        <v>23.475189877565221</v>
      </c>
      <c r="H25" s="115" t="str">
        <f t="shared" ref="H25" si="4">INDEX(programs_names,MATCH(I25,programs,0),2)</f>
        <v>Value added tax (indirect effect)</v>
      </c>
      <c r="I25" s="116" t="s">
        <v>1153</v>
      </c>
      <c r="J25" s="182">
        <f t="shared" si="1"/>
        <v>-59.036164258691223</v>
      </c>
      <c r="K25" s="182">
        <f t="shared" si="2"/>
        <v>341.69244375276571</v>
      </c>
      <c r="L25" s="183">
        <f t="shared" si="3"/>
        <v>842.53056394143448</v>
      </c>
    </row>
    <row r="26" spans="1:13" s="174" customFormat="1" x14ac:dyDescent="0.25">
      <c r="A26" s="168" t="str">
        <v>unem_ben</v>
      </c>
      <c r="B26" s="168">
        <v>150.0626539620842</v>
      </c>
      <c r="C26" s="176" t="str">
        <v>unem_ben</v>
      </c>
      <c r="D26" s="176">
        <v>1.941918454170227</v>
      </c>
      <c r="E26" s="176" t="str">
        <v>unem_ben</v>
      </c>
      <c r="F26" s="176">
        <v>1.9419184629179831</v>
      </c>
      <c r="H26" s="101" t="str">
        <f t="shared" si="0"/>
        <v>Indirect subsidies</v>
      </c>
      <c r="I26" s="112" t="s">
        <v>179</v>
      </c>
      <c r="J26" s="180">
        <f t="shared" si="1"/>
        <v>872.35519157940223</v>
      </c>
      <c r="K26" s="182" t="str">
        <f t="shared" si="2"/>
        <v/>
      </c>
      <c r="L26" s="183" t="str">
        <f t="shared" si="3"/>
        <v/>
      </c>
      <c r="M26" s="168"/>
    </row>
    <row r="27" spans="1:13" x14ac:dyDescent="0.25">
      <c r="A27" s="168" t="str">
        <v>child_ben</v>
      </c>
      <c r="B27" s="168">
        <v>1047.1259462183159</v>
      </c>
      <c r="C27" s="176" t="str">
        <v>child_ben</v>
      </c>
      <c r="D27" s="176">
        <v>127.06205954933171</v>
      </c>
      <c r="E27" s="176" t="str">
        <v>child_ben</v>
      </c>
      <c r="F27" s="176">
        <v>484.32620869396521</v>
      </c>
      <c r="H27" s="115" t="str">
        <f t="shared" si="0"/>
        <v>Electricity subsidies</v>
      </c>
      <c r="I27" s="116" t="s">
        <v>1414</v>
      </c>
      <c r="J27" s="182">
        <f t="shared" si="1"/>
        <v>872.35519157940223</v>
      </c>
      <c r="K27" s="182">
        <f t="shared" si="2"/>
        <v>423.74766212558751</v>
      </c>
      <c r="L27" s="183">
        <f t="shared" si="3"/>
        <v>998.02895854424685</v>
      </c>
    </row>
    <row r="28" spans="1:13" x14ac:dyDescent="0.25">
      <c r="A28" s="168" t="str">
        <v>GMI</v>
      </c>
      <c r="B28" s="168">
        <v>433.42965637622132</v>
      </c>
      <c r="C28" s="176" t="str">
        <v>GMI</v>
      </c>
      <c r="D28" s="176">
        <v>42.98450095129013</v>
      </c>
      <c r="E28" s="176" t="str">
        <v>GMI</v>
      </c>
      <c r="F28" s="176">
        <v>114.4061612417288</v>
      </c>
      <c r="H28" s="101" t="str">
        <f t="shared" si="0"/>
        <v>In-kind health benefits</v>
      </c>
      <c r="I28" s="112" t="s">
        <v>178</v>
      </c>
      <c r="J28" s="180">
        <f t="shared" si="1"/>
        <v>1312.5</v>
      </c>
      <c r="K28" s="180" t="str">
        <f t="shared" si="2"/>
        <v/>
      </c>
      <c r="L28" s="181" t="str">
        <f t="shared" si="3"/>
        <v/>
      </c>
    </row>
    <row r="29" spans="1:13" x14ac:dyDescent="0.25">
      <c r="A29" s="168" t="str">
        <v>other_ben</v>
      </c>
      <c r="B29" s="168">
        <v>144.4655208575891</v>
      </c>
      <c r="C29" s="176" t="str">
        <v>other_ben</v>
      </c>
      <c r="D29" s="176">
        <v>44.946022023200989</v>
      </c>
      <c r="E29" s="176" t="str">
        <v>other_ben</v>
      </c>
      <c r="F29" s="176">
        <v>51.275455160428642</v>
      </c>
      <c r="H29" s="115" t="str">
        <f t="shared" si="0"/>
        <v>In-hospital in-kind medical benefits</v>
      </c>
      <c r="I29" s="116" t="s">
        <v>469</v>
      </c>
      <c r="J29" s="182">
        <f t="shared" si="1"/>
        <v>825</v>
      </c>
      <c r="K29" s="182">
        <f t="shared" si="2"/>
        <v>69.322490505695342</v>
      </c>
      <c r="L29" s="183">
        <f t="shared" si="3"/>
        <v>77.586477368496688</v>
      </c>
    </row>
    <row r="30" spans="1:13" x14ac:dyDescent="0.25">
      <c r="A30" s="168" t="str">
        <v>VAT_dir</v>
      </c>
      <c r="B30" s="168">
        <v>-3301.1215805508518</v>
      </c>
      <c r="C30" s="176" t="str">
        <v>VAT_dir</v>
      </c>
      <c r="D30" s="176">
        <v>424.87732813739768</v>
      </c>
      <c r="E30" s="176" t="str">
        <v>VAT_dir</v>
      </c>
      <c r="F30" s="176">
        <v>1000</v>
      </c>
      <c r="H30" s="115" t="str">
        <f t="shared" si="0"/>
        <v>Out-hospital in-kind medical benefits</v>
      </c>
      <c r="I30" s="116" t="s">
        <v>470</v>
      </c>
      <c r="J30" s="184">
        <f t="shared" si="1"/>
        <v>487.5</v>
      </c>
      <c r="K30" s="182">
        <f t="shared" si="2"/>
        <v>384.11934976005563</v>
      </c>
      <c r="L30" s="183">
        <f t="shared" si="3"/>
        <v>775.62334672130714</v>
      </c>
    </row>
    <row r="31" spans="1:13" x14ac:dyDescent="0.25">
      <c r="A31" s="168" t="str">
        <v>VAT_ind</v>
      </c>
      <c r="B31" s="168">
        <v>-59.036164258691223</v>
      </c>
      <c r="C31" s="176" t="str">
        <v>VAT_ind</v>
      </c>
      <c r="D31" s="176">
        <v>341.69244375276571</v>
      </c>
      <c r="E31" s="176" t="str">
        <v>VAT_ind</v>
      </c>
      <c r="F31" s="176">
        <v>842.53056394143448</v>
      </c>
      <c r="H31" s="101" t="str">
        <f t="shared" si="0"/>
        <v>In-kind education benefits</v>
      </c>
      <c r="I31" s="112" t="s">
        <v>177</v>
      </c>
      <c r="J31" s="180">
        <f t="shared" si="1"/>
        <v>1500</v>
      </c>
      <c r="K31" s="182" t="str">
        <f t="shared" si="2"/>
        <v/>
      </c>
      <c r="L31" s="183" t="str">
        <f t="shared" si="3"/>
        <v/>
      </c>
    </row>
    <row r="32" spans="1:13" x14ac:dyDescent="0.25">
      <c r="A32" s="168" t="str">
        <v>electr_subs</v>
      </c>
      <c r="B32" s="168">
        <v>872.35519157940223</v>
      </c>
      <c r="C32" s="176" t="str">
        <v>electr_subs</v>
      </c>
      <c r="D32" s="176">
        <v>423.74766212558751</v>
      </c>
      <c r="E32" s="176" t="str">
        <v>electr_subs</v>
      </c>
      <c r="F32" s="176">
        <v>998.02895854424685</v>
      </c>
      <c r="H32" s="115" t="str">
        <f t="shared" si="0"/>
        <v>Primary in-kind education benefits</v>
      </c>
      <c r="I32" s="116" t="s">
        <v>471</v>
      </c>
      <c r="J32" s="184">
        <f t="shared" si="1"/>
        <v>374.99999999999989</v>
      </c>
      <c r="K32" s="182">
        <f t="shared" si="2"/>
        <v>46.406511035919188</v>
      </c>
      <c r="L32" s="183">
        <f t="shared" si="3"/>
        <v>52.219109962924691</v>
      </c>
    </row>
    <row r="33" spans="1:12" x14ac:dyDescent="0.25">
      <c r="A33" s="168" t="str">
        <v>health_in</v>
      </c>
      <c r="B33" s="168">
        <v>825</v>
      </c>
      <c r="C33" s="176" t="str">
        <v>health_in</v>
      </c>
      <c r="D33" s="176">
        <v>69.322490505695342</v>
      </c>
      <c r="E33" s="176" t="str">
        <v>health_in</v>
      </c>
      <c r="F33" s="176">
        <v>77.586477368496688</v>
      </c>
      <c r="H33" s="115" t="str">
        <f t="shared" si="0"/>
        <v>Secondary in-kind education benefits</v>
      </c>
      <c r="I33" s="116" t="s">
        <v>172</v>
      </c>
      <c r="J33" s="182">
        <f t="shared" si="1"/>
        <v>749.99999999999966</v>
      </c>
      <c r="K33" s="182">
        <f t="shared" si="2"/>
        <v>94.257799573898311</v>
      </c>
      <c r="L33" s="183">
        <f t="shared" si="3"/>
        <v>124.3294435501919</v>
      </c>
    </row>
    <row r="34" spans="1:12" ht="15.75" thickBot="1" x14ac:dyDescent="0.3">
      <c r="A34" s="168" t="str">
        <v>health_out</v>
      </c>
      <c r="B34" s="168">
        <v>487.5</v>
      </c>
      <c r="C34" s="176" t="str">
        <v>health_out</v>
      </c>
      <c r="D34" s="176">
        <v>384.11934976005563</v>
      </c>
      <c r="E34" s="176" t="str">
        <v>health_out</v>
      </c>
      <c r="F34" s="176">
        <v>775.62334672130714</v>
      </c>
      <c r="H34" s="121" t="str">
        <f t="shared" si="0"/>
        <v>Tertiary in-kind education benefits</v>
      </c>
      <c r="I34" s="122" t="s">
        <v>173</v>
      </c>
      <c r="J34" s="186">
        <f t="shared" si="1"/>
        <v>374.99999999999989</v>
      </c>
      <c r="K34" s="186">
        <f t="shared" si="2"/>
        <v>16.978020687103271</v>
      </c>
      <c r="L34" s="187">
        <f t="shared" si="3"/>
        <v>18.080386321443829</v>
      </c>
    </row>
    <row r="35" spans="1:12" x14ac:dyDescent="0.25">
      <c r="A35" s="168" t="str">
        <v>educ_prim</v>
      </c>
      <c r="B35" s="168">
        <v>374.99999999999989</v>
      </c>
      <c r="C35" s="176" t="str">
        <v>educ_prim</v>
      </c>
      <c r="D35" s="176">
        <v>46.406511035919188</v>
      </c>
      <c r="E35" s="176" t="str">
        <v>educ_prim</v>
      </c>
      <c r="F35" s="176">
        <v>52.219109962924691</v>
      </c>
    </row>
    <row r="36" spans="1:12" x14ac:dyDescent="0.25">
      <c r="A36" s="168" t="str">
        <v>educ_sec</v>
      </c>
      <c r="B36" s="168">
        <v>749.99999999999966</v>
      </c>
      <c r="C36" s="176" t="str">
        <v>educ_sec</v>
      </c>
      <c r="D36" s="176">
        <v>94.257799573898311</v>
      </c>
      <c r="E36" s="176" t="str">
        <v>educ_sec</v>
      </c>
      <c r="F36" s="176">
        <v>124.3294435501919</v>
      </c>
    </row>
    <row r="37" spans="1:12" x14ac:dyDescent="0.25">
      <c r="A37" s="168" t="str">
        <v>educ_tert</v>
      </c>
      <c r="B37" s="168">
        <v>374.99999999999989</v>
      </c>
      <c r="C37" s="176" t="str">
        <v>educ_tert</v>
      </c>
      <c r="D37" s="176">
        <v>16.978020687103271</v>
      </c>
      <c r="E37" s="176" t="str">
        <v>educ_tert</v>
      </c>
      <c r="F37" s="176">
        <v>18.080386321443829</v>
      </c>
    </row>
    <row r="38" spans="1:12" x14ac:dyDescent="0.25">
      <c r="A38" s="168" t="str">
        <v>educ_tert</v>
      </c>
      <c r="B38" s="168">
        <v>374.99999999999994</v>
      </c>
      <c r="C38" s="176">
        <v>0</v>
      </c>
      <c r="D38" s="176">
        <v>0</v>
      </c>
      <c r="E38" s="176">
        <v>0</v>
      </c>
      <c r="F38" s="176">
        <v>0</v>
      </c>
    </row>
    <row r="39" spans="1:12" x14ac:dyDescent="0.25">
      <c r="A39" s="168">
        <v>0</v>
      </c>
      <c r="B39" s="168">
        <v>0</v>
      </c>
      <c r="C39" s="176">
        <v>0</v>
      </c>
      <c r="D39" s="176">
        <v>0</v>
      </c>
      <c r="E39" s="176">
        <v>0</v>
      </c>
      <c r="F39" s="176">
        <v>0</v>
      </c>
    </row>
    <row r="40" spans="1:12" x14ac:dyDescent="0.25">
      <c r="A40" s="168">
        <v>0</v>
      </c>
      <c r="B40" s="168">
        <v>0</v>
      </c>
      <c r="C40" s="176">
        <v>0</v>
      </c>
      <c r="D40" s="176">
        <v>0</v>
      </c>
      <c r="E40" s="176">
        <v>0</v>
      </c>
      <c r="F40" s="176">
        <v>0</v>
      </c>
    </row>
    <row r="41" spans="1:12" x14ac:dyDescent="0.25">
      <c r="A41" s="168">
        <v>0</v>
      </c>
      <c r="B41" s="168">
        <v>0</v>
      </c>
      <c r="C41" s="176">
        <v>0</v>
      </c>
      <c r="D41" s="176">
        <v>0</v>
      </c>
      <c r="E41" s="176">
        <v>0</v>
      </c>
      <c r="F41" s="176">
        <v>0</v>
      </c>
    </row>
    <row r="42" spans="1:12" x14ac:dyDescent="0.25">
      <c r="A42" s="168">
        <v>0</v>
      </c>
      <c r="B42" s="168">
        <v>0</v>
      </c>
      <c r="C42" s="176">
        <v>0</v>
      </c>
      <c r="D42" s="176">
        <v>0</v>
      </c>
      <c r="E42" s="176">
        <v>0</v>
      </c>
      <c r="F42" s="176">
        <v>0</v>
      </c>
    </row>
    <row r="43" spans="1:12" x14ac:dyDescent="0.25">
      <c r="A43" s="168">
        <v>0</v>
      </c>
      <c r="B43" s="168">
        <v>0</v>
      </c>
      <c r="C43" s="176">
        <v>0</v>
      </c>
      <c r="D43" s="176">
        <v>0</v>
      </c>
      <c r="E43" s="176">
        <v>0</v>
      </c>
      <c r="F43" s="176">
        <v>0</v>
      </c>
    </row>
    <row r="44" spans="1:12" x14ac:dyDescent="0.25">
      <c r="A44" s="168">
        <v>0</v>
      </c>
      <c r="B44" s="168">
        <v>0</v>
      </c>
      <c r="C44" s="176">
        <v>0</v>
      </c>
      <c r="D44" s="176">
        <v>0</v>
      </c>
      <c r="E44" s="176">
        <v>0</v>
      </c>
      <c r="F44" s="176">
        <v>0</v>
      </c>
    </row>
    <row r="45" spans="1:12" x14ac:dyDescent="0.25">
      <c r="A45" s="168">
        <v>0</v>
      </c>
      <c r="B45" s="168">
        <v>0</v>
      </c>
      <c r="C45" s="176">
        <v>0</v>
      </c>
      <c r="D45" s="176">
        <v>0</v>
      </c>
      <c r="E45" s="176">
        <v>0</v>
      </c>
      <c r="F45" s="176">
        <v>0</v>
      </c>
    </row>
    <row r="46" spans="1:12" x14ac:dyDescent="0.25">
      <c r="A46" s="168">
        <v>0</v>
      </c>
      <c r="B46" s="168">
        <v>0</v>
      </c>
      <c r="C46" s="176">
        <v>0</v>
      </c>
      <c r="D46" s="176">
        <v>0</v>
      </c>
      <c r="E46" s="176">
        <v>0</v>
      </c>
      <c r="F46" s="176">
        <v>0</v>
      </c>
    </row>
    <row r="47" spans="1:12" x14ac:dyDescent="0.25">
      <c r="A47" s="168">
        <v>0</v>
      </c>
      <c r="B47" s="168">
        <v>0</v>
      </c>
      <c r="C47" s="176">
        <v>0</v>
      </c>
      <c r="D47" s="176">
        <v>0</v>
      </c>
      <c r="E47" s="176">
        <v>0</v>
      </c>
      <c r="F47" s="176">
        <v>0</v>
      </c>
    </row>
    <row r="48" spans="1:12" x14ac:dyDescent="0.25">
      <c r="A48" s="168">
        <v>0</v>
      </c>
      <c r="B48" s="168">
        <v>0</v>
      </c>
      <c r="C48" s="176">
        <v>0</v>
      </c>
      <c r="D48" s="176">
        <v>0</v>
      </c>
      <c r="E48" s="176">
        <v>0</v>
      </c>
      <c r="F48" s="176">
        <v>0</v>
      </c>
    </row>
    <row r="49" spans="1:6" x14ac:dyDescent="0.25">
      <c r="A49" s="168">
        <v>0</v>
      </c>
      <c r="B49" s="168">
        <v>0</v>
      </c>
      <c r="C49" s="176">
        <v>0</v>
      </c>
      <c r="D49" s="176">
        <v>0</v>
      </c>
      <c r="E49" s="176">
        <v>0</v>
      </c>
      <c r="F49" s="176">
        <v>0</v>
      </c>
    </row>
    <row r="50" spans="1:6" x14ac:dyDescent="0.25">
      <c r="A50" s="168">
        <v>0</v>
      </c>
      <c r="B50" s="168">
        <v>0</v>
      </c>
      <c r="C50" s="168">
        <v>0</v>
      </c>
      <c r="D50" s="168">
        <v>0</v>
      </c>
      <c r="E50" s="168">
        <v>0</v>
      </c>
      <c r="F50" s="168">
        <v>0</v>
      </c>
    </row>
    <row r="51" spans="1:6" x14ac:dyDescent="0.25">
      <c r="A51" s="168">
        <v>0</v>
      </c>
      <c r="B51" s="168">
        <v>0</v>
      </c>
      <c r="C51" s="168">
        <v>0</v>
      </c>
      <c r="D51" s="168">
        <v>0</v>
      </c>
      <c r="E51" s="168">
        <v>0</v>
      </c>
      <c r="F51" s="168">
        <v>0</v>
      </c>
    </row>
    <row r="52" spans="1:6" x14ac:dyDescent="0.25">
      <c r="A52" s="168">
        <v>0</v>
      </c>
      <c r="B52" s="168">
        <v>0</v>
      </c>
      <c r="C52" s="168">
        <v>0</v>
      </c>
      <c r="D52" s="168">
        <v>0</v>
      </c>
      <c r="E52" s="168">
        <v>0</v>
      </c>
      <c r="F52" s="168">
        <v>0</v>
      </c>
    </row>
    <row r="53" spans="1:6" x14ac:dyDescent="0.25">
      <c r="A53" s="168" t="e">
        <v>#N/A</v>
      </c>
      <c r="B53" s="168" t="e">
        <v>#N/A</v>
      </c>
    </row>
    <row r="54" spans="1:6" x14ac:dyDescent="0.25">
      <c r="A54" s="168" t="e">
        <v>#N/A</v>
      </c>
      <c r="B54" s="168" t="e">
        <v>#N/A</v>
      </c>
    </row>
    <row r="55" spans="1:6" x14ac:dyDescent="0.25">
      <c r="A55" s="168" t="e">
        <v>#N/A</v>
      </c>
      <c r="B55" s="168" t="e">
        <v>#N/A</v>
      </c>
    </row>
    <row r="56" spans="1:6" x14ac:dyDescent="0.25">
      <c r="A56" s="168" t="e">
        <v>#N/A</v>
      </c>
      <c r="B56" s="168" t="e">
        <v>#N/A</v>
      </c>
    </row>
    <row r="57" spans="1:6" x14ac:dyDescent="0.25">
      <c r="A57" s="168" t="e">
        <v>#N/A</v>
      </c>
      <c r="B57" s="168" t="e">
        <v>#N/A</v>
      </c>
    </row>
    <row r="58" spans="1:6" x14ac:dyDescent="0.25">
      <c r="A58" s="168" t="e">
        <v>#N/A</v>
      </c>
      <c r="B58" s="168" t="e">
        <v>#N/A</v>
      </c>
    </row>
    <row r="59" spans="1:6" x14ac:dyDescent="0.25">
      <c r="A59" s="168" t="e">
        <v>#N/A</v>
      </c>
      <c r="B59" s="168" t="e">
        <v>#N/A</v>
      </c>
    </row>
    <row r="60" spans="1:6" x14ac:dyDescent="0.25">
      <c r="A60" s="168" t="e">
        <v>#N/A</v>
      </c>
      <c r="B60" s="168" t="e">
        <v>#N/A</v>
      </c>
    </row>
    <row r="61" spans="1:6" x14ac:dyDescent="0.25">
      <c r="A61" s="168" t="e">
        <v>#N/A</v>
      </c>
      <c r="B61" s="168" t="e">
        <v>#N/A</v>
      </c>
    </row>
    <row r="62" spans="1:6" x14ac:dyDescent="0.25">
      <c r="A62" s="168" t="e">
        <v>#N/A</v>
      </c>
      <c r="B62" s="168" t="e">
        <v>#N/A</v>
      </c>
    </row>
    <row r="63" spans="1:6" x14ac:dyDescent="0.25">
      <c r="A63" s="168" t="e">
        <v>#N/A</v>
      </c>
      <c r="B63" s="168" t="e">
        <v>#N/A</v>
      </c>
    </row>
    <row r="64" spans="1:6" x14ac:dyDescent="0.25">
      <c r="A64" s="168" t="e">
        <v>#N/A</v>
      </c>
      <c r="B64" s="168" t="e">
        <v>#N/A</v>
      </c>
    </row>
    <row r="65" spans="1:2" x14ac:dyDescent="0.25">
      <c r="A65" s="168" t="e">
        <v>#N/A</v>
      </c>
      <c r="B65" s="168" t="e">
        <v>#N/A</v>
      </c>
    </row>
    <row r="66" spans="1:2" x14ac:dyDescent="0.25">
      <c r="A66" s="168" t="e">
        <v>#N/A</v>
      </c>
      <c r="B66" s="168" t="e">
        <v>#N/A</v>
      </c>
    </row>
    <row r="67" spans="1:2" x14ac:dyDescent="0.25">
      <c r="A67" s="168" t="e">
        <v>#N/A</v>
      </c>
      <c r="B67" s="168" t="e">
        <v>#N/A</v>
      </c>
    </row>
    <row r="68" spans="1:2" x14ac:dyDescent="0.25">
      <c r="A68" s="168" t="e">
        <v>#N/A</v>
      </c>
      <c r="B68" s="168" t="e">
        <v>#N/A</v>
      </c>
    </row>
    <row r="69" spans="1:2" x14ac:dyDescent="0.25">
      <c r="A69" s="168" t="e">
        <v>#N/A</v>
      </c>
      <c r="B69" s="168" t="e">
        <v>#N/A</v>
      </c>
    </row>
    <row r="70" spans="1:2" x14ac:dyDescent="0.25">
      <c r="A70" s="168" t="e">
        <v>#N/A</v>
      </c>
      <c r="B70" s="168" t="e">
        <v>#N/A</v>
      </c>
    </row>
  </sheetData>
  <mergeCells count="2">
    <mergeCell ref="H2:L2"/>
    <mergeCell ref="K3:L3"/>
  </mergeCells>
  <conditionalFormatting sqref="L35:L4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69930555555555995" right="0.69930555555555995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7E1A-AA58-43F9-A4DB-2EF50FFD37F5}">
  <dimension ref="A1:A2"/>
  <sheetViews>
    <sheetView workbookViewId="0"/>
  </sheetViews>
  <sheetFormatPr defaultRowHeight="15" x14ac:dyDescent="0.25"/>
  <sheetData>
    <row r="1" spans="1:1" x14ac:dyDescent="0.25">
      <c r="A1" t="s">
        <v>1448</v>
      </c>
    </row>
    <row r="2" spans="1:1" x14ac:dyDescent="0.25">
      <c r="A2">
        <f>IF(Parameters!$C$11="yes",1,0)</f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C5C71-A4E0-4226-97FA-4022B17E97C6}">
  <sheetPr codeName="Sheet4"/>
  <dimension ref="A1:E2"/>
  <sheetViews>
    <sheetView workbookViewId="0">
      <selection activeCell="F1" sqref="F1:F2"/>
    </sheetView>
  </sheetViews>
  <sheetFormatPr defaultRowHeight="15" x14ac:dyDescent="0.25"/>
  <sheetData>
    <row r="1" spans="1:5" x14ac:dyDescent="0.25">
      <c r="A1" t="s">
        <v>175</v>
      </c>
      <c r="B1" t="s">
        <v>1</v>
      </c>
      <c r="C1" t="str" cm="1">
        <f t="array" ref="C1:E1">TRANSPOSE(Parameters!B7:B9)</f>
        <v>wage</v>
      </c>
      <c r="D1" t="str">
        <v>pensions</v>
      </c>
      <c r="E1" t="str">
        <v>other_income</v>
      </c>
    </row>
    <row r="2" spans="1:5" x14ac:dyDescent="0.25">
      <c r="A2" s="79">
        <f>Parameters!C4</f>
        <v>1</v>
      </c>
      <c r="B2" s="3">
        <f>Parameters!C5</f>
        <v>1</v>
      </c>
      <c r="C2">
        <f t="array" ref="C2:E2">TRANSPOSE(Parameters!C7:C9)*B2</f>
        <v>1</v>
      </c>
      <c r="D2">
        <v>1</v>
      </c>
      <c r="E2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508FD-560C-49D2-BA6B-FCB856578314}">
  <sheetPr codeName="Sheet5"/>
  <dimension ref="A1:D18"/>
  <sheetViews>
    <sheetView workbookViewId="0">
      <selection activeCell="B7" sqref="B7"/>
    </sheetView>
  </sheetViews>
  <sheetFormatPr defaultRowHeight="15" x14ac:dyDescent="0.25"/>
  <cols>
    <col min="1" max="1" width="14.140625" customWidth="1"/>
    <col min="2" max="2" width="19.85546875" customWidth="1"/>
  </cols>
  <sheetData>
    <row r="1" spans="1:4" x14ac:dyDescent="0.25">
      <c r="A1" t="s">
        <v>477</v>
      </c>
      <c r="B1" t="s">
        <v>478</v>
      </c>
      <c r="C1" t="s">
        <v>475</v>
      </c>
      <c r="D1" t="s">
        <v>476</v>
      </c>
    </row>
    <row r="2" spans="1:4" x14ac:dyDescent="0.25">
      <c r="A2" s="78">
        <f>Parameters!C18</f>
        <v>0</v>
      </c>
      <c r="B2" s="64">
        <f>Parameters!D18</f>
        <v>10000</v>
      </c>
      <c r="C2">
        <f>Parameters!C16</f>
        <v>2000</v>
      </c>
      <c r="D2" s="3">
        <f>Parameters!C25</f>
        <v>0.2</v>
      </c>
    </row>
    <row r="3" spans="1:4" x14ac:dyDescent="0.25">
      <c r="A3" s="78">
        <f>Parameters!C19</f>
        <v>0.05</v>
      </c>
      <c r="B3" s="64">
        <f>Parameters!D19</f>
        <v>20000</v>
      </c>
    </row>
    <row r="4" spans="1:4" x14ac:dyDescent="0.25">
      <c r="A4" s="78">
        <f>Parameters!C20</f>
        <v>0.1</v>
      </c>
      <c r="B4" s="64">
        <f>Parameters!D20</f>
        <v>30000</v>
      </c>
    </row>
    <row r="5" spans="1:4" x14ac:dyDescent="0.25">
      <c r="A5" s="78">
        <f>Parameters!C21</f>
        <v>0.15</v>
      </c>
      <c r="B5" s="64">
        <f>Parameters!D21</f>
        <v>50000</v>
      </c>
    </row>
    <row r="6" spans="1:4" x14ac:dyDescent="0.25">
      <c r="A6" s="78">
        <f>Parameters!C22</f>
        <v>0.2</v>
      </c>
      <c r="B6" s="64">
        <f>Parameters!D22</f>
        <v>10000000</v>
      </c>
    </row>
    <row r="7" spans="1:4" x14ac:dyDescent="0.25">
      <c r="A7" s="78">
        <f>Parameters!C23</f>
        <v>0</v>
      </c>
      <c r="B7" s="64">
        <f>Parameters!D23</f>
        <v>0</v>
      </c>
    </row>
    <row r="8" spans="1:4" x14ac:dyDescent="0.25">
      <c r="A8" s="78"/>
      <c r="B8" s="64"/>
    </row>
    <row r="9" spans="1:4" x14ac:dyDescent="0.25">
      <c r="A9" s="78"/>
      <c r="B9" s="64"/>
    </row>
    <row r="10" spans="1:4" x14ac:dyDescent="0.25">
      <c r="A10" s="78"/>
      <c r="B10" s="64"/>
    </row>
    <row r="11" spans="1:4" x14ac:dyDescent="0.25">
      <c r="A11" s="78"/>
      <c r="B11" s="64"/>
    </row>
    <row r="12" spans="1:4" x14ac:dyDescent="0.25">
      <c r="A12" s="78"/>
      <c r="B12" s="64"/>
    </row>
    <row r="13" spans="1:4" x14ac:dyDescent="0.25">
      <c r="A13" s="78"/>
      <c r="B13" s="64"/>
    </row>
    <row r="14" spans="1:4" x14ac:dyDescent="0.25">
      <c r="A14" s="78"/>
      <c r="B14" s="64"/>
    </row>
    <row r="15" spans="1:4" x14ac:dyDescent="0.25">
      <c r="A15" s="78"/>
      <c r="B15" s="64"/>
    </row>
    <row r="16" spans="1:4" x14ac:dyDescent="0.25">
      <c r="A16" s="78"/>
      <c r="B16" s="64"/>
    </row>
    <row r="17" spans="1:2" x14ac:dyDescent="0.25">
      <c r="A17" s="78"/>
      <c r="B17" s="64"/>
    </row>
    <row r="18" spans="1:2" x14ac:dyDescent="0.25">
      <c r="A18" s="78"/>
      <c r="B18" s="64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46D48-6390-49F4-97CA-34336AFECE1A}">
  <sheetPr codeName="Sheet6"/>
  <dimension ref="A1:D2"/>
  <sheetViews>
    <sheetView workbookViewId="0">
      <selection activeCell="D1" sqref="D1"/>
    </sheetView>
  </sheetViews>
  <sheetFormatPr defaultRowHeight="15" x14ac:dyDescent="0.25"/>
  <sheetData>
    <row r="1" spans="1:4" x14ac:dyDescent="0.25">
      <c r="A1" t="s">
        <v>482</v>
      </c>
      <c r="B1" t="s">
        <v>483</v>
      </c>
      <c r="C1" t="s">
        <v>487</v>
      </c>
      <c r="D1" t="s">
        <v>489</v>
      </c>
    </row>
    <row r="2" spans="1:4" x14ac:dyDescent="0.25">
      <c r="A2">
        <f>Parameters!C30</f>
        <v>100</v>
      </c>
      <c r="B2">
        <f>Parameters!C31</f>
        <v>3</v>
      </c>
      <c r="C2">
        <f>Parameters!C34*10^3</f>
        <v>1000</v>
      </c>
      <c r="D2">
        <f>Parameters!C37</f>
        <v>1200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A89B7-BEC3-48F0-81C9-B5FED2BADD35}">
  <dimension ref="A1:C7"/>
  <sheetViews>
    <sheetView workbookViewId="0">
      <selection activeCell="B5" sqref="B5"/>
    </sheetView>
  </sheetViews>
  <sheetFormatPr defaultRowHeight="15" x14ac:dyDescent="0.25"/>
  <cols>
    <col min="2" max="2" width="14.5703125" bestFit="1" customWidth="1"/>
  </cols>
  <sheetData>
    <row r="1" spans="1:3" x14ac:dyDescent="0.25">
      <c r="A1" t="s">
        <v>1411</v>
      </c>
      <c r="B1" t="s">
        <v>1412</v>
      </c>
      <c r="C1" t="s">
        <v>1413</v>
      </c>
    </row>
    <row r="2" spans="1:3" x14ac:dyDescent="0.25">
      <c r="A2" s="64">
        <f>Parameters!C51</f>
        <v>2</v>
      </c>
      <c r="B2" s="64">
        <f>Parameters!D51</f>
        <v>100</v>
      </c>
      <c r="C2" s="13">
        <f>Parameters!$C$49</f>
        <v>10</v>
      </c>
    </row>
    <row r="3" spans="1:3" x14ac:dyDescent="0.25">
      <c r="A3" s="64">
        <f>Parameters!C52</f>
        <v>4</v>
      </c>
      <c r="B3" s="64">
        <f>Parameters!D52</f>
        <v>200</v>
      </c>
    </row>
    <row r="4" spans="1:3" x14ac:dyDescent="0.25">
      <c r="A4" s="64">
        <f>Parameters!C53</f>
        <v>6</v>
      </c>
      <c r="B4" s="64">
        <f>Parameters!D53</f>
        <v>300</v>
      </c>
    </row>
    <row r="5" spans="1:3" x14ac:dyDescent="0.25">
      <c r="A5" s="64">
        <f>Parameters!C54</f>
        <v>8</v>
      </c>
      <c r="B5" s="64">
        <f>Parameters!D54</f>
        <v>10000000</v>
      </c>
    </row>
    <row r="6" spans="1:3" x14ac:dyDescent="0.25">
      <c r="A6" s="64">
        <f>Parameters!C55</f>
        <v>0</v>
      </c>
      <c r="B6" s="64">
        <f>Parameters!D55</f>
        <v>0</v>
      </c>
    </row>
    <row r="7" spans="1:3" x14ac:dyDescent="0.25">
      <c r="A7" s="64"/>
      <c r="B7" s="64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597D5-897A-47BE-A164-EC65CB24BF99}">
  <dimension ref="A1:G2"/>
  <sheetViews>
    <sheetView workbookViewId="0">
      <selection activeCell="A2" sqref="A2"/>
    </sheetView>
  </sheetViews>
  <sheetFormatPr defaultRowHeight="15" x14ac:dyDescent="0.25"/>
  <cols>
    <col min="1" max="1" width="13.85546875" bestFit="1" customWidth="1"/>
    <col min="2" max="2" width="12.42578125" bestFit="1" customWidth="1"/>
    <col min="3" max="3" width="17.28515625" bestFit="1" customWidth="1"/>
    <col min="4" max="4" width="12.85546875" bestFit="1" customWidth="1"/>
    <col min="5" max="5" width="14" bestFit="1" customWidth="1"/>
    <col min="6" max="6" width="12.5703125" bestFit="1" customWidth="1"/>
  </cols>
  <sheetData>
    <row r="1" spans="1:7" x14ac:dyDescent="0.25">
      <c r="A1" t="s">
        <v>1226</v>
      </c>
      <c r="B1" t="s">
        <v>1227</v>
      </c>
      <c r="C1" t="s">
        <v>1228</v>
      </c>
      <c r="D1" t="s">
        <v>1229</v>
      </c>
      <c r="E1" t="s">
        <v>1230</v>
      </c>
      <c r="F1" t="s">
        <v>1231</v>
      </c>
      <c r="G1" t="s">
        <v>1232</v>
      </c>
    </row>
    <row r="2" spans="1:7" x14ac:dyDescent="0.25">
      <c r="A2" cm="1">
        <f t="array" ref="A2:F2">TRANSPOSE(Parameters!$C$60:$C$65)*10^6</f>
        <v>500000000</v>
      </c>
      <c r="B2">
        <v>1000000000</v>
      </c>
      <c r="C2">
        <v>300000000</v>
      </c>
      <c r="D2">
        <v>500000000</v>
      </c>
      <c r="E2">
        <v>650000000</v>
      </c>
      <c r="F2">
        <v>1100000000</v>
      </c>
      <c r="G2">
        <f>Parameters!C67</f>
        <v>0.75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5A621-9FA5-4243-9AB9-7892D254FE5D}">
  <sheetPr codeName="Sheet14"/>
  <dimension ref="A1:F32"/>
  <sheetViews>
    <sheetView workbookViewId="0">
      <selection activeCell="E3" sqref="E3"/>
    </sheetView>
  </sheetViews>
  <sheetFormatPr defaultRowHeight="15" x14ac:dyDescent="0.25"/>
  <cols>
    <col min="1" max="1" width="17" bestFit="1" customWidth="1"/>
    <col min="2" max="2" width="25.42578125" bestFit="1" customWidth="1"/>
    <col min="5" max="5" width="16.140625" bestFit="1" customWidth="1"/>
    <col min="6" max="6" width="25.140625" bestFit="1" customWidth="1"/>
  </cols>
  <sheetData>
    <row r="1" spans="1:6" x14ac:dyDescent="0.25">
      <c r="A1" t="s">
        <v>7</v>
      </c>
      <c r="C1" t="s">
        <v>8</v>
      </c>
      <c r="E1" t="s">
        <v>379</v>
      </c>
      <c r="F1" t="s">
        <v>1091</v>
      </c>
    </row>
    <row r="2" spans="1:6" x14ac:dyDescent="0.25">
      <c r="C2" t="s">
        <v>10</v>
      </c>
      <c r="D2" t="s">
        <v>4</v>
      </c>
    </row>
    <row r="3" spans="1:6" x14ac:dyDescent="0.25">
      <c r="A3" s="1" t="s">
        <v>9</v>
      </c>
      <c r="B3" s="1" t="str">
        <f>LOWER(SUBSTITUTE(A3, " ", "_"))</f>
        <v>market_income</v>
      </c>
      <c r="C3" t="s">
        <v>12</v>
      </c>
      <c r="D3" t="s">
        <v>5</v>
      </c>
      <c r="E3" t="s">
        <v>163</v>
      </c>
      <c r="F3" t="s">
        <v>9</v>
      </c>
    </row>
    <row r="4" spans="1:6" x14ac:dyDescent="0.25">
      <c r="A4" s="1" t="s">
        <v>45</v>
      </c>
      <c r="B4" s="67" t="s">
        <v>43</v>
      </c>
      <c r="C4" t="s">
        <v>14</v>
      </c>
      <c r="D4" t="s">
        <v>6</v>
      </c>
      <c r="E4" t="s">
        <v>38</v>
      </c>
      <c r="F4" t="s">
        <v>1391</v>
      </c>
    </row>
    <row r="5" spans="1:6" x14ac:dyDescent="0.25">
      <c r="A5" s="1" t="s">
        <v>11</v>
      </c>
      <c r="B5" s="1" t="str">
        <f t="shared" ref="B5:B9" si="0">LOWER(SUBSTITUTE(A5, " ", "_"))</f>
        <v>net_market_income</v>
      </c>
      <c r="C5" t="s">
        <v>16</v>
      </c>
      <c r="D5" t="s">
        <v>2</v>
      </c>
      <c r="E5" t="s">
        <v>1450</v>
      </c>
      <c r="F5" t="s">
        <v>1392</v>
      </c>
    </row>
    <row r="6" spans="1:6" x14ac:dyDescent="0.25">
      <c r="A6" s="1" t="s">
        <v>46</v>
      </c>
      <c r="B6" s="1" t="str">
        <f t="shared" si="0"/>
        <v>gross_income</v>
      </c>
      <c r="C6" t="s">
        <v>18</v>
      </c>
      <c r="D6" t="s">
        <v>3</v>
      </c>
      <c r="E6" t="s">
        <v>1355</v>
      </c>
      <c r="F6" t="s">
        <v>1393</v>
      </c>
    </row>
    <row r="7" spans="1:6" x14ac:dyDescent="0.25">
      <c r="A7" s="1" t="s">
        <v>13</v>
      </c>
      <c r="B7" s="1" t="str">
        <f t="shared" si="0"/>
        <v>disposable_income</v>
      </c>
      <c r="E7" t="s">
        <v>39</v>
      </c>
      <c r="F7" t="s">
        <v>1394</v>
      </c>
    </row>
    <row r="8" spans="1:6" x14ac:dyDescent="0.25">
      <c r="A8" s="1" t="s">
        <v>15</v>
      </c>
      <c r="B8" s="1" t="str">
        <f t="shared" si="0"/>
        <v>consumable_income</v>
      </c>
      <c r="E8" t="s">
        <v>40</v>
      </c>
      <c r="F8" t="s">
        <v>1395</v>
      </c>
    </row>
    <row r="9" spans="1:6" x14ac:dyDescent="0.25">
      <c r="A9" s="1" t="s">
        <v>17</v>
      </c>
      <c r="B9" s="1" t="str">
        <f t="shared" si="0"/>
        <v>final_income</v>
      </c>
      <c r="E9" t="s">
        <v>47</v>
      </c>
      <c r="F9" t="s">
        <v>1387</v>
      </c>
    </row>
    <row r="10" spans="1:6" x14ac:dyDescent="0.25">
      <c r="E10" t="s">
        <v>170</v>
      </c>
      <c r="F10" t="s">
        <v>1396</v>
      </c>
    </row>
    <row r="11" spans="1:6" x14ac:dyDescent="0.25">
      <c r="E11" t="s">
        <v>182</v>
      </c>
      <c r="F11" t="s">
        <v>1388</v>
      </c>
    </row>
    <row r="12" spans="1:6" x14ac:dyDescent="0.25">
      <c r="E12" t="s">
        <v>171</v>
      </c>
      <c r="F12" t="s">
        <v>27</v>
      </c>
    </row>
    <row r="13" spans="1:6" x14ac:dyDescent="0.25">
      <c r="E13" t="s">
        <v>48</v>
      </c>
      <c r="F13" t="s">
        <v>1389</v>
      </c>
    </row>
    <row r="14" spans="1:6" x14ac:dyDescent="0.25">
      <c r="E14" t="s">
        <v>465</v>
      </c>
      <c r="F14" t="s">
        <v>788</v>
      </c>
    </row>
    <row r="15" spans="1:6" x14ac:dyDescent="0.25">
      <c r="E15" t="s">
        <v>181</v>
      </c>
      <c r="F15" t="s">
        <v>1390</v>
      </c>
    </row>
    <row r="16" spans="1:6" x14ac:dyDescent="0.25">
      <c r="E16" t="s">
        <v>466</v>
      </c>
      <c r="F16" t="s">
        <v>789</v>
      </c>
    </row>
    <row r="17" spans="5:6" x14ac:dyDescent="0.25">
      <c r="E17" t="s">
        <v>468</v>
      </c>
      <c r="F17" t="s">
        <v>1397</v>
      </c>
    </row>
    <row r="18" spans="5:6" x14ac:dyDescent="0.25">
      <c r="E18" t="s">
        <v>467</v>
      </c>
      <c r="F18" t="s">
        <v>791</v>
      </c>
    </row>
    <row r="19" spans="5:6" x14ac:dyDescent="0.25">
      <c r="E19" t="s">
        <v>490</v>
      </c>
      <c r="F19" t="s">
        <v>1407</v>
      </c>
    </row>
    <row r="20" spans="5:6" x14ac:dyDescent="0.25">
      <c r="E20" t="s">
        <v>1096</v>
      </c>
      <c r="F20" t="s">
        <v>790</v>
      </c>
    </row>
    <row r="21" spans="5:6" x14ac:dyDescent="0.25">
      <c r="E21" t="s">
        <v>180</v>
      </c>
      <c r="F21" t="s">
        <v>380</v>
      </c>
    </row>
    <row r="22" spans="5:6" x14ac:dyDescent="0.25">
      <c r="E22" t="s">
        <v>1152</v>
      </c>
      <c r="F22" t="s">
        <v>1398</v>
      </c>
    </row>
    <row r="23" spans="5:6" x14ac:dyDescent="0.25">
      <c r="E23" t="s">
        <v>1153</v>
      </c>
      <c r="F23" t="s">
        <v>1399</v>
      </c>
    </row>
    <row r="24" spans="5:6" x14ac:dyDescent="0.25">
      <c r="E24" t="s">
        <v>179</v>
      </c>
      <c r="F24" t="s">
        <v>381</v>
      </c>
    </row>
    <row r="25" spans="5:6" x14ac:dyDescent="0.25">
      <c r="E25" t="s">
        <v>1414</v>
      </c>
      <c r="F25" t="s">
        <v>1415</v>
      </c>
    </row>
    <row r="26" spans="5:6" x14ac:dyDescent="0.25">
      <c r="E26" t="s">
        <v>178</v>
      </c>
      <c r="F26" t="s">
        <v>1400</v>
      </c>
    </row>
    <row r="27" spans="5:6" x14ac:dyDescent="0.25">
      <c r="E27" t="s">
        <v>469</v>
      </c>
      <c r="F27" t="s">
        <v>1401</v>
      </c>
    </row>
    <row r="28" spans="5:6" x14ac:dyDescent="0.25">
      <c r="E28" t="s">
        <v>470</v>
      </c>
      <c r="F28" t="s">
        <v>1402</v>
      </c>
    </row>
    <row r="29" spans="5:6" x14ac:dyDescent="0.25">
      <c r="E29" t="s">
        <v>177</v>
      </c>
      <c r="F29" t="s">
        <v>1403</v>
      </c>
    </row>
    <row r="30" spans="5:6" x14ac:dyDescent="0.25">
      <c r="E30" t="s">
        <v>471</v>
      </c>
      <c r="F30" t="s">
        <v>1404</v>
      </c>
    </row>
    <row r="31" spans="5:6" x14ac:dyDescent="0.25">
      <c r="E31" t="s">
        <v>172</v>
      </c>
      <c r="F31" t="s">
        <v>1406</v>
      </c>
    </row>
    <row r="32" spans="5:6" x14ac:dyDescent="0.25">
      <c r="E32" t="s">
        <v>173</v>
      </c>
      <c r="F32" t="s">
        <v>1405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D6197-1E02-423F-BD02-D074D2DF2243}">
  <sheetPr codeName="Sheet19"/>
  <dimension ref="A1:AZ47"/>
  <sheetViews>
    <sheetView topLeftCell="A25" zoomScale="85" zoomScaleNormal="85" workbookViewId="0">
      <selection activeCell="A28" sqref="A28"/>
    </sheetView>
  </sheetViews>
  <sheetFormatPr defaultRowHeight="15" x14ac:dyDescent="0.25"/>
  <cols>
    <col min="1" max="1" width="35.42578125" bestFit="1" customWidth="1"/>
    <col min="2" max="8" width="12.85546875" bestFit="1" customWidth="1"/>
    <col min="9" max="10" width="11" bestFit="1" customWidth="1"/>
    <col min="11" max="11" width="15" customWidth="1"/>
    <col min="12" max="12" width="9.85546875" customWidth="1"/>
    <col min="13" max="13" width="12" bestFit="1" customWidth="1"/>
    <col min="14" max="15" width="10.42578125" bestFit="1" customWidth="1"/>
    <col min="16" max="18" width="11.42578125" bestFit="1" customWidth="1"/>
    <col min="19" max="19" width="10.42578125" bestFit="1" customWidth="1"/>
    <col min="20" max="21" width="11.42578125" bestFit="1" customWidth="1"/>
    <col min="22" max="24" width="10.42578125" bestFit="1" customWidth="1"/>
    <col min="38" max="38" width="12.140625" customWidth="1"/>
  </cols>
  <sheetData>
    <row r="1" spans="1:52" x14ac:dyDescent="0.25">
      <c r="A1" t="s">
        <v>154</v>
      </c>
      <c r="B1" t="s">
        <v>163</v>
      </c>
      <c r="C1" t="s">
        <v>164</v>
      </c>
      <c r="D1" t="s">
        <v>165</v>
      </c>
      <c r="E1" t="s">
        <v>166</v>
      </c>
      <c r="F1" t="s">
        <v>167</v>
      </c>
      <c r="G1" t="s">
        <v>168</v>
      </c>
      <c r="H1" t="s">
        <v>169</v>
      </c>
      <c r="I1" t="s">
        <v>47</v>
      </c>
      <c r="J1" t="s">
        <v>182</v>
      </c>
      <c r="K1" t="s">
        <v>48</v>
      </c>
      <c r="L1" t="s">
        <v>181</v>
      </c>
      <c r="M1" t="s">
        <v>180</v>
      </c>
      <c r="N1" t="s">
        <v>179</v>
      </c>
      <c r="O1" t="s">
        <v>178</v>
      </c>
      <c r="P1" t="s">
        <v>177</v>
      </c>
      <c r="Q1" t="s">
        <v>38</v>
      </c>
      <c r="R1" t="s">
        <v>1450</v>
      </c>
      <c r="S1" t="s">
        <v>1355</v>
      </c>
      <c r="T1" t="s">
        <v>39</v>
      </c>
      <c r="U1" t="s">
        <v>40</v>
      </c>
      <c r="V1" t="s">
        <v>170</v>
      </c>
      <c r="W1" t="s">
        <v>171</v>
      </c>
      <c r="X1" t="s">
        <v>465</v>
      </c>
      <c r="Y1" t="s">
        <v>466</v>
      </c>
      <c r="Z1" t="s">
        <v>468</v>
      </c>
      <c r="AA1" t="s">
        <v>467</v>
      </c>
      <c r="AB1" t="s">
        <v>490</v>
      </c>
      <c r="AC1" t="s">
        <v>1096</v>
      </c>
      <c r="AD1" t="s">
        <v>1152</v>
      </c>
      <c r="AE1" t="s">
        <v>1153</v>
      </c>
      <c r="AF1" t="s">
        <v>1414</v>
      </c>
      <c r="AG1" t="s">
        <v>469</v>
      </c>
      <c r="AH1" t="s">
        <v>470</v>
      </c>
      <c r="AI1" t="s">
        <v>471</v>
      </c>
      <c r="AJ1" t="s">
        <v>172</v>
      </c>
      <c r="AK1" t="s">
        <v>173</v>
      </c>
      <c r="AL1" t="s">
        <v>173</v>
      </c>
    </row>
    <row r="2" spans="1:52" x14ac:dyDescent="0.25">
      <c r="A2">
        <v>1</v>
      </c>
      <c r="B2" s="87">
        <v>34626.576694199313</v>
      </c>
      <c r="C2" s="87">
        <v>34742.247068984019</v>
      </c>
      <c r="D2" s="87">
        <v>28461.362606342482</v>
      </c>
      <c r="E2" s="87">
        <v>40725.268789028407</v>
      </c>
      <c r="F2" s="87">
        <v>34560.054687575743</v>
      </c>
      <c r="G2" s="87">
        <v>32072.252118168541</v>
      </c>
      <c r="H2" s="87">
        <v>34884.752098017867</v>
      </c>
      <c r="I2" s="87">
        <v>-4061.5879684336992</v>
      </c>
      <c r="J2" s="87">
        <v>-2103.6260967737439</v>
      </c>
      <c r="K2" s="87">
        <v>4177.2583818798421</v>
      </c>
      <c r="L2" s="87">
        <v>1921.4337019118709</v>
      </c>
      <c r="M2" s="87">
        <v>-3360.1577448095431</v>
      </c>
      <c r="N2" s="87">
        <v>872.35519157940223</v>
      </c>
      <c r="O2" s="87">
        <v>1312.5</v>
      </c>
      <c r="P2" s="87">
        <v>1500</v>
      </c>
      <c r="Q2" s="87">
        <v>22630.019248741199</v>
      </c>
      <c r="R2" s="87">
        <v>2435.5237015070029</v>
      </c>
      <c r="S2" s="87">
        <v>993.35328633880204</v>
      </c>
      <c r="T2" s="87">
        <v>3143.8547864248908</v>
      </c>
      <c r="U2" s="87">
        <v>5423.8256431326663</v>
      </c>
      <c r="V2" s="87">
        <v>-4061.5879684336992</v>
      </c>
      <c r="W2" s="87">
        <v>-2103.6260967737439</v>
      </c>
      <c r="X2" s="87">
        <v>4177.2583818798421</v>
      </c>
      <c r="Y2" s="64">
        <v>146.3499244976602</v>
      </c>
      <c r="Z2" s="133">
        <v>150.0626539620842</v>
      </c>
      <c r="AA2" s="64">
        <v>1047.1259462183159</v>
      </c>
      <c r="AB2" s="133">
        <v>433.42965637622132</v>
      </c>
      <c r="AC2" s="133">
        <v>144.4655208575891</v>
      </c>
      <c r="AD2" s="64">
        <v>-3301.1215805508518</v>
      </c>
      <c r="AE2" s="64">
        <v>-59.036164258691223</v>
      </c>
      <c r="AF2" s="64">
        <v>872.35519157940223</v>
      </c>
      <c r="AG2" s="64">
        <v>825</v>
      </c>
      <c r="AH2" s="64">
        <v>487.5</v>
      </c>
      <c r="AI2" s="64">
        <v>374.99999999999989</v>
      </c>
      <c r="AJ2" s="64">
        <v>749.99999999999966</v>
      </c>
      <c r="AK2" s="64">
        <v>374.99999999999989</v>
      </c>
      <c r="AL2" s="64">
        <v>374.99999999999994</v>
      </c>
      <c r="AM2" s="64"/>
      <c r="AN2" s="64"/>
      <c r="AO2" s="64"/>
      <c r="AP2" s="64"/>
      <c r="AQ2" s="64"/>
      <c r="AR2" s="64"/>
      <c r="AS2" s="64"/>
      <c r="AT2" s="64"/>
      <c r="AU2" s="64"/>
      <c r="AV2" s="64"/>
      <c r="AW2" s="64"/>
      <c r="AX2" s="64"/>
      <c r="AY2" s="64"/>
      <c r="AZ2" s="64"/>
    </row>
    <row r="3" spans="1:52" x14ac:dyDescent="0.25"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4"/>
      <c r="V3" s="64"/>
      <c r="W3" s="64"/>
      <c r="X3" s="64"/>
      <c r="Y3" s="64"/>
      <c r="Z3" s="64"/>
      <c r="AA3" s="64"/>
      <c r="AB3" s="64"/>
      <c r="AC3" s="64"/>
      <c r="AD3" s="64"/>
      <c r="AE3" s="64"/>
      <c r="AF3" s="64"/>
      <c r="AG3" s="64"/>
      <c r="AH3" s="64"/>
      <c r="AI3" s="64"/>
      <c r="AJ3" s="64"/>
      <c r="AK3" s="64"/>
      <c r="AL3" s="64"/>
      <c r="AM3" s="64"/>
      <c r="AN3" s="64"/>
      <c r="AO3" s="64"/>
      <c r="AP3" s="64"/>
      <c r="AQ3" s="64"/>
      <c r="AR3" s="64"/>
      <c r="AS3" s="64"/>
      <c r="AT3" s="64"/>
      <c r="AU3" s="64"/>
      <c r="AV3" s="64"/>
      <c r="AW3" s="64"/>
      <c r="AX3" s="64"/>
      <c r="AY3" s="64"/>
      <c r="AZ3" s="64"/>
    </row>
    <row r="4" spans="1:52" x14ac:dyDescent="0.25">
      <c r="A4" t="s">
        <v>33</v>
      </c>
      <c r="B4" s="64" t="s">
        <v>163</v>
      </c>
      <c r="C4" s="64" t="s">
        <v>164</v>
      </c>
      <c r="D4" s="64" t="s">
        <v>165</v>
      </c>
      <c r="E4" s="64" t="s">
        <v>166</v>
      </c>
      <c r="F4" s="64" t="s">
        <v>167</v>
      </c>
      <c r="G4" s="64" t="s">
        <v>168</v>
      </c>
      <c r="H4" s="64" t="s">
        <v>169</v>
      </c>
      <c r="I4" s="64" t="s">
        <v>47</v>
      </c>
      <c r="J4" s="64" t="s">
        <v>182</v>
      </c>
      <c r="K4" s="64" t="s">
        <v>48</v>
      </c>
      <c r="L4" s="64" t="s">
        <v>181</v>
      </c>
      <c r="M4" s="64" t="s">
        <v>180</v>
      </c>
      <c r="N4" s="64" t="s">
        <v>179</v>
      </c>
      <c r="O4" s="64" t="s">
        <v>178</v>
      </c>
      <c r="P4" s="64" t="s">
        <v>177</v>
      </c>
      <c r="Q4" s="64" t="s">
        <v>38</v>
      </c>
      <c r="R4" s="64" t="s">
        <v>1450</v>
      </c>
      <c r="S4" s="64" t="s">
        <v>1355</v>
      </c>
      <c r="T4" s="64" t="s">
        <v>39</v>
      </c>
      <c r="U4" s="64" t="s">
        <v>40</v>
      </c>
      <c r="V4" s="64" t="s">
        <v>170</v>
      </c>
      <c r="W4" s="64" t="s">
        <v>171</v>
      </c>
      <c r="X4" s="64" t="s">
        <v>465</v>
      </c>
      <c r="Y4" s="64" t="s">
        <v>466</v>
      </c>
      <c r="Z4" s="64" t="s">
        <v>468</v>
      </c>
      <c r="AA4" s="64" t="s">
        <v>467</v>
      </c>
      <c r="AB4" s="64" t="s">
        <v>490</v>
      </c>
      <c r="AC4" s="64" t="s">
        <v>1096</v>
      </c>
      <c r="AD4" s="64" t="s">
        <v>1152</v>
      </c>
      <c r="AE4" s="64" t="s">
        <v>1153</v>
      </c>
      <c r="AF4" s="64" t="s">
        <v>1414</v>
      </c>
      <c r="AG4" s="64" t="s">
        <v>469</v>
      </c>
      <c r="AH4" s="64" t="s">
        <v>470</v>
      </c>
      <c r="AI4" s="64" t="s">
        <v>471</v>
      </c>
      <c r="AJ4" s="64" t="s">
        <v>172</v>
      </c>
      <c r="AK4" s="64" t="s">
        <v>173</v>
      </c>
      <c r="AL4" s="64" t="s">
        <v>173</v>
      </c>
      <c r="AM4" s="64"/>
      <c r="AN4" s="64"/>
      <c r="AO4" s="64"/>
      <c r="AP4" s="64"/>
      <c r="AQ4" s="64"/>
      <c r="AR4" s="64"/>
      <c r="AS4" s="64"/>
      <c r="AT4" s="64"/>
      <c r="AU4" s="64"/>
      <c r="AV4" s="64"/>
      <c r="AW4" s="64"/>
      <c r="AX4" s="64"/>
      <c r="AY4" s="64"/>
      <c r="AZ4" s="64"/>
    </row>
    <row r="5" spans="1:52" x14ac:dyDescent="0.25">
      <c r="A5">
        <v>1</v>
      </c>
      <c r="B5" s="64">
        <v>202.23070414028231</v>
      </c>
      <c r="C5" s="64">
        <v>1622.420908792277</v>
      </c>
      <c r="D5" s="64">
        <v>201.25996113351499</v>
      </c>
      <c r="E5" s="64">
        <v>1927.1375067061349</v>
      </c>
      <c r="F5" s="64">
        <v>1926.1667640799769</v>
      </c>
      <c r="G5" s="64">
        <v>1753.181366671861</v>
      </c>
      <c r="H5" s="64">
        <v>2046.3024947712011</v>
      </c>
      <c r="I5" s="64">
        <v>-0.94601628107910674</v>
      </c>
      <c r="J5" s="64">
        <v>-2.4726756715107451E-2</v>
      </c>
      <c r="K5" s="64">
        <v>1421.241996819821</v>
      </c>
      <c r="L5" s="64">
        <v>303.77058132429858</v>
      </c>
      <c r="M5" s="64">
        <v>-244.1618614629281</v>
      </c>
      <c r="N5" s="64">
        <v>71.176462781010798</v>
      </c>
      <c r="O5" s="64">
        <v>251.7390469683221</v>
      </c>
      <c r="P5" s="64">
        <v>41.38208043250463</v>
      </c>
      <c r="Q5" s="64">
        <v>4.7300814053955333</v>
      </c>
      <c r="R5" s="64">
        <v>0.50394667336182475</v>
      </c>
      <c r="S5" s="64">
        <v>0</v>
      </c>
      <c r="T5" s="64">
        <v>136.50169138151821</v>
      </c>
      <c r="U5" s="64">
        <v>60.494984714163493</v>
      </c>
      <c r="V5" s="64">
        <v>-0.94601628107910674</v>
      </c>
      <c r="W5" s="64">
        <v>-2.4726756715107451E-2</v>
      </c>
      <c r="X5" s="64">
        <v>1421.241996819821</v>
      </c>
      <c r="Y5" s="64">
        <v>26.235399325192681</v>
      </c>
      <c r="Z5" s="64">
        <v>13.316256823417911</v>
      </c>
      <c r="AA5" s="64">
        <v>40.910576312623739</v>
      </c>
      <c r="AB5" s="64">
        <v>186.97556090066979</v>
      </c>
      <c r="AC5" s="64">
        <v>36.332787962394463</v>
      </c>
      <c r="AD5" s="64">
        <v>-241.99052042619689</v>
      </c>
      <c r="AE5" s="64">
        <v>-2.1713410367311869</v>
      </c>
      <c r="AF5" s="64">
        <v>71.176462781010798</v>
      </c>
      <c r="AG5" s="64">
        <v>192.8434964444275</v>
      </c>
      <c r="AH5" s="64">
        <v>58.895550523894677</v>
      </c>
      <c r="AI5" s="64">
        <v>11.50782331506484</v>
      </c>
      <c r="AJ5" s="64">
        <v>24.417830317424841</v>
      </c>
      <c r="AK5" s="64">
        <v>5.4564268000149578</v>
      </c>
      <c r="AL5" s="64">
        <v>5.4564268000149578</v>
      </c>
      <c r="AM5" s="64"/>
      <c r="AN5" s="64"/>
      <c r="AO5" s="64"/>
      <c r="AP5" s="64"/>
      <c r="AQ5" s="64"/>
      <c r="AR5" s="64"/>
      <c r="AS5" s="64"/>
      <c r="AT5" s="64"/>
      <c r="AU5" s="64"/>
      <c r="AV5" s="64"/>
      <c r="AW5" s="64"/>
      <c r="AX5" s="64"/>
      <c r="AY5" s="64"/>
      <c r="AZ5" s="64"/>
    </row>
    <row r="6" spans="1:52" x14ac:dyDescent="0.25">
      <c r="A6">
        <v>2</v>
      </c>
      <c r="B6" s="64">
        <v>723.72293336578196</v>
      </c>
      <c r="C6" s="64">
        <v>1429.588275762278</v>
      </c>
      <c r="D6" s="64">
        <v>708.51535089657136</v>
      </c>
      <c r="E6" s="64">
        <v>1808.4035991896619</v>
      </c>
      <c r="F6" s="64">
        <v>1793.1960187236839</v>
      </c>
      <c r="G6" s="64">
        <v>1667.7427480499209</v>
      </c>
      <c r="H6" s="64">
        <v>1960.0890615482519</v>
      </c>
      <c r="I6" s="64">
        <v>-13.509524141361011</v>
      </c>
      <c r="J6" s="64">
        <v>-1.6980578810976741</v>
      </c>
      <c r="K6" s="64">
        <v>719.26909127135229</v>
      </c>
      <c r="L6" s="64">
        <v>365.30580187429013</v>
      </c>
      <c r="M6" s="64">
        <v>-200.91087256420761</v>
      </c>
      <c r="N6" s="64">
        <v>75.457603154096631</v>
      </c>
      <c r="O6" s="64">
        <v>180.71042964292121</v>
      </c>
      <c r="P6" s="64">
        <v>111.635882391574</v>
      </c>
      <c r="Q6" s="64">
        <v>87.366620060127687</v>
      </c>
      <c r="R6" s="64">
        <v>18.555377589803388</v>
      </c>
      <c r="S6" s="64">
        <v>0</v>
      </c>
      <c r="T6" s="64">
        <v>368.40897531063848</v>
      </c>
      <c r="U6" s="64">
        <v>249.39195960793981</v>
      </c>
      <c r="V6" s="64">
        <v>-13.509524141361011</v>
      </c>
      <c r="W6" s="64">
        <v>-1.6980578810976741</v>
      </c>
      <c r="X6" s="64">
        <v>719.26909127135229</v>
      </c>
      <c r="Y6" s="64">
        <v>28.91503711464453</v>
      </c>
      <c r="Z6" s="64">
        <v>5.3229728120033784</v>
      </c>
      <c r="AA6" s="64">
        <v>102.35091051285271</v>
      </c>
      <c r="AB6" s="64">
        <v>202.01969463012031</v>
      </c>
      <c r="AC6" s="64">
        <v>26.697186804669059</v>
      </c>
      <c r="AD6" s="64">
        <v>-198.26377218871619</v>
      </c>
      <c r="AE6" s="64">
        <v>-2.6471003754914588</v>
      </c>
      <c r="AF6" s="64">
        <v>75.457603154096631</v>
      </c>
      <c r="AG6" s="64">
        <v>131.6529267776971</v>
      </c>
      <c r="AH6" s="64">
        <v>49.057502865224059</v>
      </c>
      <c r="AI6" s="64">
        <v>32.495595640396637</v>
      </c>
      <c r="AJ6" s="64">
        <v>62.879201994054633</v>
      </c>
      <c r="AK6" s="64">
        <v>16.261084757122749</v>
      </c>
      <c r="AL6" s="64">
        <v>16.261084757122752</v>
      </c>
      <c r="AM6" s="64"/>
      <c r="AN6" s="64"/>
      <c r="AO6" s="64"/>
      <c r="AP6" s="64"/>
      <c r="AQ6" s="64"/>
      <c r="AR6" s="64"/>
      <c r="AS6" s="64"/>
      <c r="AT6" s="64"/>
      <c r="AU6" s="64"/>
      <c r="AV6" s="64"/>
      <c r="AW6" s="64"/>
      <c r="AX6" s="64"/>
      <c r="AY6" s="64"/>
      <c r="AZ6" s="64"/>
    </row>
    <row r="7" spans="1:52" x14ac:dyDescent="0.25">
      <c r="A7">
        <v>3</v>
      </c>
      <c r="B7" s="64">
        <v>1317.0785453541851</v>
      </c>
      <c r="C7" s="64">
        <v>1643.272782540952</v>
      </c>
      <c r="D7" s="64">
        <v>1241.718836982963</v>
      </c>
      <c r="E7" s="64">
        <v>1958.157408537624</v>
      </c>
      <c r="F7" s="64">
        <v>1882.7976980200569</v>
      </c>
      <c r="G7" s="64">
        <v>1760.4003760595201</v>
      </c>
      <c r="H7" s="64">
        <v>2016.385996731191</v>
      </c>
      <c r="I7" s="64">
        <v>-61.357439456544952</v>
      </c>
      <c r="J7" s="64">
        <v>-14.0739976210054</v>
      </c>
      <c r="K7" s="64">
        <v>387.55167584502692</v>
      </c>
      <c r="L7" s="64">
        <v>253.52718453754329</v>
      </c>
      <c r="M7" s="64">
        <v>-207.71731629546281</v>
      </c>
      <c r="N7" s="64">
        <v>85.319991271547508</v>
      </c>
      <c r="O7" s="64">
        <v>123.28912608895369</v>
      </c>
      <c r="P7" s="64">
        <v>132.20350494553321</v>
      </c>
      <c r="Q7" s="64">
        <v>369.05475059146107</v>
      </c>
      <c r="R7" s="64">
        <v>118.2474570556668</v>
      </c>
      <c r="S7" s="64">
        <v>0</v>
      </c>
      <c r="T7" s="64">
        <v>445.5751854860236</v>
      </c>
      <c r="U7" s="64">
        <v>385.69700072532191</v>
      </c>
      <c r="V7" s="64">
        <v>-61.357439456544952</v>
      </c>
      <c r="W7" s="64">
        <v>-14.0739976210054</v>
      </c>
      <c r="X7" s="64">
        <v>387.55167584502692</v>
      </c>
      <c r="Y7" s="64">
        <v>32.747814336889697</v>
      </c>
      <c r="Z7" s="64">
        <v>23.563385908546142</v>
      </c>
      <c r="AA7" s="64">
        <v>132.85961948036339</v>
      </c>
      <c r="AB7" s="64">
        <v>43.772284843047323</v>
      </c>
      <c r="AC7" s="64">
        <v>20.584079968696731</v>
      </c>
      <c r="AD7" s="64">
        <v>-205.31643736506709</v>
      </c>
      <c r="AE7" s="64">
        <v>-2.4008789303956908</v>
      </c>
      <c r="AF7" s="64">
        <v>85.319991271547508</v>
      </c>
      <c r="AG7" s="64">
        <v>79.634306410498709</v>
      </c>
      <c r="AH7" s="64">
        <v>43.654819678455027</v>
      </c>
      <c r="AI7" s="64">
        <v>35.446259482715647</v>
      </c>
      <c r="AJ7" s="64">
        <v>89.550573127044672</v>
      </c>
      <c r="AK7" s="64">
        <v>7.2066723357728701</v>
      </c>
      <c r="AL7" s="64">
        <v>7.2066723357728701</v>
      </c>
      <c r="AM7" s="64"/>
      <c r="AN7" s="64"/>
      <c r="AO7" s="64"/>
      <c r="AP7" s="64"/>
      <c r="AQ7" s="64"/>
      <c r="AR7" s="64"/>
      <c r="AS7" s="64"/>
      <c r="AT7" s="64"/>
      <c r="AU7" s="64"/>
      <c r="AV7" s="64"/>
      <c r="AW7" s="64"/>
      <c r="AX7" s="64"/>
      <c r="AY7" s="64"/>
      <c r="AZ7" s="64"/>
    </row>
    <row r="8" spans="1:52" x14ac:dyDescent="0.25">
      <c r="A8">
        <v>4</v>
      </c>
      <c r="B8" s="64">
        <v>1856.4720415876129</v>
      </c>
      <c r="C8" s="64">
        <v>2015.967979963795</v>
      </c>
      <c r="D8" s="64">
        <v>1678.553921311172</v>
      </c>
      <c r="E8" s="64">
        <v>2358.5607084851331</v>
      </c>
      <c r="F8" s="64">
        <v>2180.6425908253309</v>
      </c>
      <c r="G8" s="64">
        <v>2043.1964466242341</v>
      </c>
      <c r="H8" s="64">
        <v>2370.0170993854272</v>
      </c>
      <c r="I8" s="64">
        <v>-133.52492174612149</v>
      </c>
      <c r="J8" s="64">
        <v>-44.831600203095427</v>
      </c>
      <c r="K8" s="64">
        <v>292.6286933865324</v>
      </c>
      <c r="L8" s="64">
        <v>209.45997387463899</v>
      </c>
      <c r="M8" s="64">
        <v>-222.93210943209289</v>
      </c>
      <c r="N8" s="64">
        <v>85.485971832550931</v>
      </c>
      <c r="O8" s="64">
        <v>151.76127646965909</v>
      </c>
      <c r="P8" s="64">
        <v>175.0786931557827</v>
      </c>
      <c r="Q8" s="64">
        <v>838.20697277397323</v>
      </c>
      <c r="R8" s="64">
        <v>203.63581276748019</v>
      </c>
      <c r="S8" s="64">
        <v>0</v>
      </c>
      <c r="T8" s="64">
        <v>356.56576190916468</v>
      </c>
      <c r="U8" s="64">
        <v>458.52849497364929</v>
      </c>
      <c r="V8" s="64">
        <v>-133.52492174612149</v>
      </c>
      <c r="W8" s="64">
        <v>-44.831600203095427</v>
      </c>
      <c r="X8" s="64">
        <v>292.6286933865324</v>
      </c>
      <c r="Y8" s="64">
        <v>17.449862353729571</v>
      </c>
      <c r="Z8" s="64">
        <v>24.28634849372941</v>
      </c>
      <c r="AA8" s="64">
        <v>154.437349030392</v>
      </c>
      <c r="AB8" s="64">
        <v>0.66211600238381974</v>
      </c>
      <c r="AC8" s="64">
        <v>12.624297994404239</v>
      </c>
      <c r="AD8" s="64">
        <v>-219.9434443266299</v>
      </c>
      <c r="AE8" s="64">
        <v>-2.9886651054630602</v>
      </c>
      <c r="AF8" s="64">
        <v>85.485971832550931</v>
      </c>
      <c r="AG8" s="64">
        <v>106.63939414586039</v>
      </c>
      <c r="AH8" s="64">
        <v>45.121882323798637</v>
      </c>
      <c r="AI8" s="64">
        <v>55.074441926296338</v>
      </c>
      <c r="AJ8" s="64">
        <v>101.0290591958193</v>
      </c>
      <c r="AK8" s="64">
        <v>18.975192033667049</v>
      </c>
      <c r="AL8" s="64">
        <v>18.975192033667046</v>
      </c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</row>
    <row r="9" spans="1:52" x14ac:dyDescent="0.25">
      <c r="A9">
        <v>5</v>
      </c>
      <c r="B9" s="64">
        <v>2356.2046839050658</v>
      </c>
      <c r="C9" s="64">
        <v>2433.3226859596648</v>
      </c>
      <c r="D9" s="64">
        <v>2091.4814283678252</v>
      </c>
      <c r="E9" s="64">
        <v>2842.7704816783898</v>
      </c>
      <c r="F9" s="64">
        <v>2578.0472191367749</v>
      </c>
      <c r="G9" s="64">
        <v>2392.5662020889558</v>
      </c>
      <c r="H9" s="64">
        <v>2667.3594002002551</v>
      </c>
      <c r="I9" s="64">
        <v>-192.29657594502629</v>
      </c>
      <c r="J9" s="64">
        <v>-75.373660985643866</v>
      </c>
      <c r="K9" s="64">
        <v>267.42570712032972</v>
      </c>
      <c r="L9" s="64">
        <v>219.1400848290522</v>
      </c>
      <c r="M9" s="64">
        <v>-272.44733957120559</v>
      </c>
      <c r="N9" s="64">
        <v>86.966323997305437</v>
      </c>
      <c r="O9" s="64">
        <v>104.17281922168419</v>
      </c>
      <c r="P9" s="64">
        <v>170.36184795192679</v>
      </c>
      <c r="Q9" s="64">
        <v>1181.5226354485751</v>
      </c>
      <c r="R9" s="64">
        <v>179.5758663056582</v>
      </c>
      <c r="S9" s="64">
        <v>0</v>
      </c>
      <c r="T9" s="64">
        <v>342.54380916859861</v>
      </c>
      <c r="U9" s="64">
        <v>662.50671449359334</v>
      </c>
      <c r="V9" s="64">
        <v>-192.29657594502629</v>
      </c>
      <c r="W9" s="64">
        <v>-75.373660985643866</v>
      </c>
      <c r="X9" s="64">
        <v>267.42570712032972</v>
      </c>
      <c r="Y9" s="64">
        <v>9.4544678216914679</v>
      </c>
      <c r="Z9" s="64">
        <v>50.124472321164603</v>
      </c>
      <c r="AA9" s="64">
        <v>150.6384113139853</v>
      </c>
      <c r="AB9" s="64">
        <v>0</v>
      </c>
      <c r="AC9" s="64">
        <v>8.9227333722107876</v>
      </c>
      <c r="AD9" s="64">
        <v>-268.27496862542802</v>
      </c>
      <c r="AE9" s="64">
        <v>-4.172370945777601</v>
      </c>
      <c r="AF9" s="64">
        <v>86.966323997305437</v>
      </c>
      <c r="AG9" s="64">
        <v>58.218166779389271</v>
      </c>
      <c r="AH9" s="64">
        <v>45.954652442294957</v>
      </c>
      <c r="AI9" s="64">
        <v>46.97180103152143</v>
      </c>
      <c r="AJ9" s="64">
        <v>99.557941481250481</v>
      </c>
      <c r="AK9" s="64">
        <v>23.832105439154851</v>
      </c>
      <c r="AL9" s="64">
        <v>20.454233359845286</v>
      </c>
      <c r="AM9" s="64"/>
      <c r="AN9" s="64"/>
      <c r="AO9" s="64"/>
      <c r="AP9" s="64"/>
      <c r="AQ9" s="64"/>
      <c r="AR9" s="64"/>
      <c r="AS9" s="64"/>
      <c r="AT9" s="64"/>
      <c r="AU9" s="64"/>
      <c r="AV9" s="64"/>
      <c r="AW9" s="64"/>
      <c r="AX9" s="64"/>
      <c r="AY9" s="64"/>
      <c r="AZ9" s="64"/>
    </row>
    <row r="10" spans="1:52" x14ac:dyDescent="0.25">
      <c r="A10">
        <v>6</v>
      </c>
      <c r="B10" s="64">
        <v>2980.6606639895499</v>
      </c>
      <c r="C10" s="64">
        <v>2960.2102794073899</v>
      </c>
      <c r="D10" s="64">
        <v>2589.5680840255168</v>
      </c>
      <c r="E10" s="64">
        <v>3384.501918408745</v>
      </c>
      <c r="F10" s="64">
        <v>2993.409340303846</v>
      </c>
      <c r="G10" s="64">
        <v>2793.4060956044532</v>
      </c>
      <c r="H10" s="64">
        <v>3071.3763104159871</v>
      </c>
      <c r="I10" s="64">
        <v>-272.80787195304993</v>
      </c>
      <c r="J10" s="64">
        <v>-115.2844401562331</v>
      </c>
      <c r="K10" s="64">
        <v>254.62971787361829</v>
      </c>
      <c r="L10" s="64">
        <v>149.57344731927139</v>
      </c>
      <c r="M10" s="64">
        <v>-291.91293832265802</v>
      </c>
      <c r="N10" s="64">
        <v>91.909688539330048</v>
      </c>
      <c r="O10" s="64">
        <v>106.9625012896983</v>
      </c>
      <c r="P10" s="64">
        <v>171.27020613588269</v>
      </c>
      <c r="Q10" s="64">
        <v>1607.4621972197069</v>
      </c>
      <c r="R10" s="64">
        <v>303.07460538976892</v>
      </c>
      <c r="S10" s="64">
        <v>0</v>
      </c>
      <c r="T10" s="64">
        <v>364.74667430968191</v>
      </c>
      <c r="U10" s="64">
        <v>696.87656506378437</v>
      </c>
      <c r="V10" s="64">
        <v>-272.80787195304993</v>
      </c>
      <c r="W10" s="64">
        <v>-115.2844401562331</v>
      </c>
      <c r="X10" s="64">
        <v>254.62971787361829</v>
      </c>
      <c r="Y10" s="64">
        <v>6.0974621309331676</v>
      </c>
      <c r="Z10" s="64">
        <v>9.7259542539373101</v>
      </c>
      <c r="AA10" s="64">
        <v>122.3993695063934</v>
      </c>
      <c r="AB10" s="64">
        <v>0</v>
      </c>
      <c r="AC10" s="64">
        <v>11.3506614280075</v>
      </c>
      <c r="AD10" s="64">
        <v>-287.04599185520021</v>
      </c>
      <c r="AE10" s="64">
        <v>-4.866946467457729</v>
      </c>
      <c r="AF10" s="64">
        <v>91.909688539330048</v>
      </c>
      <c r="AG10" s="64">
        <v>62.568713166285619</v>
      </c>
      <c r="AH10" s="64">
        <v>44.393788123412683</v>
      </c>
      <c r="AI10" s="64">
        <v>47.069445040750637</v>
      </c>
      <c r="AJ10" s="64">
        <v>89.943712285546582</v>
      </c>
      <c r="AK10" s="64">
        <v>34.257048809585449</v>
      </c>
      <c r="AL10" s="64">
        <v>41.613317970827168</v>
      </c>
      <c r="AM10" s="64"/>
      <c r="AN10" s="64"/>
      <c r="AO10" s="64"/>
      <c r="AP10" s="64"/>
      <c r="AQ10" s="64"/>
      <c r="AR10" s="64"/>
      <c r="AS10" s="64"/>
      <c r="AT10" s="64"/>
      <c r="AU10" s="64"/>
      <c r="AV10" s="64"/>
      <c r="AW10" s="64"/>
      <c r="AX10" s="64"/>
      <c r="AY10" s="64"/>
      <c r="AZ10" s="64"/>
    </row>
    <row r="11" spans="1:52" x14ac:dyDescent="0.25">
      <c r="A11">
        <v>7</v>
      </c>
      <c r="B11" s="64">
        <v>3665.044860056943</v>
      </c>
      <c r="C11" s="64">
        <v>3391.114427634699</v>
      </c>
      <c r="D11" s="64">
        <v>3031.849568565005</v>
      </c>
      <c r="E11" s="64">
        <v>3983.1629097466989</v>
      </c>
      <c r="F11" s="64">
        <v>3349.96761778058</v>
      </c>
      <c r="G11" s="64">
        <v>3109.7528720227501</v>
      </c>
      <c r="H11" s="64">
        <v>3398.3901421811679</v>
      </c>
      <c r="I11" s="64">
        <v>-440.82239638829861</v>
      </c>
      <c r="J11" s="64">
        <v>-191.91605600841231</v>
      </c>
      <c r="K11" s="64">
        <v>167.00077242656889</v>
      </c>
      <c r="L11" s="64">
        <v>150.755366803969</v>
      </c>
      <c r="M11" s="64">
        <v>-332.35618541249272</v>
      </c>
      <c r="N11" s="64">
        <v>92.141452868662398</v>
      </c>
      <c r="O11" s="64">
        <v>92.275493819450745</v>
      </c>
      <c r="P11" s="64">
        <v>196.83149184243501</v>
      </c>
      <c r="Q11" s="64">
        <v>2500.8831836060881</v>
      </c>
      <c r="R11" s="64">
        <v>284.44459736311933</v>
      </c>
      <c r="S11" s="64">
        <v>0</v>
      </c>
      <c r="T11" s="64">
        <v>299.93845544145182</v>
      </c>
      <c r="U11" s="64">
        <v>576.37405068155385</v>
      </c>
      <c r="V11" s="64">
        <v>-440.82239638829861</v>
      </c>
      <c r="W11" s="64">
        <v>-191.91605600841231</v>
      </c>
      <c r="X11" s="64">
        <v>167.00077242656889</v>
      </c>
      <c r="Y11" s="64">
        <v>7.7466024891453769</v>
      </c>
      <c r="Z11" s="64">
        <v>12.12210829430316</v>
      </c>
      <c r="AA11" s="64">
        <v>122.6990146347933</v>
      </c>
      <c r="AB11" s="64">
        <v>0</v>
      </c>
      <c r="AC11" s="64">
        <v>8.1876413857272308</v>
      </c>
      <c r="AD11" s="64">
        <v>-326.95966205248902</v>
      </c>
      <c r="AE11" s="64">
        <v>-5.3965233600036768</v>
      </c>
      <c r="AF11" s="64">
        <v>92.141452868662398</v>
      </c>
      <c r="AG11" s="64">
        <v>44.726368536714993</v>
      </c>
      <c r="AH11" s="64">
        <v>47.549125282735758</v>
      </c>
      <c r="AI11" s="64">
        <v>43.294641271397118</v>
      </c>
      <c r="AJ11" s="64">
        <v>98.514456423143031</v>
      </c>
      <c r="AK11" s="64">
        <v>55.022394147894843</v>
      </c>
      <c r="AL11" s="64">
        <v>57.103706857951472</v>
      </c>
      <c r="AM11" s="64"/>
      <c r="AN11" s="64"/>
      <c r="AO11" s="64"/>
      <c r="AP11" s="64"/>
      <c r="AQ11" s="64"/>
      <c r="AR11" s="64"/>
      <c r="AS11" s="64"/>
      <c r="AT11" s="64"/>
      <c r="AU11" s="64"/>
      <c r="AV11" s="64"/>
      <c r="AW11" s="64"/>
      <c r="AX11" s="64"/>
      <c r="AY11" s="64"/>
      <c r="AZ11" s="64"/>
    </row>
    <row r="12" spans="1:52" x14ac:dyDescent="0.25">
      <c r="A12">
        <v>8</v>
      </c>
      <c r="B12" s="64">
        <v>4586.3162095128646</v>
      </c>
      <c r="C12" s="64">
        <v>4289.6049430081157</v>
      </c>
      <c r="D12" s="64">
        <v>3772.047679494342</v>
      </c>
      <c r="E12" s="64">
        <v>4949.6086873391068</v>
      </c>
      <c r="F12" s="64">
        <v>4135.3401592172086</v>
      </c>
      <c r="G12" s="64">
        <v>3844.323713767435</v>
      </c>
      <c r="H12" s="64">
        <v>4109.0916951937807</v>
      </c>
      <c r="I12" s="64">
        <v>-542.10395597667821</v>
      </c>
      <c r="J12" s="64">
        <v>-274.21661799434008</v>
      </c>
      <c r="K12" s="64">
        <v>244.06725688352611</v>
      </c>
      <c r="L12" s="64">
        <v>119.2252203317536</v>
      </c>
      <c r="M12" s="64">
        <v>-385.91603740216641</v>
      </c>
      <c r="N12" s="64">
        <v>94.899591210911808</v>
      </c>
      <c r="O12" s="64">
        <v>104.4243196417501</v>
      </c>
      <c r="P12" s="64">
        <v>159.7264155035636</v>
      </c>
      <c r="Q12" s="64">
        <v>3017.3918115717602</v>
      </c>
      <c r="R12" s="64">
        <v>427.31925239568068</v>
      </c>
      <c r="S12" s="64">
        <v>0</v>
      </c>
      <c r="T12" s="64">
        <v>372.21989297954599</v>
      </c>
      <c r="U12" s="64">
        <v>776.0124574303137</v>
      </c>
      <c r="V12" s="64">
        <v>-542.10395597667821</v>
      </c>
      <c r="W12" s="64">
        <v>-274.21661799434008</v>
      </c>
      <c r="X12" s="64">
        <v>244.06725688352611</v>
      </c>
      <c r="Y12" s="64">
        <v>9.0475849091752281</v>
      </c>
      <c r="Z12" s="64">
        <v>5.2616226273749964</v>
      </c>
      <c r="AA12" s="64">
        <v>96.307003991180878</v>
      </c>
      <c r="AB12" s="64">
        <v>0</v>
      </c>
      <c r="AC12" s="64">
        <v>8.6090088040225261</v>
      </c>
      <c r="AD12" s="64">
        <v>-378.23533143712189</v>
      </c>
      <c r="AE12" s="64">
        <v>-7.680705965044468</v>
      </c>
      <c r="AF12" s="64">
        <v>94.899591210911808</v>
      </c>
      <c r="AG12" s="64">
        <v>57.729741520171679</v>
      </c>
      <c r="AH12" s="64">
        <v>46.694578121578381</v>
      </c>
      <c r="AI12" s="64">
        <v>40.159268565600613</v>
      </c>
      <c r="AJ12" s="64">
        <v>79.848777736492025</v>
      </c>
      <c r="AK12" s="64">
        <v>39.718369201470999</v>
      </c>
      <c r="AL12" s="64">
        <v>29.551025000191974</v>
      </c>
      <c r="AM12" s="64"/>
      <c r="AN12" s="64"/>
      <c r="AO12" s="64"/>
      <c r="AP12" s="64"/>
      <c r="AQ12" s="64"/>
      <c r="AR12" s="64"/>
      <c r="AS12" s="64"/>
      <c r="AT12" s="64"/>
      <c r="AU12" s="64"/>
      <c r="AV12" s="64"/>
      <c r="AW12" s="64"/>
      <c r="AX12" s="64"/>
      <c r="AY12" s="64"/>
      <c r="AZ12" s="64"/>
    </row>
    <row r="13" spans="1:52" x14ac:dyDescent="0.25">
      <c r="A13">
        <v>9</v>
      </c>
      <c r="B13" s="64">
        <v>5939.4808502434344</v>
      </c>
      <c r="C13" s="64">
        <v>5355.6341088311647</v>
      </c>
      <c r="D13" s="64">
        <v>4729.5022790534067</v>
      </c>
      <c r="E13" s="64">
        <v>6248.9121016787512</v>
      </c>
      <c r="F13" s="64">
        <v>5038.9335234509126</v>
      </c>
      <c r="G13" s="64">
        <v>4650.8071985896086</v>
      </c>
      <c r="H13" s="64">
        <v>4914.5256520626544</v>
      </c>
      <c r="I13" s="64">
        <v>-794.54064959259756</v>
      </c>
      <c r="J13" s="64">
        <v>-413.38587307182092</v>
      </c>
      <c r="K13" s="64">
        <v>212.0193620616478</v>
      </c>
      <c r="L13" s="64">
        <v>97.411885863762095</v>
      </c>
      <c r="M13" s="64">
        <v>-483.0663312724879</v>
      </c>
      <c r="N13" s="64">
        <v>94.940012288013506</v>
      </c>
      <c r="O13" s="64">
        <v>97.176022350314497</v>
      </c>
      <c r="P13" s="64">
        <v>167.1596832461212</v>
      </c>
      <c r="Q13" s="64">
        <v>4533.4632320102273</v>
      </c>
      <c r="R13" s="64">
        <v>403.2504645557114</v>
      </c>
      <c r="S13" s="64">
        <v>26.2699469545223</v>
      </c>
      <c r="T13" s="64">
        <v>273.85979236305121</v>
      </c>
      <c r="U13" s="64">
        <v>696.01020150621275</v>
      </c>
      <c r="V13" s="64">
        <v>-794.54064959259756</v>
      </c>
      <c r="W13" s="64">
        <v>-413.38587307182092</v>
      </c>
      <c r="X13" s="64">
        <v>212.0193620616478</v>
      </c>
      <c r="Y13" s="64">
        <v>4.5831744567145121</v>
      </c>
      <c r="Z13" s="64">
        <v>6.3395324276072822</v>
      </c>
      <c r="AA13" s="64">
        <v>81.098359168625024</v>
      </c>
      <c r="AB13" s="64">
        <v>0</v>
      </c>
      <c r="AC13" s="64">
        <v>5.3908198108152794</v>
      </c>
      <c r="AD13" s="64">
        <v>-474.04798044859922</v>
      </c>
      <c r="AE13" s="64">
        <v>-9.0183508238887047</v>
      </c>
      <c r="AF13" s="64">
        <v>94.940012288013506</v>
      </c>
      <c r="AG13" s="64">
        <v>45.894497192893652</v>
      </c>
      <c r="AH13" s="64">
        <v>51.281525157420838</v>
      </c>
      <c r="AI13" s="64">
        <v>41.076879758379761</v>
      </c>
      <c r="AJ13" s="64">
        <v>66.99486931512439</v>
      </c>
      <c r="AK13" s="64">
        <v>59.087934172617032</v>
      </c>
      <c r="AL13" s="64">
        <v>78.502987280716638</v>
      </c>
      <c r="AM13" s="64"/>
      <c r="AN13" s="64"/>
      <c r="AO13" s="64"/>
      <c r="AP13" s="64"/>
      <c r="AQ13" s="64"/>
      <c r="AR13" s="64"/>
      <c r="AS13" s="64"/>
      <c r="AT13" s="64"/>
      <c r="AU13" s="64"/>
      <c r="AV13" s="64"/>
      <c r="AW13" s="64"/>
      <c r="AX13" s="64"/>
      <c r="AY13" s="64"/>
      <c r="AZ13" s="64"/>
    </row>
    <row r="14" spans="1:52" x14ac:dyDescent="0.25">
      <c r="A14">
        <v>10</v>
      </c>
      <c r="B14" s="64">
        <v>10999.365202043589</v>
      </c>
      <c r="C14" s="64">
        <v>9601.1106770836814</v>
      </c>
      <c r="D14" s="64">
        <v>8416.8654965121659</v>
      </c>
      <c r="E14" s="64">
        <v>11264.053467258171</v>
      </c>
      <c r="F14" s="64">
        <v>8681.5537560373614</v>
      </c>
      <c r="G14" s="64">
        <v>8056.8750986898067</v>
      </c>
      <c r="H14" s="64">
        <v>8331.2142455279609</v>
      </c>
      <c r="I14" s="64">
        <v>-1609.678616952941</v>
      </c>
      <c r="J14" s="64">
        <v>-972.8210660953805</v>
      </c>
      <c r="K14" s="64">
        <v>211.4241081914183</v>
      </c>
      <c r="L14" s="64">
        <v>53.264155153291831</v>
      </c>
      <c r="M14" s="64">
        <v>-718.73675307384087</v>
      </c>
      <c r="N14" s="64">
        <v>94.058093635973151</v>
      </c>
      <c r="O14" s="64">
        <v>99.988964507246081</v>
      </c>
      <c r="P14" s="64">
        <v>174.35019439467581</v>
      </c>
      <c r="Q14" s="64">
        <v>8489.9377640538896</v>
      </c>
      <c r="R14" s="64">
        <v>496.91632141075218</v>
      </c>
      <c r="S14" s="64">
        <v>967.08333938427972</v>
      </c>
      <c r="T14" s="64">
        <v>183.49454807521701</v>
      </c>
      <c r="U14" s="64">
        <v>861.93321393613371</v>
      </c>
      <c r="V14" s="64">
        <v>-1609.678616952941</v>
      </c>
      <c r="W14" s="64">
        <v>-972.8210660953805</v>
      </c>
      <c r="X14" s="64">
        <v>211.4241081914183</v>
      </c>
      <c r="Y14" s="64">
        <v>4.0725195595439434</v>
      </c>
      <c r="Z14" s="64">
        <v>0</v>
      </c>
      <c r="AA14" s="64">
        <v>43.425332267106661</v>
      </c>
      <c r="AB14" s="64">
        <v>0</v>
      </c>
      <c r="AC14" s="64">
        <v>5.7663033266412294</v>
      </c>
      <c r="AD14" s="64">
        <v>-701.04347182540323</v>
      </c>
      <c r="AE14" s="64">
        <v>-17.693281248437639</v>
      </c>
      <c r="AF14" s="64">
        <v>94.058093635973151</v>
      </c>
      <c r="AG14" s="64">
        <v>45.092389026061142</v>
      </c>
      <c r="AH14" s="64">
        <v>54.896575481184946</v>
      </c>
      <c r="AI14" s="64">
        <v>21.903843967876881</v>
      </c>
      <c r="AJ14" s="64">
        <v>37.26357812409973</v>
      </c>
      <c r="AK14" s="64">
        <v>115.18277230269911</v>
      </c>
      <c r="AL14" s="64">
        <v>99.875353603889764</v>
      </c>
      <c r="AM14" s="64"/>
      <c r="AN14" s="64"/>
      <c r="AO14" s="64"/>
      <c r="AP14" s="64"/>
      <c r="AQ14" s="64"/>
      <c r="AR14" s="64"/>
      <c r="AS14" s="64"/>
      <c r="AT14" s="64"/>
      <c r="AU14" s="64"/>
      <c r="AV14" s="64"/>
      <c r="AW14" s="64"/>
      <c r="AX14" s="64"/>
      <c r="AY14" s="64"/>
      <c r="AZ14" s="64"/>
    </row>
    <row r="15" spans="1:52" x14ac:dyDescent="0.25">
      <c r="B15" s="64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4"/>
      <c r="AA15" s="64"/>
      <c r="AB15" s="64"/>
      <c r="AC15" s="64"/>
      <c r="AD15" s="64"/>
      <c r="AE15" s="64"/>
      <c r="AF15" s="64"/>
      <c r="AG15" s="64"/>
      <c r="AH15" s="64"/>
      <c r="AI15" s="64"/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</row>
    <row r="16" spans="1:52" x14ac:dyDescent="0.25">
      <c r="A16" t="s">
        <v>382</v>
      </c>
      <c r="B16" s="64" t="s">
        <v>163</v>
      </c>
      <c r="C16" s="64" t="s">
        <v>164</v>
      </c>
      <c r="D16" s="64" t="s">
        <v>165</v>
      </c>
      <c r="E16" s="64" t="s">
        <v>166</v>
      </c>
      <c r="F16" s="64" t="s">
        <v>167</v>
      </c>
      <c r="G16" s="64" t="s">
        <v>168</v>
      </c>
      <c r="H16" s="64" t="s">
        <v>169</v>
      </c>
      <c r="I16" s="64" t="s">
        <v>47</v>
      </c>
      <c r="J16" s="64" t="s">
        <v>182</v>
      </c>
      <c r="K16" s="64" t="s">
        <v>48</v>
      </c>
      <c r="L16" s="64" t="s">
        <v>181</v>
      </c>
      <c r="M16" s="64" t="s">
        <v>180</v>
      </c>
      <c r="N16" s="64" t="s">
        <v>179</v>
      </c>
      <c r="O16" s="64" t="s">
        <v>178</v>
      </c>
      <c r="P16" s="64" t="s">
        <v>177</v>
      </c>
      <c r="Q16" s="64" t="s">
        <v>38</v>
      </c>
      <c r="R16" s="64" t="s">
        <v>1450</v>
      </c>
      <c r="S16" s="64" t="s">
        <v>1355</v>
      </c>
      <c r="T16" s="64" t="s">
        <v>39</v>
      </c>
      <c r="U16" s="64" t="s">
        <v>40</v>
      </c>
      <c r="V16" s="64" t="s">
        <v>170</v>
      </c>
      <c r="W16" s="64" t="s">
        <v>171</v>
      </c>
      <c r="X16" s="64" t="s">
        <v>465</v>
      </c>
      <c r="Y16" s="64" t="s">
        <v>466</v>
      </c>
      <c r="Z16" s="64" t="s">
        <v>468</v>
      </c>
      <c r="AA16" s="64" t="s">
        <v>467</v>
      </c>
      <c r="AB16" s="64" t="s">
        <v>490</v>
      </c>
      <c r="AC16" s="64" t="s">
        <v>1096</v>
      </c>
      <c r="AD16" s="64" t="s">
        <v>1152</v>
      </c>
      <c r="AE16" s="64" t="s">
        <v>1153</v>
      </c>
      <c r="AF16" s="64" t="s">
        <v>1414</v>
      </c>
      <c r="AG16" s="64" t="s">
        <v>469</v>
      </c>
      <c r="AH16" s="64" t="s">
        <v>470</v>
      </c>
      <c r="AI16" s="64" t="s">
        <v>471</v>
      </c>
      <c r="AJ16" s="64" t="s">
        <v>172</v>
      </c>
      <c r="AK16" s="64" t="s">
        <v>173</v>
      </c>
      <c r="AL16" s="64" t="s">
        <v>173</v>
      </c>
      <c r="AM16" s="64"/>
      <c r="AN16" s="64"/>
      <c r="AO16" s="64"/>
      <c r="AP16" s="64"/>
      <c r="AQ16" s="64"/>
      <c r="AR16" s="64"/>
      <c r="AS16" s="64"/>
      <c r="AT16" s="64"/>
      <c r="AU16" s="64"/>
      <c r="AV16" s="64"/>
      <c r="AW16" s="64"/>
      <c r="AX16" s="64"/>
      <c r="AY16" s="64"/>
      <c r="AZ16" s="64"/>
    </row>
    <row r="17" spans="1:52" x14ac:dyDescent="0.25">
      <c r="A17">
        <v>1</v>
      </c>
      <c r="B17" s="64">
        <v>785.8827932389388</v>
      </c>
      <c r="C17" s="64">
        <v>1145.49567001633</v>
      </c>
      <c r="D17" s="64">
        <v>742.57774004117573</v>
      </c>
      <c r="E17" s="64">
        <v>1535.174322604852</v>
      </c>
      <c r="F17" s="64">
        <v>1491.8692664036821</v>
      </c>
      <c r="G17" s="64">
        <v>1359.101418081347</v>
      </c>
      <c r="H17" s="64">
        <v>1442.7008084205111</v>
      </c>
      <c r="I17" s="64">
        <v>-36.129532067293887</v>
      </c>
      <c r="J17" s="64">
        <v>-7.1755210480949936</v>
      </c>
      <c r="K17" s="64">
        <v>395.93264966672427</v>
      </c>
      <c r="L17" s="64">
        <v>353.54911733329777</v>
      </c>
      <c r="M17" s="64">
        <v>-205.9201947554358</v>
      </c>
      <c r="N17" s="64">
        <v>73.152346493314383</v>
      </c>
      <c r="O17" s="64">
        <v>40.74448150220622</v>
      </c>
      <c r="P17" s="64">
        <v>42.854906422065049</v>
      </c>
      <c r="Q17" s="64">
        <v>201.31120094897111</v>
      </c>
      <c r="R17" s="64">
        <v>61.452778513108221</v>
      </c>
      <c r="S17" s="64">
        <v>0</v>
      </c>
      <c r="T17" s="64">
        <v>285.89061692825157</v>
      </c>
      <c r="U17" s="64">
        <v>237.22819589120559</v>
      </c>
      <c r="V17" s="64">
        <v>-36.129532067293887</v>
      </c>
      <c r="W17" s="64">
        <v>-7.1755210480949936</v>
      </c>
      <c r="X17" s="64">
        <v>395.93264966672427</v>
      </c>
      <c r="Y17" s="64">
        <v>23.789152440915849</v>
      </c>
      <c r="Z17" s="64">
        <v>1.117753270581112</v>
      </c>
      <c r="AA17" s="64">
        <v>63.906184479985669</v>
      </c>
      <c r="AB17" s="64">
        <v>256.25433921006407</v>
      </c>
      <c r="AC17" s="64">
        <v>8.4816879317511074</v>
      </c>
      <c r="AD17" s="64">
        <v>-204.1862374169184</v>
      </c>
      <c r="AE17" s="64">
        <v>-1.733957338517444</v>
      </c>
      <c r="AF17" s="64">
        <v>73.152346493314383</v>
      </c>
      <c r="AG17" s="64">
        <v>3.2355782084791529</v>
      </c>
      <c r="AH17" s="64">
        <v>37.508903293727073</v>
      </c>
      <c r="AI17" s="64">
        <v>11.44896265422615</v>
      </c>
      <c r="AJ17" s="64">
        <v>31.40594376783891</v>
      </c>
      <c r="AK17" s="64">
        <v>0</v>
      </c>
      <c r="AL17" s="64">
        <v>0</v>
      </c>
      <c r="AM17" s="64"/>
      <c r="AN17" s="64"/>
      <c r="AO17" s="64"/>
      <c r="AP17" s="64"/>
      <c r="AQ17" s="64"/>
      <c r="AR17" s="64"/>
      <c r="AS17" s="64"/>
      <c r="AT17" s="64"/>
      <c r="AU17" s="64"/>
      <c r="AV17" s="64"/>
      <c r="AW17" s="64"/>
      <c r="AX17" s="64"/>
      <c r="AY17" s="64"/>
      <c r="AZ17" s="64"/>
    </row>
    <row r="18" spans="1:52" x14ac:dyDescent="0.25">
      <c r="A18">
        <v>2</v>
      </c>
      <c r="B18" s="64">
        <v>1061.1589190688039</v>
      </c>
      <c r="C18" s="64">
        <v>1416.7366943978809</v>
      </c>
      <c r="D18" s="64">
        <v>953.57361374687162</v>
      </c>
      <c r="E18" s="64">
        <v>1791.170479909001</v>
      </c>
      <c r="F18" s="64">
        <v>1683.5851765888381</v>
      </c>
      <c r="G18" s="64">
        <v>1555.625205699168</v>
      </c>
      <c r="H18" s="64">
        <v>1774.0265391660989</v>
      </c>
      <c r="I18" s="64">
        <v>-84.577921811705139</v>
      </c>
      <c r="J18" s="64">
        <v>-23.007383869977239</v>
      </c>
      <c r="K18" s="64">
        <v>439.96545917969462</v>
      </c>
      <c r="L18" s="64">
        <v>289.85586337706337</v>
      </c>
      <c r="M18" s="64">
        <v>-206.7506948001928</v>
      </c>
      <c r="N18" s="64">
        <v>78.790722921019437</v>
      </c>
      <c r="O18" s="64">
        <v>89.168210284756441</v>
      </c>
      <c r="P18" s="64">
        <v>128.82766300793941</v>
      </c>
      <c r="Q18" s="64">
        <v>449.06825708143282</v>
      </c>
      <c r="R18" s="64">
        <v>69.435626411741694</v>
      </c>
      <c r="S18" s="64">
        <v>0</v>
      </c>
      <c r="T18" s="64">
        <v>304.61789780210592</v>
      </c>
      <c r="U18" s="64">
        <v>239.49808574018479</v>
      </c>
      <c r="V18" s="64">
        <v>-84.577921811705139</v>
      </c>
      <c r="W18" s="64">
        <v>-23.007383869977239</v>
      </c>
      <c r="X18" s="64">
        <v>439.96545917969462</v>
      </c>
      <c r="Y18" s="64">
        <v>14.009331704058271</v>
      </c>
      <c r="Z18" s="64">
        <v>3.7306094132460479</v>
      </c>
      <c r="AA18" s="64">
        <v>142.5370098867545</v>
      </c>
      <c r="AB18" s="64">
        <v>111.711867752616</v>
      </c>
      <c r="AC18" s="64">
        <v>17.867044620388569</v>
      </c>
      <c r="AD18" s="64">
        <v>-204.1234947106098</v>
      </c>
      <c r="AE18" s="64">
        <v>-2.6272000895829719</v>
      </c>
      <c r="AF18" s="64">
        <v>78.790722921019437</v>
      </c>
      <c r="AG18" s="64">
        <v>41.042856764702748</v>
      </c>
      <c r="AH18" s="64">
        <v>48.125353520053693</v>
      </c>
      <c r="AI18" s="64">
        <v>46.627077201754922</v>
      </c>
      <c r="AJ18" s="64">
        <v>82.200585806184435</v>
      </c>
      <c r="AK18" s="64">
        <v>0</v>
      </c>
      <c r="AL18" s="64">
        <v>1.3443723426488683</v>
      </c>
      <c r="AM18" s="64"/>
      <c r="AN18" s="64"/>
      <c r="AO18" s="64"/>
      <c r="AP18" s="64"/>
      <c r="AQ18" s="64"/>
      <c r="AR18" s="64"/>
      <c r="AS18" s="64"/>
      <c r="AT18" s="64"/>
      <c r="AU18" s="64"/>
      <c r="AV18" s="64"/>
      <c r="AW18" s="64"/>
      <c r="AX18" s="64"/>
      <c r="AY18" s="64"/>
      <c r="AZ18" s="64"/>
    </row>
    <row r="19" spans="1:52" x14ac:dyDescent="0.25">
      <c r="A19">
        <v>3</v>
      </c>
      <c r="B19" s="64">
        <v>1418.674345611729</v>
      </c>
      <c r="C19" s="64">
        <v>1790.240596604247</v>
      </c>
      <c r="D19" s="64">
        <v>1260.4932410798001</v>
      </c>
      <c r="E19" s="64">
        <v>2126.9812684761769</v>
      </c>
      <c r="F19" s="64">
        <v>1968.8001629736671</v>
      </c>
      <c r="G19" s="64">
        <v>1822.0079184833121</v>
      </c>
      <c r="H19" s="64">
        <v>2075.5596414704328</v>
      </c>
      <c r="I19" s="64">
        <v>-119.1587829771814</v>
      </c>
      <c r="J19" s="64">
        <v>-39.485449110267737</v>
      </c>
      <c r="K19" s="64">
        <v>489.7324362397087</v>
      </c>
      <c r="L19" s="64">
        <v>217.93104599330769</v>
      </c>
      <c r="M19" s="64">
        <v>-228.520152546764</v>
      </c>
      <c r="N19" s="64">
        <v>81.727910751951001</v>
      </c>
      <c r="O19" s="64">
        <v>110.8848965852268</v>
      </c>
      <c r="P19" s="64">
        <v>143.06128344824481</v>
      </c>
      <c r="Q19" s="64">
        <v>718.90416113198103</v>
      </c>
      <c r="R19" s="64">
        <v>114.5322025864882</v>
      </c>
      <c r="S19" s="64">
        <v>0</v>
      </c>
      <c r="T19" s="64">
        <v>310.38554434002441</v>
      </c>
      <c r="U19" s="64">
        <v>275.13729029539752</v>
      </c>
      <c r="V19" s="64">
        <v>-119.1587829771814</v>
      </c>
      <c r="W19" s="64">
        <v>-39.485449110267737</v>
      </c>
      <c r="X19" s="64">
        <v>489.7324362397087</v>
      </c>
      <c r="Y19" s="64">
        <v>29.791774627900889</v>
      </c>
      <c r="Z19" s="64">
        <v>0</v>
      </c>
      <c r="AA19" s="64">
        <v>127.7283876913877</v>
      </c>
      <c r="AB19" s="64">
        <v>38.55433533045143</v>
      </c>
      <c r="AC19" s="64">
        <v>21.856548343567621</v>
      </c>
      <c r="AD19" s="64">
        <v>-226.36477241731569</v>
      </c>
      <c r="AE19" s="64">
        <v>-2.1553801294482131</v>
      </c>
      <c r="AF19" s="64">
        <v>81.727910751951001</v>
      </c>
      <c r="AG19" s="64">
        <v>60.959213658984623</v>
      </c>
      <c r="AH19" s="64">
        <v>49.925682926242153</v>
      </c>
      <c r="AI19" s="64">
        <v>42.890608240040521</v>
      </c>
      <c r="AJ19" s="64">
        <v>87.072696190866623</v>
      </c>
      <c r="AK19" s="64">
        <v>13.097979017337661</v>
      </c>
      <c r="AL19" s="64">
        <v>11.753606674688793</v>
      </c>
      <c r="AM19" s="64"/>
      <c r="AN19" s="64"/>
      <c r="AO19" s="64"/>
      <c r="AP19" s="64"/>
      <c r="AQ19" s="64"/>
      <c r="AR19" s="64"/>
      <c r="AS19" s="64"/>
      <c r="AT19" s="64"/>
      <c r="AU19" s="64"/>
      <c r="AV19" s="64"/>
      <c r="AW19" s="64"/>
      <c r="AX19" s="64"/>
      <c r="AY19" s="64"/>
      <c r="AZ19" s="64"/>
    </row>
    <row r="20" spans="1:52" x14ac:dyDescent="0.25">
      <c r="A20">
        <v>4</v>
      </c>
      <c r="B20" s="64">
        <v>1868.529167389491</v>
      </c>
      <c r="C20" s="64">
        <v>2124.2456083889479</v>
      </c>
      <c r="D20" s="64">
        <v>1627.256096817867</v>
      </c>
      <c r="E20" s="64">
        <v>2488.4560390199999</v>
      </c>
      <c r="F20" s="64">
        <v>2247.1829676341472</v>
      </c>
      <c r="G20" s="64">
        <v>2087.6852048045898</v>
      </c>
      <c r="H20" s="64">
        <v>2384.065402920301</v>
      </c>
      <c r="I20" s="64">
        <v>-169.50713524076119</v>
      </c>
      <c r="J20" s="64">
        <v>-71.302806167127528</v>
      </c>
      <c r="K20" s="64">
        <v>426.2161790141875</v>
      </c>
      <c r="L20" s="64">
        <v>194.35413123163241</v>
      </c>
      <c r="M20" s="64">
        <v>-243.35577789208739</v>
      </c>
      <c r="N20" s="64">
        <v>83.858018480827695</v>
      </c>
      <c r="O20" s="64">
        <v>145.2583187302132</v>
      </c>
      <c r="P20" s="64">
        <v>151.13288882874181</v>
      </c>
      <c r="Q20" s="64">
        <v>971.42297847802297</v>
      </c>
      <c r="R20" s="64">
        <v>160.86456642819061</v>
      </c>
      <c r="S20" s="64">
        <v>0</v>
      </c>
      <c r="T20" s="64">
        <v>339.67067145946032</v>
      </c>
      <c r="U20" s="64">
        <v>394.82514468765288</v>
      </c>
      <c r="V20" s="64">
        <v>-169.50713524076119</v>
      </c>
      <c r="W20" s="64">
        <v>-71.302806167127528</v>
      </c>
      <c r="X20" s="64">
        <v>426.2161790141875</v>
      </c>
      <c r="Y20" s="64">
        <v>18.221591060116179</v>
      </c>
      <c r="Z20" s="64">
        <v>0</v>
      </c>
      <c r="AA20" s="64">
        <v>142.85237474929241</v>
      </c>
      <c r="AB20" s="64">
        <v>18.35485013777771</v>
      </c>
      <c r="AC20" s="64">
        <v>14.92531528444607</v>
      </c>
      <c r="AD20" s="64">
        <v>-240.0449305475741</v>
      </c>
      <c r="AE20" s="64">
        <v>-3.310847344513304</v>
      </c>
      <c r="AF20" s="64">
        <v>83.858018480827695</v>
      </c>
      <c r="AG20" s="64">
        <v>97.718578539667291</v>
      </c>
      <c r="AH20" s="64">
        <v>47.539740190545871</v>
      </c>
      <c r="AI20" s="64">
        <v>43.080829884348951</v>
      </c>
      <c r="AJ20" s="64">
        <v>94.529755836330679</v>
      </c>
      <c r="AK20" s="64">
        <v>13.52230310806212</v>
      </c>
      <c r="AL20" s="64">
        <v>19.118046990820236</v>
      </c>
      <c r="AM20" s="64"/>
      <c r="AN20" s="64"/>
      <c r="AO20" s="64"/>
      <c r="AP20" s="64"/>
      <c r="AQ20" s="64"/>
      <c r="AR20" s="64"/>
      <c r="AS20" s="64"/>
      <c r="AT20" s="64"/>
      <c r="AU20" s="64"/>
      <c r="AV20" s="64"/>
      <c r="AW20" s="64"/>
      <c r="AX20" s="64"/>
      <c r="AY20" s="64"/>
      <c r="AZ20" s="64"/>
    </row>
    <row r="21" spans="1:52" x14ac:dyDescent="0.25">
      <c r="A21">
        <v>5</v>
      </c>
      <c r="B21" s="64">
        <v>2353.8894973471611</v>
      </c>
      <c r="C21" s="64">
        <v>2548.0686270314859</v>
      </c>
      <c r="D21" s="64">
        <v>2020.560979288819</v>
      </c>
      <c r="E21" s="64">
        <v>2946.8419918047748</v>
      </c>
      <c r="F21" s="64">
        <v>2613.5134714692908</v>
      </c>
      <c r="G21" s="64">
        <v>2420.0745451103112</v>
      </c>
      <c r="H21" s="64">
        <v>2706.9091919885818</v>
      </c>
      <c r="I21" s="64">
        <v>-240.75697755592469</v>
      </c>
      <c r="J21" s="64">
        <v>-92.57154519695122</v>
      </c>
      <c r="K21" s="64">
        <v>434.93610343694547</v>
      </c>
      <c r="L21" s="64">
        <v>158.01638794954451</v>
      </c>
      <c r="M21" s="64">
        <v>-282.20922624964362</v>
      </c>
      <c r="N21" s="64">
        <v>88.770302008542927</v>
      </c>
      <c r="O21" s="64">
        <v>141.64167331180741</v>
      </c>
      <c r="P21" s="64">
        <v>145.22331029919371</v>
      </c>
      <c r="Q21" s="64">
        <v>1357.812150124063</v>
      </c>
      <c r="R21" s="64">
        <v>162.32856327306411</v>
      </c>
      <c r="S21" s="64">
        <v>0</v>
      </c>
      <c r="T21" s="64">
        <v>340.06430626946451</v>
      </c>
      <c r="U21" s="64">
        <v>497.44805532226451</v>
      </c>
      <c r="V21" s="64">
        <v>-240.75697755592469</v>
      </c>
      <c r="W21" s="64">
        <v>-92.57154519695122</v>
      </c>
      <c r="X21" s="64">
        <v>434.93610343694547</v>
      </c>
      <c r="Y21" s="64">
        <v>14.9652391719798</v>
      </c>
      <c r="Z21" s="64">
        <v>0</v>
      </c>
      <c r="AA21" s="64">
        <v>117.8236040170693</v>
      </c>
      <c r="AB21" s="64">
        <v>5.1812765767949207</v>
      </c>
      <c r="AC21" s="64">
        <v>20.046268183700501</v>
      </c>
      <c r="AD21" s="64">
        <v>-278.46305766951559</v>
      </c>
      <c r="AE21" s="64">
        <v>-3.7461685801280029</v>
      </c>
      <c r="AF21" s="64">
        <v>88.770302008542927</v>
      </c>
      <c r="AG21" s="64">
        <v>93.044234793460333</v>
      </c>
      <c r="AH21" s="64">
        <v>48.597438518347033</v>
      </c>
      <c r="AI21" s="64">
        <v>39.807526618005546</v>
      </c>
      <c r="AJ21" s="64">
        <v>88.593052116155974</v>
      </c>
      <c r="AK21" s="64">
        <v>16.822731565032221</v>
      </c>
      <c r="AL21" s="64">
        <v>21.831677051671068</v>
      </c>
      <c r="AM21" s="64"/>
      <c r="AN21" s="64"/>
      <c r="AO21" s="64"/>
      <c r="AP21" s="64"/>
      <c r="AQ21" s="64"/>
      <c r="AR21" s="64"/>
      <c r="AS21" s="64"/>
      <c r="AT21" s="64"/>
      <c r="AU21" s="64"/>
      <c r="AV21" s="64"/>
      <c r="AW21" s="64"/>
      <c r="AX21" s="64"/>
      <c r="AY21" s="64"/>
      <c r="AZ21" s="64"/>
    </row>
    <row r="22" spans="1:52" x14ac:dyDescent="0.25">
      <c r="A22">
        <v>6</v>
      </c>
      <c r="B22" s="64">
        <v>2864.4380996295022</v>
      </c>
      <c r="C22" s="64">
        <v>2949.3073683871448</v>
      </c>
      <c r="D22" s="64">
        <v>2426.5007789486731</v>
      </c>
      <c r="E22" s="64">
        <v>3411.750180469428</v>
      </c>
      <c r="F22" s="64">
        <v>2973.812860888092</v>
      </c>
      <c r="G22" s="64">
        <v>2771.5449703256741</v>
      </c>
      <c r="H22" s="64">
        <v>3115.303491255449</v>
      </c>
      <c r="I22" s="64">
        <v>-297.61816024008613</v>
      </c>
      <c r="J22" s="64">
        <v>-140.3191600324617</v>
      </c>
      <c r="K22" s="64">
        <v>382.48742745034309</v>
      </c>
      <c r="L22" s="64">
        <v>164.82465161931071</v>
      </c>
      <c r="M22" s="64">
        <v>-292.33435636543601</v>
      </c>
      <c r="N22" s="64">
        <v>90.06646843950881</v>
      </c>
      <c r="O22" s="64">
        <v>161.6971273963315</v>
      </c>
      <c r="P22" s="64">
        <v>182.03106665169281</v>
      </c>
      <c r="Q22" s="64">
        <v>1703.9195102834749</v>
      </c>
      <c r="R22" s="64">
        <v>296.96660020049791</v>
      </c>
      <c r="S22" s="64">
        <v>0</v>
      </c>
      <c r="T22" s="64">
        <v>327.11466664145797</v>
      </c>
      <c r="U22" s="64">
        <v>532.67374760540929</v>
      </c>
      <c r="V22" s="64">
        <v>-297.61816024008613</v>
      </c>
      <c r="W22" s="64">
        <v>-140.3191600324617</v>
      </c>
      <c r="X22" s="64">
        <v>382.48742745034309</v>
      </c>
      <c r="Y22" s="64">
        <v>16.66745342906038</v>
      </c>
      <c r="Z22" s="64">
        <v>7.0287829270233644</v>
      </c>
      <c r="AA22" s="64">
        <v>122.2820819959306</v>
      </c>
      <c r="AB22" s="64">
        <v>2.3571425229714</v>
      </c>
      <c r="AC22" s="64">
        <v>16.48919074432499</v>
      </c>
      <c r="AD22" s="64">
        <v>-287.51211729822057</v>
      </c>
      <c r="AE22" s="64">
        <v>-4.8222390672153388</v>
      </c>
      <c r="AF22" s="64">
        <v>90.06646843950881</v>
      </c>
      <c r="AG22" s="64">
        <v>111.96546757389081</v>
      </c>
      <c r="AH22" s="64">
        <v>49.731659822440697</v>
      </c>
      <c r="AI22" s="64">
        <v>42.294038256816172</v>
      </c>
      <c r="AJ22" s="64">
        <v>95.783450040038886</v>
      </c>
      <c r="AK22" s="64">
        <v>43.953578354837752</v>
      </c>
      <c r="AL22" s="64">
        <v>37.558358784525154</v>
      </c>
      <c r="AM22" s="64"/>
      <c r="AN22" s="64"/>
      <c r="AO22" s="64"/>
      <c r="AP22" s="64"/>
      <c r="AQ22" s="64"/>
      <c r="AR22" s="64"/>
      <c r="AS22" s="64"/>
      <c r="AT22" s="64"/>
      <c r="AU22" s="64"/>
      <c r="AV22" s="64"/>
      <c r="AW22" s="64"/>
      <c r="AX22" s="64"/>
      <c r="AY22" s="64"/>
      <c r="AZ22" s="64"/>
    </row>
    <row r="23" spans="1:52" x14ac:dyDescent="0.25">
      <c r="A23">
        <v>7</v>
      </c>
      <c r="B23" s="64">
        <v>3573.3343063210041</v>
      </c>
      <c r="C23" s="64">
        <v>3501.0868955659312</v>
      </c>
      <c r="D23" s="64">
        <v>2971.8896654777568</v>
      </c>
      <c r="E23" s="64">
        <v>4052.289566558381</v>
      </c>
      <c r="F23" s="64">
        <v>3450.844929506789</v>
      </c>
      <c r="G23" s="64">
        <v>3204.353770499943</v>
      </c>
      <c r="H23" s="64">
        <v>3540.1926659415722</v>
      </c>
      <c r="I23" s="64">
        <v>-406.25656012065258</v>
      </c>
      <c r="J23" s="64">
        <v>-195.1880741662001</v>
      </c>
      <c r="K23" s="64">
        <v>334.00915551121352</v>
      </c>
      <c r="L23" s="64">
        <v>144.94611071743299</v>
      </c>
      <c r="M23" s="64">
        <v>-338.9402569978734</v>
      </c>
      <c r="N23" s="64">
        <v>92.449092231782004</v>
      </c>
      <c r="O23" s="64">
        <v>160.86919232441269</v>
      </c>
      <c r="P23" s="64">
        <v>174.96969986797731</v>
      </c>
      <c r="Q23" s="64">
        <v>2273.1610204383278</v>
      </c>
      <c r="R23" s="64">
        <v>333.74739994580239</v>
      </c>
      <c r="S23" s="64">
        <v>0</v>
      </c>
      <c r="T23" s="64">
        <v>366.94485642804489</v>
      </c>
      <c r="U23" s="64">
        <v>599.48102004238262</v>
      </c>
      <c r="V23" s="64">
        <v>-406.25656012065258</v>
      </c>
      <c r="W23" s="64">
        <v>-195.1880741662001</v>
      </c>
      <c r="X23" s="64">
        <v>334.00915551121352</v>
      </c>
      <c r="Y23" s="64">
        <v>5.5568249985582376</v>
      </c>
      <c r="Z23" s="64">
        <v>14.32942167321001</v>
      </c>
      <c r="AA23" s="64">
        <v>111.6439749302872</v>
      </c>
      <c r="AB23" s="64">
        <v>1.015844845545786</v>
      </c>
      <c r="AC23" s="64">
        <v>12.400044269831801</v>
      </c>
      <c r="AD23" s="64">
        <v>-333.4818149241753</v>
      </c>
      <c r="AE23" s="64">
        <v>-5.4584420736981114</v>
      </c>
      <c r="AF23" s="64">
        <v>92.449092231782004</v>
      </c>
      <c r="AG23" s="64">
        <v>112.1349256494474</v>
      </c>
      <c r="AH23" s="64">
        <v>48.734266674965291</v>
      </c>
      <c r="AI23" s="64">
        <v>47.520219982325187</v>
      </c>
      <c r="AJ23" s="64">
        <v>83.733668250459758</v>
      </c>
      <c r="AK23" s="64">
        <v>43.715811635192381</v>
      </c>
      <c r="AL23" s="64">
        <v>37.104854508145714</v>
      </c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</row>
    <row r="24" spans="1:52" x14ac:dyDescent="0.25">
      <c r="A24">
        <v>8</v>
      </c>
      <c r="B24" s="64">
        <v>4462.5614045133761</v>
      </c>
      <c r="C24" s="64">
        <v>4269.6926527559453</v>
      </c>
      <c r="D24" s="64">
        <v>3641.6421684049751</v>
      </c>
      <c r="E24" s="64">
        <v>4955.3946264061206</v>
      </c>
      <c r="F24" s="64">
        <v>4134.4753925682744</v>
      </c>
      <c r="G24" s="64">
        <v>3826.5501767142032</v>
      </c>
      <c r="H24" s="64">
        <v>4139.9814588603595</v>
      </c>
      <c r="I24" s="64">
        <v>-547.18664926276813</v>
      </c>
      <c r="J24" s="64">
        <v>-275.97689285413611</v>
      </c>
      <c r="K24" s="64">
        <v>352.85197760016177</v>
      </c>
      <c r="L24" s="64">
        <v>139.98124534197319</v>
      </c>
      <c r="M24" s="64">
        <v>-402.76742652978959</v>
      </c>
      <c r="N24" s="64">
        <v>94.842226106416419</v>
      </c>
      <c r="O24" s="64">
        <v>151.4849449981202</v>
      </c>
      <c r="P24" s="64">
        <v>162.0346776104779</v>
      </c>
      <c r="Q24" s="64">
        <v>3058.307298879025</v>
      </c>
      <c r="R24" s="64">
        <v>331.68371609135301</v>
      </c>
      <c r="S24" s="64">
        <v>0</v>
      </c>
      <c r="T24" s="64">
        <v>323.92767548284883</v>
      </c>
      <c r="U24" s="64">
        <v>755.9723741708649</v>
      </c>
      <c r="V24" s="64">
        <v>-547.18664926276813</v>
      </c>
      <c r="W24" s="64">
        <v>-275.97689285413611</v>
      </c>
      <c r="X24" s="64">
        <v>352.85197760016177</v>
      </c>
      <c r="Y24" s="64">
        <v>9.9950433144785951</v>
      </c>
      <c r="Z24" s="64">
        <v>16.56875328691315</v>
      </c>
      <c r="AA24" s="64">
        <v>101.6957810296454</v>
      </c>
      <c r="AB24" s="64">
        <v>0</v>
      </c>
      <c r="AC24" s="64">
        <v>11.721667710936069</v>
      </c>
      <c r="AD24" s="64">
        <v>-394.71928296201389</v>
      </c>
      <c r="AE24" s="64">
        <v>-8.0481435677756306</v>
      </c>
      <c r="AF24" s="64">
        <v>94.842226106416419</v>
      </c>
      <c r="AG24" s="64">
        <v>100.34264660010091</v>
      </c>
      <c r="AH24" s="64">
        <v>51.142298398019349</v>
      </c>
      <c r="AI24" s="64">
        <v>38.765294154198052</v>
      </c>
      <c r="AJ24" s="64">
        <v>84.515329343947002</v>
      </c>
      <c r="AK24" s="64">
        <v>38.754054112332803</v>
      </c>
      <c r="AL24" s="64">
        <v>43.167678201382422</v>
      </c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</row>
    <row r="25" spans="1:52" x14ac:dyDescent="0.25">
      <c r="A25">
        <v>9</v>
      </c>
      <c r="B25" s="64">
        <v>5780.8996130640999</v>
      </c>
      <c r="C25" s="64">
        <v>5370.4217174053547</v>
      </c>
      <c r="D25" s="64">
        <v>4595.7718390208674</v>
      </c>
      <c r="E25" s="64">
        <v>6272.9289643102429</v>
      </c>
      <c r="F25" s="64">
        <v>5087.8011876150349</v>
      </c>
      <c r="G25" s="64">
        <v>4706.3329633294134</v>
      </c>
      <c r="H25" s="64">
        <v>5035.7196735747939</v>
      </c>
      <c r="I25" s="64">
        <v>-774.28175819432408</v>
      </c>
      <c r="J25" s="64">
        <v>-408.60171654453779</v>
      </c>
      <c r="K25" s="64">
        <v>365.26978712227941</v>
      </c>
      <c r="L25" s="64">
        <v>126.7595587680831</v>
      </c>
      <c r="M25" s="64">
        <v>-477.09338586824231</v>
      </c>
      <c r="N25" s="64">
        <v>95.625175798835301</v>
      </c>
      <c r="O25" s="64">
        <v>140.92430495855001</v>
      </c>
      <c r="P25" s="64">
        <v>188.37405024178159</v>
      </c>
      <c r="Q25" s="64">
        <v>4356.4841545180661</v>
      </c>
      <c r="R25" s="64">
        <v>368.26105412011191</v>
      </c>
      <c r="S25" s="64">
        <v>0</v>
      </c>
      <c r="T25" s="64">
        <v>328.94435760996441</v>
      </c>
      <c r="U25" s="64">
        <v>719.88038916767277</v>
      </c>
      <c r="V25" s="64">
        <v>-774.28175819432408</v>
      </c>
      <c r="W25" s="64">
        <v>-408.60171654453779</v>
      </c>
      <c r="X25" s="64">
        <v>365.26978712227941</v>
      </c>
      <c r="Y25" s="64">
        <v>6.3330592323813679</v>
      </c>
      <c r="Z25" s="64">
        <v>35.774401576397928</v>
      </c>
      <c r="AA25" s="64">
        <v>74.962900815210716</v>
      </c>
      <c r="AB25" s="64">
        <v>0</v>
      </c>
      <c r="AC25" s="64">
        <v>9.6891971440930433</v>
      </c>
      <c r="AD25" s="64">
        <v>-468.49340176317378</v>
      </c>
      <c r="AE25" s="64">
        <v>-8.5999841050685522</v>
      </c>
      <c r="AF25" s="64">
        <v>95.625175798835301</v>
      </c>
      <c r="AG25" s="64">
        <v>87.863888395875009</v>
      </c>
      <c r="AH25" s="64">
        <v>53.060416562674931</v>
      </c>
      <c r="AI25" s="64">
        <v>41.021452317492937</v>
      </c>
      <c r="AJ25" s="64">
        <v>65.172342827756339</v>
      </c>
      <c r="AK25" s="64">
        <v>82.180255096532377</v>
      </c>
      <c r="AL25" s="64">
        <v>76.082214616156421</v>
      </c>
      <c r="AM25" s="64"/>
      <c r="AN25" s="64"/>
      <c r="AO25" s="64"/>
      <c r="AP25" s="64"/>
      <c r="AQ25" s="64"/>
      <c r="AR25" s="64"/>
      <c r="AS25" s="64"/>
      <c r="AT25" s="64"/>
      <c r="AU25" s="64"/>
      <c r="AV25" s="64"/>
      <c r="AW25" s="64"/>
      <c r="AX25" s="64"/>
      <c r="AY25" s="64"/>
      <c r="AZ25" s="64"/>
    </row>
    <row r="26" spans="1:52" x14ac:dyDescent="0.25">
      <c r="A26">
        <v>10</v>
      </c>
      <c r="B26" s="64">
        <v>10457.2085480152</v>
      </c>
      <c r="C26" s="64">
        <v>9626.9512384307491</v>
      </c>
      <c r="D26" s="64">
        <v>8221.0964835156756</v>
      </c>
      <c r="E26" s="64">
        <v>11144.281349469429</v>
      </c>
      <c r="F26" s="64">
        <v>8908.1692719279199</v>
      </c>
      <c r="G26" s="64">
        <v>8318.9759451205828</v>
      </c>
      <c r="H26" s="64">
        <v>8670.2932244197782</v>
      </c>
      <c r="I26" s="64">
        <v>-1386.1144909630009</v>
      </c>
      <c r="J26" s="64">
        <v>-849.99754778399006</v>
      </c>
      <c r="K26" s="64">
        <v>555.85720665858366</v>
      </c>
      <c r="L26" s="64">
        <v>131.21558958022561</v>
      </c>
      <c r="M26" s="64">
        <v>-682.26627280407808</v>
      </c>
      <c r="N26" s="64">
        <v>93.072928347204254</v>
      </c>
      <c r="O26" s="64">
        <v>169.82684990837561</v>
      </c>
      <c r="P26" s="64">
        <v>181.49045362188531</v>
      </c>
      <c r="Q26" s="64">
        <v>7539.6285168578397</v>
      </c>
      <c r="R26" s="64">
        <v>536.25119393664488</v>
      </c>
      <c r="S26" s="64">
        <v>993.35328633880204</v>
      </c>
      <c r="T26" s="64">
        <v>216.29419346326881</v>
      </c>
      <c r="U26" s="64">
        <v>1171.6813402096309</v>
      </c>
      <c r="V26" s="64">
        <v>-1386.1144909630009</v>
      </c>
      <c r="W26" s="64">
        <v>-849.99754778399006</v>
      </c>
      <c r="X26" s="64">
        <v>555.85720665858366</v>
      </c>
      <c r="Y26" s="64">
        <v>7.020454518210598</v>
      </c>
      <c r="Z26" s="64">
        <v>71.512931814712573</v>
      </c>
      <c r="AA26" s="64">
        <v>41.693646622753093</v>
      </c>
      <c r="AB26" s="64">
        <v>0</v>
      </c>
      <c r="AC26" s="64">
        <v>10.98855662454929</v>
      </c>
      <c r="AD26" s="64">
        <v>-663.73247084133448</v>
      </c>
      <c r="AE26" s="64">
        <v>-18.533801962743649</v>
      </c>
      <c r="AF26" s="64">
        <v>93.072928347204254</v>
      </c>
      <c r="AG26" s="64">
        <v>116.69260981539171</v>
      </c>
      <c r="AH26" s="64">
        <v>53.13424009298388</v>
      </c>
      <c r="AI26" s="64">
        <v>21.5439906907915</v>
      </c>
      <c r="AJ26" s="64">
        <v>36.993175820421079</v>
      </c>
      <c r="AK26" s="64">
        <v>122.9532871106726</v>
      </c>
      <c r="AL26" s="64">
        <v>127.03919082996129</v>
      </c>
      <c r="AM26" s="64"/>
      <c r="AN26" s="64"/>
      <c r="AO26" s="64"/>
      <c r="AP26" s="64"/>
      <c r="AQ26" s="64"/>
      <c r="AR26" s="64"/>
      <c r="AS26" s="64"/>
      <c r="AT26" s="64"/>
      <c r="AU26" s="64"/>
      <c r="AV26" s="64"/>
      <c r="AW26" s="64"/>
      <c r="AX26" s="64"/>
      <c r="AY26" s="64"/>
      <c r="AZ26" s="64"/>
    </row>
    <row r="27" spans="1:52" x14ac:dyDescent="0.25">
      <c r="B27" s="64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  <c r="AA27" s="64"/>
      <c r="AB27" s="64"/>
      <c r="AC27" s="64"/>
      <c r="AD27" s="64"/>
      <c r="AE27" s="64"/>
      <c r="AF27" s="64"/>
      <c r="AG27" s="64"/>
      <c r="AH27" s="64"/>
      <c r="AI27" s="64"/>
      <c r="AJ27" s="64"/>
      <c r="AK27" s="64"/>
      <c r="AL27" s="64"/>
      <c r="AM27" s="64"/>
      <c r="AN27" s="64"/>
      <c r="AO27" s="64"/>
      <c r="AP27" s="64"/>
      <c r="AQ27" s="64"/>
      <c r="AR27" s="64"/>
      <c r="AS27" s="64"/>
      <c r="AT27" s="64"/>
      <c r="AU27" s="64"/>
      <c r="AV27" s="64"/>
      <c r="AW27" s="64"/>
      <c r="AX27" s="64"/>
      <c r="AY27" s="64"/>
      <c r="AZ27" s="64"/>
    </row>
    <row r="28" spans="1:52" x14ac:dyDescent="0.25">
      <c r="A28" t="s">
        <v>155</v>
      </c>
      <c r="B28" s="64" t="s">
        <v>163</v>
      </c>
      <c r="C28" s="64" t="s">
        <v>164</v>
      </c>
      <c r="D28" s="64" t="s">
        <v>165</v>
      </c>
      <c r="E28" s="64" t="s">
        <v>166</v>
      </c>
      <c r="F28" s="64" t="s">
        <v>167</v>
      </c>
      <c r="G28" s="64" t="s">
        <v>168</v>
      </c>
      <c r="H28" s="64" t="s">
        <v>169</v>
      </c>
      <c r="I28" s="64" t="s">
        <v>47</v>
      </c>
      <c r="J28" s="64" t="s">
        <v>182</v>
      </c>
      <c r="K28" s="64" t="s">
        <v>48</v>
      </c>
      <c r="L28" s="64" t="s">
        <v>181</v>
      </c>
      <c r="M28" s="64" t="s">
        <v>180</v>
      </c>
      <c r="N28" s="64" t="s">
        <v>179</v>
      </c>
      <c r="O28" s="64" t="s">
        <v>178</v>
      </c>
      <c r="P28" s="64" t="s">
        <v>177</v>
      </c>
      <c r="Q28" s="64" t="s">
        <v>38</v>
      </c>
      <c r="R28" s="64" t="s">
        <v>1450</v>
      </c>
      <c r="S28" s="64" t="s">
        <v>1355</v>
      </c>
      <c r="T28" s="64" t="s">
        <v>39</v>
      </c>
      <c r="U28" s="64" t="s">
        <v>40</v>
      </c>
      <c r="V28" s="64" t="s">
        <v>170</v>
      </c>
      <c r="W28" s="64" t="s">
        <v>171</v>
      </c>
      <c r="X28" s="64" t="s">
        <v>465</v>
      </c>
      <c r="Y28" s="64" t="s">
        <v>466</v>
      </c>
      <c r="Z28" s="64" t="s">
        <v>468</v>
      </c>
      <c r="AA28" s="64" t="s">
        <v>467</v>
      </c>
      <c r="AB28" s="64" t="s">
        <v>490</v>
      </c>
      <c r="AC28" s="64" t="s">
        <v>1096</v>
      </c>
      <c r="AD28" s="64" t="s">
        <v>1152</v>
      </c>
      <c r="AE28" s="64" t="s">
        <v>1153</v>
      </c>
      <c r="AF28" s="64" t="s">
        <v>1414</v>
      </c>
      <c r="AG28" s="64" t="s">
        <v>469</v>
      </c>
      <c r="AH28" s="64" t="s">
        <v>470</v>
      </c>
      <c r="AI28" s="64" t="s">
        <v>471</v>
      </c>
      <c r="AJ28" s="64" t="s">
        <v>172</v>
      </c>
      <c r="AK28" s="64" t="s">
        <v>173</v>
      </c>
      <c r="AL28" s="64" t="s">
        <v>173</v>
      </c>
      <c r="AM28" s="64"/>
      <c r="AN28" s="64"/>
      <c r="AO28" s="64"/>
      <c r="AP28" s="64"/>
      <c r="AQ28" s="64"/>
      <c r="AR28" s="64"/>
      <c r="AS28" s="64"/>
      <c r="AT28" s="64"/>
      <c r="AU28" s="64"/>
      <c r="AV28" s="64"/>
      <c r="AW28" s="64"/>
      <c r="AX28" s="64"/>
      <c r="AY28" s="64"/>
      <c r="AZ28" s="64"/>
    </row>
    <row r="29" spans="1:52" x14ac:dyDescent="0.25">
      <c r="A29" t="s">
        <v>156</v>
      </c>
      <c r="B29" s="64">
        <v>6616.374903956651</v>
      </c>
      <c r="C29" s="64">
        <v>5998.9860260517244</v>
      </c>
      <c r="D29" s="64">
        <v>5323.9161716662848</v>
      </c>
      <c r="E29" s="64">
        <v>7176.9202815275476</v>
      </c>
      <c r="F29" s="64">
        <v>5884.4615418625517</v>
      </c>
      <c r="G29" s="64">
        <v>5435.472576094071</v>
      </c>
      <c r="H29" s="64">
        <v>5917.62269425048</v>
      </c>
      <c r="I29" s="64">
        <v>-843.93158298412379</v>
      </c>
      <c r="J29" s="64">
        <v>-448.52714517531803</v>
      </c>
      <c r="K29" s="64">
        <v>226.54272738566289</v>
      </c>
      <c r="L29" s="64">
        <v>334.00264641298583</v>
      </c>
      <c r="M29" s="64">
        <v>-606.48761172308673</v>
      </c>
      <c r="N29" s="64">
        <v>157.49863987663289</v>
      </c>
      <c r="O29" s="64">
        <v>187.20534317880259</v>
      </c>
      <c r="P29" s="64">
        <v>294.944788178436</v>
      </c>
      <c r="Q29" s="64">
        <v>4679.9529594763808</v>
      </c>
      <c r="R29" s="64">
        <v>382.1788045127268</v>
      </c>
      <c r="S29" s="64">
        <v>176.1210292107362</v>
      </c>
      <c r="T29" s="64">
        <v>457.59357164675498</v>
      </c>
      <c r="U29" s="64">
        <v>920.5285274441004</v>
      </c>
      <c r="V29" s="64">
        <v>-843.93158298412379</v>
      </c>
      <c r="W29" s="64">
        <v>-448.52714517531803</v>
      </c>
      <c r="X29" s="64">
        <v>226.54272738566289</v>
      </c>
      <c r="Y29" s="64">
        <v>22.929236746035961</v>
      </c>
      <c r="Z29" s="64">
        <v>50.124472321164603</v>
      </c>
      <c r="AA29" s="64">
        <v>182.9863175138793</v>
      </c>
      <c r="AB29" s="64">
        <v>63.989502648477767</v>
      </c>
      <c r="AC29" s="64">
        <v>13.97311718342813</v>
      </c>
      <c r="AD29" s="64">
        <v>-596.12814371527361</v>
      </c>
      <c r="AE29" s="64">
        <v>-10.359468007813129</v>
      </c>
      <c r="AF29" s="64">
        <v>157.49863987663289</v>
      </c>
      <c r="AG29" s="64">
        <v>106.5526459637596</v>
      </c>
      <c r="AH29" s="64">
        <v>80.652697215043005</v>
      </c>
      <c r="AI29" s="64">
        <v>54.635237914907698</v>
      </c>
      <c r="AJ29" s="64">
        <v>164.09784456558489</v>
      </c>
      <c r="AK29" s="64">
        <v>76.211705697943401</v>
      </c>
      <c r="AL29" s="64">
        <v>76.211705697943401</v>
      </c>
      <c r="AM29" s="64"/>
      <c r="AN29" s="64"/>
      <c r="AO29" s="64"/>
      <c r="AP29" s="64"/>
      <c r="AQ29" s="64"/>
      <c r="AR29" s="64"/>
      <c r="AS29" s="64"/>
      <c r="AT29" s="64"/>
      <c r="AU29" s="64"/>
      <c r="AV29" s="64"/>
      <c r="AW29" s="64"/>
      <c r="AX29" s="64"/>
      <c r="AY29" s="64"/>
      <c r="AZ29" s="64"/>
    </row>
    <row r="30" spans="1:52" x14ac:dyDescent="0.25">
      <c r="A30" t="s">
        <v>157</v>
      </c>
      <c r="B30" s="64">
        <v>5822.5747644569074</v>
      </c>
      <c r="C30" s="64">
        <v>5290.7919196305229</v>
      </c>
      <c r="D30" s="64">
        <v>4735.9488867858126</v>
      </c>
      <c r="E30" s="64">
        <v>6532.9256836569657</v>
      </c>
      <c r="F30" s="64">
        <v>5446.2998054453828</v>
      </c>
      <c r="G30" s="64">
        <v>5082.9851000943008</v>
      </c>
      <c r="H30" s="64">
        <v>5688.6002882228613</v>
      </c>
      <c r="I30" s="64">
        <v>-676.12230615307442</v>
      </c>
      <c r="J30" s="64">
        <v>-410.50355986999517</v>
      </c>
      <c r="K30" s="64">
        <v>144.33947101692991</v>
      </c>
      <c r="L30" s="64">
        <v>566.01144500620399</v>
      </c>
      <c r="M30" s="64">
        <v>-540.61897440868847</v>
      </c>
      <c r="N30" s="64">
        <v>177.30428833018351</v>
      </c>
      <c r="O30" s="64">
        <v>158.4618644906167</v>
      </c>
      <c r="P30" s="64">
        <v>447.15330979004648</v>
      </c>
      <c r="Q30" s="64">
        <v>3792.3943588121042</v>
      </c>
      <c r="R30" s="64">
        <v>608.7180422514092</v>
      </c>
      <c r="S30" s="64">
        <v>97.102941884597215</v>
      </c>
      <c r="T30" s="64">
        <v>449.86835464166148</v>
      </c>
      <c r="U30" s="64">
        <v>874.49105773325402</v>
      </c>
      <c r="V30" s="64">
        <v>-676.12230615307442</v>
      </c>
      <c r="W30" s="64">
        <v>-410.50355986999517</v>
      </c>
      <c r="X30" s="64">
        <v>144.33947101692991</v>
      </c>
      <c r="Y30" s="64">
        <v>19.647628398833561</v>
      </c>
      <c r="Z30" s="64">
        <v>12.68451394373418</v>
      </c>
      <c r="AA30" s="64">
        <v>426.98193175499398</v>
      </c>
      <c r="AB30" s="64">
        <v>93.605364930535643</v>
      </c>
      <c r="AC30" s="64">
        <v>13.0920059781067</v>
      </c>
      <c r="AD30" s="64">
        <v>-530.87334585433359</v>
      </c>
      <c r="AE30" s="64">
        <v>-9.7456285543548518</v>
      </c>
      <c r="AF30" s="64">
        <v>177.30428833018351</v>
      </c>
      <c r="AG30" s="64">
        <v>67.563423381158742</v>
      </c>
      <c r="AH30" s="64">
        <v>90.898441109457963</v>
      </c>
      <c r="AI30" s="64">
        <v>173.61093698382419</v>
      </c>
      <c r="AJ30" s="64">
        <v>250.01866974655979</v>
      </c>
      <c r="AK30" s="64">
        <v>23.523703059662509</v>
      </c>
      <c r="AL30" s="64">
        <v>23.523703059662509</v>
      </c>
      <c r="AM30" s="64"/>
      <c r="AN30" s="64"/>
      <c r="AO30" s="64"/>
      <c r="AP30" s="64"/>
      <c r="AQ30" s="64"/>
      <c r="AR30" s="64"/>
      <c r="AS30" s="64"/>
      <c r="AT30" s="64"/>
      <c r="AU30" s="64"/>
      <c r="AV30" s="64"/>
      <c r="AW30" s="64"/>
      <c r="AX30" s="64"/>
      <c r="AY30" s="64"/>
      <c r="AZ30" s="64"/>
    </row>
    <row r="31" spans="1:52" x14ac:dyDescent="0.25">
      <c r="A31" t="s">
        <v>158</v>
      </c>
      <c r="B31" s="64">
        <v>1875.09061170162</v>
      </c>
      <c r="C31" s="64">
        <v>1719.858240179612</v>
      </c>
      <c r="D31" s="64">
        <v>1557.654110155923</v>
      </c>
      <c r="E31" s="64">
        <v>2339.9654405469018</v>
      </c>
      <c r="F31" s="64">
        <v>2022.528939377295</v>
      </c>
      <c r="G31" s="64">
        <v>1912.1369969253151</v>
      </c>
      <c r="H31" s="64">
        <v>2282.763949433936</v>
      </c>
      <c r="I31" s="64">
        <v>-203.18100661167031</v>
      </c>
      <c r="J31" s="64">
        <v>-114.2554976943799</v>
      </c>
      <c r="K31" s="64">
        <v>47.948640151412633</v>
      </c>
      <c r="L31" s="64">
        <v>416.92618646838832</v>
      </c>
      <c r="M31" s="64">
        <v>-196.18355600074409</v>
      </c>
      <c r="N31" s="64">
        <v>85.791625889579564</v>
      </c>
      <c r="O31" s="64">
        <v>105.63315131788779</v>
      </c>
      <c r="P31" s="64">
        <v>264.99379408212678</v>
      </c>
      <c r="Q31" s="64">
        <v>1100.958704682886</v>
      </c>
      <c r="R31" s="64">
        <v>217.38176804525099</v>
      </c>
      <c r="S31" s="64">
        <v>0</v>
      </c>
      <c r="T31" s="64">
        <v>247.92826911218211</v>
      </c>
      <c r="U31" s="64">
        <v>308.82186882736738</v>
      </c>
      <c r="V31" s="64">
        <v>-203.18100661167031</v>
      </c>
      <c r="W31" s="64">
        <v>-114.2554976943799</v>
      </c>
      <c r="X31" s="64">
        <v>47.948640151412633</v>
      </c>
      <c r="Y31" s="64">
        <v>18.952649054541439</v>
      </c>
      <c r="Z31" s="64">
        <v>12.29040555439836</v>
      </c>
      <c r="AA31" s="64">
        <v>306.02587296324089</v>
      </c>
      <c r="AB31" s="64">
        <v>73.523721610268552</v>
      </c>
      <c r="AC31" s="64">
        <v>6.1335372859390471</v>
      </c>
      <c r="AD31" s="64">
        <v>-192.1825190884903</v>
      </c>
      <c r="AE31" s="64">
        <v>-4.0010369122538112</v>
      </c>
      <c r="AF31" s="64">
        <v>85.791625889579564</v>
      </c>
      <c r="AG31" s="64">
        <v>59.920200208036093</v>
      </c>
      <c r="AH31" s="64">
        <v>45.712951109851687</v>
      </c>
      <c r="AI31" s="64">
        <v>89.68078922538416</v>
      </c>
      <c r="AJ31" s="64">
        <v>169.24190772000929</v>
      </c>
      <c r="AK31" s="64">
        <v>6.0710971367334299</v>
      </c>
      <c r="AL31" s="64">
        <v>6.0710971367334299</v>
      </c>
      <c r="AM31" s="64"/>
      <c r="AN31" s="64"/>
      <c r="AO31" s="64"/>
      <c r="AP31" s="64"/>
      <c r="AQ31" s="64"/>
      <c r="AR31" s="64"/>
      <c r="AS31" s="64"/>
      <c r="AT31" s="64"/>
      <c r="AU31" s="64"/>
      <c r="AV31" s="64"/>
      <c r="AW31" s="64"/>
      <c r="AX31" s="64"/>
      <c r="AY31" s="64"/>
      <c r="AZ31" s="64"/>
    </row>
    <row r="32" spans="1:52" x14ac:dyDescent="0.25">
      <c r="A32" t="s">
        <v>159</v>
      </c>
      <c r="B32" s="64">
        <v>1881.3798194842709</v>
      </c>
      <c r="C32" s="64">
        <v>1790.2791573251</v>
      </c>
      <c r="D32" s="64">
        <v>1696.4263634729839</v>
      </c>
      <c r="E32" s="64">
        <v>2114.397505994883</v>
      </c>
      <c r="F32" s="64">
        <v>1929.444046454016</v>
      </c>
      <c r="G32" s="64">
        <v>1795.8327847592211</v>
      </c>
      <c r="H32" s="64">
        <v>2066.8468826155331</v>
      </c>
      <c r="I32" s="64">
        <v>-123.3153279715482</v>
      </c>
      <c r="J32" s="64">
        <v>-61.638127474305392</v>
      </c>
      <c r="K32" s="64">
        <v>32.214668920833212</v>
      </c>
      <c r="L32" s="64">
        <v>200.8030159467589</v>
      </c>
      <c r="M32" s="64">
        <v>-192.02013322874791</v>
      </c>
      <c r="N32" s="64">
        <v>58.40886631402271</v>
      </c>
      <c r="O32" s="64">
        <v>62.803366650301477</v>
      </c>
      <c r="P32" s="64">
        <v>208.21073626913059</v>
      </c>
      <c r="Q32" s="64">
        <v>706.61932250772941</v>
      </c>
      <c r="R32" s="64">
        <v>110.7557930157863</v>
      </c>
      <c r="S32" s="64">
        <v>0</v>
      </c>
      <c r="T32" s="64">
        <v>101.3859989585433</v>
      </c>
      <c r="U32" s="64">
        <v>962.61870405877664</v>
      </c>
      <c r="V32" s="64">
        <v>-123.3153279715482</v>
      </c>
      <c r="W32" s="64">
        <v>-61.638127474305392</v>
      </c>
      <c r="X32" s="64">
        <v>32.214668920833212</v>
      </c>
      <c r="Y32" s="64">
        <v>5.4024875203216389</v>
      </c>
      <c r="Z32" s="64">
        <v>12.803993568276731</v>
      </c>
      <c r="AA32" s="64">
        <v>131.13182398620219</v>
      </c>
      <c r="AB32" s="64">
        <v>45.123999484017737</v>
      </c>
      <c r="AC32" s="64">
        <v>6.3407113879405124</v>
      </c>
      <c r="AD32" s="64">
        <v>-188.02505041411561</v>
      </c>
      <c r="AE32" s="64">
        <v>-3.9950828146323678</v>
      </c>
      <c r="AF32" s="64">
        <v>58.40886631402271</v>
      </c>
      <c r="AG32" s="64">
        <v>28.939985557247368</v>
      </c>
      <c r="AH32" s="64">
        <v>33.863381093054109</v>
      </c>
      <c r="AI32" s="64">
        <v>57.073035875883853</v>
      </c>
      <c r="AJ32" s="64">
        <v>148.73621306528449</v>
      </c>
      <c r="AK32" s="64">
        <v>2.4014873279622821</v>
      </c>
      <c r="AL32" s="64">
        <v>2.4014873279622821</v>
      </c>
      <c r="AM32" s="64"/>
      <c r="AN32" s="64"/>
      <c r="AO32" s="64"/>
      <c r="AP32" s="64"/>
      <c r="AQ32" s="64"/>
      <c r="AR32" s="64"/>
      <c r="AS32" s="64"/>
      <c r="AT32" s="64"/>
      <c r="AU32" s="64"/>
      <c r="AV32" s="64"/>
      <c r="AW32" s="64"/>
      <c r="AX32" s="64"/>
      <c r="AY32" s="64"/>
      <c r="AZ32" s="64"/>
    </row>
    <row r="33" spans="1:52" x14ac:dyDescent="0.25">
      <c r="A33" t="s">
        <v>160</v>
      </c>
      <c r="B33" s="64">
        <v>16080.80855195279</v>
      </c>
      <c r="C33" s="64">
        <v>15241.16727029564</v>
      </c>
      <c r="D33" s="64">
        <v>13082.334500062479</v>
      </c>
      <c r="E33" s="64">
        <v>17543.946458435828</v>
      </c>
      <c r="F33" s="64">
        <v>14545.47240641218</v>
      </c>
      <c r="G33" s="64">
        <v>13483.90855496686</v>
      </c>
      <c r="H33" s="64">
        <v>14182.22805041689</v>
      </c>
      <c r="I33" s="64">
        <v>-2012.7068984207849</v>
      </c>
      <c r="J33" s="64">
        <v>-985.76714319630412</v>
      </c>
      <c r="K33" s="64">
        <v>1173.0656145199059</v>
      </c>
      <c r="L33" s="64">
        <v>290.07228990877149</v>
      </c>
      <c r="M33" s="64">
        <v>-1339.0438919151561</v>
      </c>
      <c r="N33" s="64">
        <v>277.48004206882399</v>
      </c>
      <c r="O33" s="64">
        <v>420.46890102695937</v>
      </c>
      <c r="P33" s="64">
        <v>277.85061179854472</v>
      </c>
      <c r="Q33" s="64">
        <v>11186.59078481391</v>
      </c>
      <c r="R33" s="64">
        <v>1027.565959918287</v>
      </c>
      <c r="S33" s="64">
        <v>637.21593850662782</v>
      </c>
      <c r="T33" s="64">
        <v>1410.046881743559</v>
      </c>
      <c r="U33" s="64">
        <v>1819.3889805336819</v>
      </c>
      <c r="V33" s="64">
        <v>-2012.7068984207849</v>
      </c>
      <c r="W33" s="64">
        <v>-985.76714319630412</v>
      </c>
      <c r="X33" s="64">
        <v>1173.0656145199059</v>
      </c>
      <c r="Y33" s="64">
        <v>61.883481566599151</v>
      </c>
      <c r="Z33" s="64">
        <v>50.410068698790781</v>
      </c>
      <c r="AA33" s="64">
        <v>0</v>
      </c>
      <c r="AB33" s="64">
        <v>127.839407482391</v>
      </c>
      <c r="AC33" s="64">
        <v>49.939332160990602</v>
      </c>
      <c r="AD33" s="64">
        <v>-1314.2199940033211</v>
      </c>
      <c r="AE33" s="64">
        <v>-24.82389791183553</v>
      </c>
      <c r="AF33" s="64">
        <v>277.48004206882399</v>
      </c>
      <c r="AG33" s="64">
        <v>280.74314282257848</v>
      </c>
      <c r="AH33" s="64">
        <v>139.7257582043809</v>
      </c>
      <c r="AI33" s="64">
        <v>0</v>
      </c>
      <c r="AJ33" s="64">
        <v>16.616871669389649</v>
      </c>
      <c r="AK33" s="64">
        <v>261.23374012915508</v>
      </c>
      <c r="AL33" s="64">
        <v>261.23374012915508</v>
      </c>
      <c r="AM33" s="64"/>
      <c r="AN33" s="64"/>
      <c r="AO33" s="64"/>
      <c r="AP33" s="64"/>
      <c r="AQ33" s="64"/>
      <c r="AR33" s="64"/>
      <c r="AS33" s="64"/>
      <c r="AT33" s="64"/>
      <c r="AU33" s="64"/>
      <c r="AV33" s="64"/>
      <c r="AW33" s="64"/>
      <c r="AX33" s="64"/>
      <c r="AY33" s="64"/>
      <c r="AZ33" s="64"/>
    </row>
    <row r="34" spans="1:52" x14ac:dyDescent="0.25">
      <c r="A34" t="s">
        <v>161</v>
      </c>
      <c r="B34" s="64">
        <v>1128.6194855309179</v>
      </c>
      <c r="C34" s="64">
        <v>3019.4571177199032</v>
      </c>
      <c r="D34" s="64">
        <v>1046.499347643198</v>
      </c>
      <c r="E34" s="64">
        <v>3137.0206630844159</v>
      </c>
      <c r="F34" s="64">
        <v>3054.9005246897918</v>
      </c>
      <c r="G34" s="64">
        <v>2801.1596169191862</v>
      </c>
      <c r="H34" s="64">
        <v>3070.537090653233</v>
      </c>
      <c r="I34" s="64">
        <v>-60.841143423876943</v>
      </c>
      <c r="J34" s="64">
        <v>-21.278994079398949</v>
      </c>
      <c r="K34" s="64">
        <v>1951.678777266786</v>
      </c>
      <c r="L34" s="64">
        <v>56.722399782553723</v>
      </c>
      <c r="M34" s="64">
        <v>-324.01586491330647</v>
      </c>
      <c r="N34" s="64">
        <v>70.274958200933028</v>
      </c>
      <c r="O34" s="64">
        <v>269.3774751331373</v>
      </c>
      <c r="P34" s="64">
        <v>0</v>
      </c>
      <c r="Q34" s="64">
        <v>366.85098630306072</v>
      </c>
      <c r="R34" s="64">
        <v>15.39687090145739</v>
      </c>
      <c r="S34" s="64">
        <v>82.913376736840803</v>
      </c>
      <c r="T34" s="64">
        <v>287.30871771339099</v>
      </c>
      <c r="U34" s="64">
        <v>376.1495334102791</v>
      </c>
      <c r="V34" s="64">
        <v>-60.841143423876943</v>
      </c>
      <c r="W34" s="64">
        <v>-21.278994079398949</v>
      </c>
      <c r="X34" s="64">
        <v>1951.678777266786</v>
      </c>
      <c r="Y34" s="64">
        <v>6.2584670683196224</v>
      </c>
      <c r="Z34" s="64">
        <v>6.3395324276072822</v>
      </c>
      <c r="AA34" s="64">
        <v>0</v>
      </c>
      <c r="AB34" s="64">
        <v>11.05451898567382</v>
      </c>
      <c r="AC34" s="64">
        <v>33.069881300953</v>
      </c>
      <c r="AD34" s="64">
        <v>-320.27112188978577</v>
      </c>
      <c r="AE34" s="64">
        <v>-3.744743023520793</v>
      </c>
      <c r="AF34" s="64">
        <v>70.274958200933028</v>
      </c>
      <c r="AG34" s="64">
        <v>202.05604600661971</v>
      </c>
      <c r="AH34" s="64">
        <v>67.321429126517586</v>
      </c>
      <c r="AI34" s="64">
        <v>0</v>
      </c>
      <c r="AJ34" s="64">
        <v>0</v>
      </c>
      <c r="AK34" s="64">
        <v>0</v>
      </c>
      <c r="AL34" s="64">
        <v>0</v>
      </c>
      <c r="AM34" s="64"/>
      <c r="AN34" s="64"/>
      <c r="AO34" s="64"/>
      <c r="AP34" s="64"/>
      <c r="AQ34" s="64"/>
      <c r="AR34" s="64"/>
      <c r="AS34" s="64"/>
      <c r="AT34" s="64"/>
      <c r="AU34" s="64"/>
      <c r="AV34" s="64"/>
      <c r="AW34" s="64"/>
      <c r="AX34" s="64"/>
      <c r="AY34" s="64"/>
      <c r="AZ34" s="64"/>
    </row>
    <row r="35" spans="1:52" x14ac:dyDescent="0.25">
      <c r="A35" t="s">
        <v>162</v>
      </c>
      <c r="B35" s="64">
        <v>1221.728557116154</v>
      </c>
      <c r="C35" s="64">
        <v>1681.707337781517</v>
      </c>
      <c r="D35" s="64">
        <v>1018.583226555798</v>
      </c>
      <c r="E35" s="64">
        <v>1880.092755781865</v>
      </c>
      <c r="F35" s="64">
        <v>1676.94742333452</v>
      </c>
      <c r="G35" s="64">
        <v>1560.7564884095941</v>
      </c>
      <c r="H35" s="64">
        <v>1676.153142424939</v>
      </c>
      <c r="I35" s="64">
        <v>-141.48970286861959</v>
      </c>
      <c r="J35" s="64">
        <v>-61.655629284042881</v>
      </c>
      <c r="K35" s="64">
        <v>601.46848261831155</v>
      </c>
      <c r="L35" s="64">
        <v>56.895718386208912</v>
      </c>
      <c r="M35" s="64">
        <v>-161.78771261981311</v>
      </c>
      <c r="N35" s="64">
        <v>45.596770899226563</v>
      </c>
      <c r="O35" s="64">
        <v>108.5498982022947</v>
      </c>
      <c r="P35" s="64">
        <v>6.8467598817148723</v>
      </c>
      <c r="Q35" s="64">
        <v>796.65213214513358</v>
      </c>
      <c r="R35" s="64">
        <v>73.526462862085367</v>
      </c>
      <c r="S35" s="64">
        <v>0</v>
      </c>
      <c r="T35" s="64">
        <v>189.7229926088003</v>
      </c>
      <c r="U35" s="64">
        <v>161.82697112520691</v>
      </c>
      <c r="V35" s="64">
        <v>-141.48970286861959</v>
      </c>
      <c r="W35" s="64">
        <v>-61.655629284042881</v>
      </c>
      <c r="X35" s="64">
        <v>601.46848261831155</v>
      </c>
      <c r="Y35" s="64">
        <v>11.275974143008799</v>
      </c>
      <c r="Z35" s="64">
        <v>5.4096674481122529</v>
      </c>
      <c r="AA35" s="64">
        <v>0</v>
      </c>
      <c r="AB35" s="64">
        <v>18.29314123485678</v>
      </c>
      <c r="AC35" s="64">
        <v>21.916935560231071</v>
      </c>
      <c r="AD35" s="64">
        <v>-159.4214055855324</v>
      </c>
      <c r="AE35" s="64">
        <v>-2.366307034280736</v>
      </c>
      <c r="AF35" s="64">
        <v>45.596770899226563</v>
      </c>
      <c r="AG35" s="64">
        <v>79.224556060600008</v>
      </c>
      <c r="AH35" s="64">
        <v>29.325342141694708</v>
      </c>
      <c r="AI35" s="64">
        <v>0</v>
      </c>
      <c r="AJ35" s="64">
        <v>1.288493233171627</v>
      </c>
      <c r="AK35" s="64">
        <v>5.5582666485432464</v>
      </c>
      <c r="AL35" s="64">
        <v>5.5582666485432464</v>
      </c>
      <c r="AM35" s="64"/>
      <c r="AN35" s="64"/>
      <c r="AO35" s="64"/>
      <c r="AP35" s="64"/>
      <c r="AQ35" s="64"/>
      <c r="AR35" s="64"/>
      <c r="AS35" s="64"/>
      <c r="AT35" s="64"/>
      <c r="AU35" s="64"/>
      <c r="AV35" s="64"/>
      <c r="AW35" s="64"/>
      <c r="AX35" s="64"/>
      <c r="AY35" s="64"/>
      <c r="AZ35" s="64"/>
    </row>
    <row r="36" spans="1:52" x14ac:dyDescent="0.25"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/>
      <c r="Y36" s="64"/>
      <c r="Z36" s="64"/>
      <c r="AA36" s="64"/>
      <c r="AB36" s="64"/>
      <c r="AC36" s="64"/>
      <c r="AD36" s="64"/>
      <c r="AE36" s="64"/>
      <c r="AF36" s="64"/>
      <c r="AG36" s="64"/>
      <c r="AH36" s="64"/>
      <c r="AI36" s="64"/>
      <c r="AJ36" s="64"/>
      <c r="AK36" s="64"/>
      <c r="AL36" s="64"/>
      <c r="AM36" s="64"/>
      <c r="AN36" s="64"/>
      <c r="AO36" s="64"/>
      <c r="AP36" s="64"/>
      <c r="AQ36" s="64"/>
      <c r="AR36" s="64"/>
      <c r="AS36" s="64"/>
      <c r="AT36" s="64"/>
      <c r="AU36" s="64"/>
      <c r="AV36" s="64"/>
      <c r="AW36" s="64"/>
      <c r="AX36" s="64"/>
      <c r="AY36" s="64"/>
      <c r="AZ36" s="64"/>
    </row>
    <row r="37" spans="1:52" x14ac:dyDescent="0.25">
      <c r="A37" t="s">
        <v>1237</v>
      </c>
      <c r="B37" s="64" t="s">
        <v>163</v>
      </c>
      <c r="C37" s="64" t="s">
        <v>164</v>
      </c>
      <c r="D37" s="64" t="s">
        <v>165</v>
      </c>
      <c r="E37" s="64" t="s">
        <v>166</v>
      </c>
      <c r="F37" s="64" t="s">
        <v>167</v>
      </c>
      <c r="G37" s="64" t="s">
        <v>168</v>
      </c>
      <c r="H37" s="64" t="s">
        <v>169</v>
      </c>
      <c r="I37" s="64" t="s">
        <v>47</v>
      </c>
      <c r="J37" s="64" t="s">
        <v>182</v>
      </c>
      <c r="K37" s="64" t="s">
        <v>48</v>
      </c>
      <c r="L37" s="64" t="s">
        <v>181</v>
      </c>
      <c r="M37" s="64" t="s">
        <v>180</v>
      </c>
      <c r="N37" s="64" t="s">
        <v>179</v>
      </c>
      <c r="O37" s="64" t="s">
        <v>178</v>
      </c>
      <c r="P37" s="64" t="s">
        <v>177</v>
      </c>
      <c r="Q37" s="64" t="s">
        <v>38</v>
      </c>
      <c r="R37" s="64" t="s">
        <v>1450</v>
      </c>
      <c r="S37" s="64" t="s">
        <v>1355</v>
      </c>
      <c r="T37" s="64" t="s">
        <v>39</v>
      </c>
      <c r="U37" s="64" t="s">
        <v>40</v>
      </c>
      <c r="V37" s="64" t="s">
        <v>170</v>
      </c>
      <c r="W37" s="64" t="s">
        <v>171</v>
      </c>
      <c r="X37" s="64" t="s">
        <v>465</v>
      </c>
      <c r="Y37" s="64" t="s">
        <v>466</v>
      </c>
      <c r="Z37" s="64" t="s">
        <v>468</v>
      </c>
      <c r="AA37" s="64" t="s">
        <v>467</v>
      </c>
      <c r="AB37" s="64" t="s">
        <v>490</v>
      </c>
      <c r="AC37" s="64" t="s">
        <v>1096</v>
      </c>
      <c r="AD37" s="64" t="s">
        <v>1152</v>
      </c>
      <c r="AE37" s="64" t="s">
        <v>1153</v>
      </c>
      <c r="AF37" s="64" t="s">
        <v>1414</v>
      </c>
      <c r="AG37" s="64" t="s">
        <v>469</v>
      </c>
      <c r="AH37" s="64" t="s">
        <v>470</v>
      </c>
      <c r="AI37" s="64" t="s">
        <v>471</v>
      </c>
      <c r="AJ37" s="64" t="s">
        <v>172</v>
      </c>
      <c r="AK37" s="64" t="s">
        <v>173</v>
      </c>
      <c r="AL37" s="64" t="s">
        <v>173</v>
      </c>
      <c r="AM37" s="64"/>
      <c r="AN37" s="64"/>
      <c r="AO37" s="64"/>
      <c r="AP37" s="64"/>
      <c r="AQ37" s="64"/>
      <c r="AR37" s="64"/>
      <c r="AS37" s="64"/>
      <c r="AT37" s="64"/>
      <c r="AU37" s="64"/>
      <c r="AV37" s="64"/>
      <c r="AW37" s="64"/>
      <c r="AX37" s="64"/>
      <c r="AY37" s="64"/>
      <c r="AZ37" s="64"/>
    </row>
    <row r="38" spans="1:52" x14ac:dyDescent="0.25">
      <c r="A38" t="s">
        <v>462</v>
      </c>
      <c r="B38" s="64">
        <v>8154.8923408131086</v>
      </c>
      <c r="C38" s="64">
        <v>8523.1895021549353</v>
      </c>
      <c r="D38" s="64">
        <v>7040.9206486749054</v>
      </c>
      <c r="E38" s="64">
        <v>9828.7716785968205</v>
      </c>
      <c r="F38" s="64">
        <v>8714.799987713046</v>
      </c>
      <c r="G38" s="64">
        <v>8160.9873249369548</v>
      </c>
      <c r="H38" s="64">
        <v>8967.78005743832</v>
      </c>
      <c r="I38" s="64">
        <v>-757.07144782985563</v>
      </c>
      <c r="J38" s="64">
        <v>-356.90024590609431</v>
      </c>
      <c r="K38" s="64">
        <v>1125.368600646756</v>
      </c>
      <c r="L38" s="64">
        <v>548.51073720319027</v>
      </c>
      <c r="M38" s="64">
        <v>-799.67716690487418</v>
      </c>
      <c r="N38" s="64">
        <v>245.8644974590654</v>
      </c>
      <c r="O38" s="64">
        <v>411.37160568582078</v>
      </c>
      <c r="P38" s="64">
        <v>395.42113861082942</v>
      </c>
      <c r="Q38" s="64">
        <v>4313.2842030759593</v>
      </c>
      <c r="R38" s="64">
        <v>696.66600617310269</v>
      </c>
      <c r="S38" s="64">
        <v>202.39097616525851</v>
      </c>
      <c r="T38" s="64">
        <v>1497.9944232633011</v>
      </c>
      <c r="U38" s="64">
        <v>1444.5567392143121</v>
      </c>
      <c r="V38" s="64">
        <v>-757.07144782985563</v>
      </c>
      <c r="W38" s="64">
        <v>-356.90024590609431</v>
      </c>
      <c r="X38" s="64">
        <v>1125.368600646756</v>
      </c>
      <c r="Y38" s="64">
        <v>32.626931701148699</v>
      </c>
      <c r="Z38" s="64">
        <v>23.879932184077969</v>
      </c>
      <c r="AA38" s="64">
        <v>278.67537034843463</v>
      </c>
      <c r="AB38" s="64">
        <v>174.67706963056651</v>
      </c>
      <c r="AC38" s="64">
        <v>38.651433338962597</v>
      </c>
      <c r="AD38" s="64">
        <v>-788.57377684568246</v>
      </c>
      <c r="AE38" s="64">
        <v>-11.10339005919173</v>
      </c>
      <c r="AF38" s="64">
        <v>245.8644974590654</v>
      </c>
      <c r="AG38" s="64">
        <v>281.19731847140309</v>
      </c>
      <c r="AH38" s="64">
        <v>130.17428721441769</v>
      </c>
      <c r="AI38" s="64">
        <v>112.73824645100019</v>
      </c>
      <c r="AJ38" s="64">
        <v>192.80012109847661</v>
      </c>
      <c r="AK38" s="64">
        <v>89.882771061352599</v>
      </c>
      <c r="AL38" s="64">
        <v>89.882771061352599</v>
      </c>
      <c r="AM38" s="64"/>
      <c r="AN38" s="64"/>
      <c r="AO38" s="64"/>
      <c r="AP38" s="64"/>
      <c r="AQ38" s="64"/>
      <c r="AR38" s="64"/>
      <c r="AS38" s="64"/>
      <c r="AT38" s="64"/>
      <c r="AU38" s="64"/>
      <c r="AV38" s="64"/>
      <c r="AW38" s="64"/>
      <c r="AX38" s="64"/>
      <c r="AY38" s="64"/>
      <c r="AZ38" s="64"/>
    </row>
    <row r="39" spans="1:52" x14ac:dyDescent="0.25">
      <c r="A39" t="s">
        <v>463</v>
      </c>
      <c r="B39" s="64">
        <v>9220.2820098711618</v>
      </c>
      <c r="C39" s="64">
        <v>9412.5676400058728</v>
      </c>
      <c r="D39" s="64">
        <v>7758.4909356023063</v>
      </c>
      <c r="E39" s="64">
        <v>11017.72852758324</v>
      </c>
      <c r="F39" s="64">
        <v>9555.9374379065066</v>
      </c>
      <c r="G39" s="64">
        <v>8851.79139629575</v>
      </c>
      <c r="H39" s="64">
        <v>9669.8019889763473</v>
      </c>
      <c r="I39" s="64">
        <v>-990.54063218053261</v>
      </c>
      <c r="J39" s="64">
        <v>-471.25041934703921</v>
      </c>
      <c r="K39" s="64">
        <v>1182.8262995992829</v>
      </c>
      <c r="L39" s="64">
        <v>614.62020566221747</v>
      </c>
      <c r="M39" s="64">
        <v>-958.13862316099539</v>
      </c>
      <c r="N39" s="64">
        <v>253.9925642835376</v>
      </c>
      <c r="O39" s="64">
        <v>368.1173420477536</v>
      </c>
      <c r="P39" s="64">
        <v>449.89326533688359</v>
      </c>
      <c r="Q39" s="64">
        <v>5472.0297986376581</v>
      </c>
      <c r="R39" s="64">
        <v>745.65666401703595</v>
      </c>
      <c r="S39" s="64">
        <v>331.2625239202535</v>
      </c>
      <c r="T39" s="64">
        <v>872.36756421801545</v>
      </c>
      <c r="U39" s="64">
        <v>1798.9654354333029</v>
      </c>
      <c r="V39" s="64">
        <v>-990.54063218053261</v>
      </c>
      <c r="W39" s="64">
        <v>-471.25041934703921</v>
      </c>
      <c r="X39" s="64">
        <v>1182.8262995992829</v>
      </c>
      <c r="Y39" s="64">
        <v>67.086838672444316</v>
      </c>
      <c r="Z39" s="64">
        <v>43.525210403568707</v>
      </c>
      <c r="AA39" s="64">
        <v>316.56523560560851</v>
      </c>
      <c r="AB39" s="64">
        <v>144.07448419016299</v>
      </c>
      <c r="AC39" s="64">
        <v>43.368436790433002</v>
      </c>
      <c r="AD39" s="64">
        <v>-943.90023081128686</v>
      </c>
      <c r="AE39" s="64">
        <v>-14.23839234970853</v>
      </c>
      <c r="AF39" s="64">
        <v>253.9925642835376</v>
      </c>
      <c r="AG39" s="64">
        <v>224.81626300331129</v>
      </c>
      <c r="AH39" s="64">
        <v>143.30107904444219</v>
      </c>
      <c r="AI39" s="64">
        <v>92.615231793598028</v>
      </c>
      <c r="AJ39" s="64">
        <v>248.14959130754289</v>
      </c>
      <c r="AK39" s="64">
        <v>109.1284422357427</v>
      </c>
      <c r="AL39" s="64">
        <v>109.12844223574272</v>
      </c>
      <c r="AM39" s="64"/>
      <c r="AN39" s="64"/>
      <c r="AO39" s="64"/>
      <c r="AP39" s="64"/>
      <c r="AQ39" s="64"/>
      <c r="AR39" s="64"/>
      <c r="AS39" s="64"/>
      <c r="AT39" s="64"/>
      <c r="AU39" s="64"/>
      <c r="AV39" s="64"/>
      <c r="AW39" s="64"/>
      <c r="AX39" s="64"/>
      <c r="AY39" s="64"/>
      <c r="AZ39" s="64"/>
    </row>
    <row r="40" spans="1:52" x14ac:dyDescent="0.25">
      <c r="A40" t="s">
        <v>464</v>
      </c>
      <c r="B40" s="64">
        <v>4886.7085082212616</v>
      </c>
      <c r="C40" s="64">
        <v>5197.9184757694256</v>
      </c>
      <c r="D40" s="64">
        <v>4172.760493202305</v>
      </c>
      <c r="E40" s="64">
        <v>6095.9358464544976</v>
      </c>
      <c r="F40" s="64">
        <v>5381.9878326531598</v>
      </c>
      <c r="G40" s="64">
        <v>5044.0800681535038</v>
      </c>
      <c r="H40" s="64">
        <v>5551.8174875805889</v>
      </c>
      <c r="I40" s="64">
        <v>-498.10486346291373</v>
      </c>
      <c r="J40" s="64">
        <v>-215.84315732212261</v>
      </c>
      <c r="K40" s="64">
        <v>809.31482809423892</v>
      </c>
      <c r="L40" s="64">
        <v>399.91250964717551</v>
      </c>
      <c r="M40" s="64">
        <v>-492.84148509649413</v>
      </c>
      <c r="N40" s="64">
        <v>154.93372549699629</v>
      </c>
      <c r="O40" s="64">
        <v>260.68947589285619</v>
      </c>
      <c r="P40" s="64">
        <v>247.04794750170609</v>
      </c>
      <c r="Q40" s="64">
        <v>2799.2495085876349</v>
      </c>
      <c r="R40" s="64">
        <v>401.94051973867857</v>
      </c>
      <c r="S40" s="64">
        <v>0</v>
      </c>
      <c r="T40" s="64">
        <v>745.61829462422463</v>
      </c>
      <c r="U40" s="64">
        <v>939.90018810681966</v>
      </c>
      <c r="V40" s="64">
        <v>-498.10486346291373</v>
      </c>
      <c r="W40" s="64">
        <v>-215.84315732212261</v>
      </c>
      <c r="X40" s="64">
        <v>809.31482809423892</v>
      </c>
      <c r="Y40" s="64">
        <v>26.734082958751539</v>
      </c>
      <c r="Z40" s="64">
        <v>32.533039053272908</v>
      </c>
      <c r="AA40" s="64">
        <v>210.37473429582411</v>
      </c>
      <c r="AB40" s="64">
        <v>98.979726705441863</v>
      </c>
      <c r="AC40" s="64">
        <v>31.290926633885078</v>
      </c>
      <c r="AD40" s="64">
        <v>-487.88833347319871</v>
      </c>
      <c r="AE40" s="64">
        <v>-4.9531516232953292</v>
      </c>
      <c r="AF40" s="64">
        <v>154.93372549699629</v>
      </c>
      <c r="AG40" s="64">
        <v>168.82279989205719</v>
      </c>
      <c r="AH40" s="64">
        <v>91.866676000799004</v>
      </c>
      <c r="AI40" s="64">
        <v>75.59276905384624</v>
      </c>
      <c r="AJ40" s="64">
        <v>142.95943379501719</v>
      </c>
      <c r="AK40" s="64">
        <v>28.495744652842689</v>
      </c>
      <c r="AL40" s="64">
        <v>28.495744652842692</v>
      </c>
      <c r="AM40" s="64"/>
      <c r="AN40" s="64"/>
      <c r="AO40" s="64"/>
      <c r="AP40" s="64"/>
      <c r="AQ40" s="64"/>
      <c r="AR40" s="64"/>
      <c r="AS40" s="64"/>
      <c r="AT40" s="64"/>
      <c r="AU40" s="64"/>
      <c r="AV40" s="64"/>
      <c r="AW40" s="64"/>
      <c r="AX40" s="64"/>
      <c r="AY40" s="64"/>
      <c r="AZ40" s="64"/>
    </row>
    <row r="41" spans="1:52" x14ac:dyDescent="0.25">
      <c r="A41" t="s">
        <v>1238</v>
      </c>
      <c r="B41" s="64">
        <v>12364.69383529378</v>
      </c>
      <c r="C41" s="64">
        <v>11608.57145105378</v>
      </c>
      <c r="D41" s="64">
        <v>9489.1905288629641</v>
      </c>
      <c r="E41" s="64">
        <v>13782.83273639385</v>
      </c>
      <c r="F41" s="64">
        <v>10907.329429303019</v>
      </c>
      <c r="G41" s="64">
        <v>10015.393328782329</v>
      </c>
      <c r="H41" s="64">
        <v>10695.35256402262</v>
      </c>
      <c r="I41" s="64">
        <v>-1815.871024960396</v>
      </c>
      <c r="J41" s="64">
        <v>-1059.6322741984879</v>
      </c>
      <c r="K41" s="64">
        <v>1059.7486535395651</v>
      </c>
      <c r="L41" s="64">
        <v>358.39024939928782</v>
      </c>
      <c r="M41" s="64">
        <v>-1109.500469647179</v>
      </c>
      <c r="N41" s="64">
        <v>217.56440433980299</v>
      </c>
      <c r="O41" s="64">
        <v>272.32157637356943</v>
      </c>
      <c r="P41" s="64">
        <v>407.63764855058042</v>
      </c>
      <c r="Q41" s="64">
        <v>10045.45573843995</v>
      </c>
      <c r="R41" s="64">
        <v>591.26051157818563</v>
      </c>
      <c r="S41" s="64">
        <v>459.69978625328997</v>
      </c>
      <c r="T41" s="64">
        <v>27.87450431935045</v>
      </c>
      <c r="U41" s="64">
        <v>1240.4032803782311</v>
      </c>
      <c r="V41" s="64">
        <v>-1815.871024960396</v>
      </c>
      <c r="W41" s="64">
        <v>-1059.6322741984879</v>
      </c>
      <c r="X41" s="64">
        <v>1059.7486535395651</v>
      </c>
      <c r="Y41" s="64">
        <v>19.902071165315618</v>
      </c>
      <c r="Z41" s="64">
        <v>50.124472321164603</v>
      </c>
      <c r="AA41" s="64">
        <v>241.5106059684492</v>
      </c>
      <c r="AB41" s="64">
        <v>15.69837585004996</v>
      </c>
      <c r="AC41" s="64">
        <v>31.154724094308381</v>
      </c>
      <c r="AD41" s="64">
        <v>-1080.759239420684</v>
      </c>
      <c r="AE41" s="64">
        <v>-28.741230226495631</v>
      </c>
      <c r="AF41" s="64">
        <v>217.56440433980299</v>
      </c>
      <c r="AG41" s="64">
        <v>150.1636186332284</v>
      </c>
      <c r="AH41" s="64">
        <v>122.157957740341</v>
      </c>
      <c r="AI41" s="64">
        <v>94.053752701555467</v>
      </c>
      <c r="AJ41" s="64">
        <v>166.090853798963</v>
      </c>
      <c r="AK41" s="64">
        <v>147.49304205006189</v>
      </c>
      <c r="AL41" s="64">
        <v>147.49304205006194</v>
      </c>
      <c r="AM41" s="64"/>
      <c r="AN41" s="64"/>
      <c r="AO41" s="64"/>
      <c r="AP41" s="64"/>
      <c r="AQ41" s="64"/>
      <c r="AR41" s="64"/>
      <c r="AS41" s="64"/>
      <c r="AT41" s="64"/>
      <c r="AU41" s="64"/>
      <c r="AV41" s="64"/>
      <c r="AW41" s="64"/>
      <c r="AX41" s="64"/>
      <c r="AY41" s="64"/>
      <c r="AZ41" s="64"/>
    </row>
    <row r="42" spans="1:52" x14ac:dyDescent="0.25"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  <c r="R42" s="64"/>
      <c r="S42" s="64"/>
      <c r="T42" s="64"/>
      <c r="U42" s="64"/>
      <c r="V42" s="64"/>
      <c r="W42" s="64"/>
      <c r="X42" s="64"/>
      <c r="Y42" s="64"/>
      <c r="Z42" s="64"/>
      <c r="AA42" s="64"/>
      <c r="AB42" s="64"/>
      <c r="AC42" s="64"/>
      <c r="AD42" s="64"/>
      <c r="AE42" s="64"/>
      <c r="AF42" s="64"/>
      <c r="AG42" s="64"/>
      <c r="AH42" s="64"/>
      <c r="AI42" s="64"/>
      <c r="AJ42" s="64"/>
      <c r="AK42" s="64"/>
      <c r="AL42" s="64"/>
      <c r="AM42" s="64"/>
      <c r="AN42" s="64"/>
      <c r="AO42" s="64"/>
      <c r="AP42" s="64"/>
      <c r="AQ42" s="64"/>
      <c r="AR42" s="64"/>
      <c r="AS42" s="64"/>
      <c r="AT42" s="64"/>
      <c r="AU42" s="64"/>
      <c r="AV42" s="64"/>
      <c r="AW42" s="64"/>
      <c r="AX42" s="64"/>
      <c r="AY42" s="64"/>
      <c r="AZ42" s="64"/>
    </row>
    <row r="43" spans="1:52" x14ac:dyDescent="0.25">
      <c r="A43" t="s">
        <v>437</v>
      </c>
      <c r="B43" s="64" t="s">
        <v>163</v>
      </c>
      <c r="C43" s="64" t="s">
        <v>164</v>
      </c>
      <c r="D43" s="64" t="s">
        <v>165</v>
      </c>
      <c r="E43" s="64" t="s">
        <v>166</v>
      </c>
      <c r="F43" s="64" t="s">
        <v>167</v>
      </c>
      <c r="G43" s="64" t="s">
        <v>168</v>
      </c>
      <c r="H43" s="64" t="s">
        <v>169</v>
      </c>
      <c r="I43" s="64" t="s">
        <v>47</v>
      </c>
      <c r="J43" s="64" t="s">
        <v>182</v>
      </c>
      <c r="K43" s="64" t="s">
        <v>48</v>
      </c>
      <c r="L43" s="64" t="s">
        <v>181</v>
      </c>
      <c r="M43" s="64" t="s">
        <v>180</v>
      </c>
      <c r="N43" s="64" t="s">
        <v>179</v>
      </c>
      <c r="O43" s="64" t="s">
        <v>178</v>
      </c>
      <c r="P43" s="64" t="s">
        <v>177</v>
      </c>
      <c r="Q43" s="64" t="s">
        <v>38</v>
      </c>
      <c r="R43" s="64" t="s">
        <v>1450</v>
      </c>
      <c r="S43" s="64" t="s">
        <v>1355</v>
      </c>
      <c r="T43" s="64" t="s">
        <v>39</v>
      </c>
      <c r="U43" s="64" t="s">
        <v>40</v>
      </c>
      <c r="V43" s="64" t="s">
        <v>170</v>
      </c>
      <c r="W43" s="64" t="s">
        <v>171</v>
      </c>
      <c r="X43" s="64" t="s">
        <v>465</v>
      </c>
      <c r="Y43" s="64" t="s">
        <v>466</v>
      </c>
      <c r="Z43" s="64" t="s">
        <v>468</v>
      </c>
      <c r="AA43" s="64" t="s">
        <v>467</v>
      </c>
      <c r="AB43" s="64" t="s">
        <v>490</v>
      </c>
      <c r="AC43" s="64" t="s">
        <v>1096</v>
      </c>
      <c r="AD43" s="64" t="s">
        <v>1152</v>
      </c>
      <c r="AE43" s="64" t="s">
        <v>1153</v>
      </c>
      <c r="AF43" s="64" t="s">
        <v>1414</v>
      </c>
      <c r="AG43" s="64" t="s">
        <v>469</v>
      </c>
      <c r="AH43" s="64" t="s">
        <v>470</v>
      </c>
      <c r="AI43" s="64" t="s">
        <v>471</v>
      </c>
      <c r="AJ43" s="64" t="s">
        <v>172</v>
      </c>
      <c r="AK43" s="64" t="s">
        <v>173</v>
      </c>
      <c r="AL43" s="64" t="s">
        <v>173</v>
      </c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</row>
    <row r="44" spans="1:52" x14ac:dyDescent="0.25">
      <c r="A44" t="s">
        <v>438</v>
      </c>
      <c r="B44" s="64">
        <v>11868.47491724676</v>
      </c>
      <c r="C44" s="64">
        <v>11206.12456701367</v>
      </c>
      <c r="D44" s="64">
        <v>9128.9140840972614</v>
      </c>
      <c r="E44" s="64">
        <v>13276.10615078523</v>
      </c>
      <c r="F44" s="64">
        <v>10536.54531313488</v>
      </c>
      <c r="G44" s="64">
        <v>9659.2756021673449</v>
      </c>
      <c r="H44" s="64">
        <v>10329.9305974296</v>
      </c>
      <c r="I44" s="64">
        <v>-1722.9293893729821</v>
      </c>
      <c r="J44" s="64">
        <v>-1016.63143663706</v>
      </c>
      <c r="K44" s="64">
        <v>1060.579052611997</v>
      </c>
      <c r="L44" s="64">
        <v>347.05218333148861</v>
      </c>
      <c r="M44" s="64">
        <v>-1086.411174410046</v>
      </c>
      <c r="N44" s="64">
        <v>209.14149544163971</v>
      </c>
      <c r="O44" s="64">
        <v>259.40640073403409</v>
      </c>
      <c r="P44" s="64">
        <v>411.24858006287309</v>
      </c>
      <c r="Q44" s="64">
        <v>9529.9447311774566</v>
      </c>
      <c r="R44" s="64">
        <v>653.09157238582782</v>
      </c>
      <c r="S44" s="64">
        <v>459.69978625328997</v>
      </c>
      <c r="T44" s="64">
        <v>13.04537855920754</v>
      </c>
      <c r="U44" s="64">
        <v>1212.693432380672</v>
      </c>
      <c r="V44" s="64">
        <v>-1722.9293893729821</v>
      </c>
      <c r="W44" s="64">
        <v>-1016.63143663706</v>
      </c>
      <c r="X44" s="64">
        <v>1060.579052611997</v>
      </c>
      <c r="Y44" s="64">
        <v>19.839430491165221</v>
      </c>
      <c r="Z44" s="64">
        <v>50.124472321164603</v>
      </c>
      <c r="AA44" s="64">
        <v>230.64175147433909</v>
      </c>
      <c r="AB44" s="64">
        <v>17.536617029050269</v>
      </c>
      <c r="AC44" s="64">
        <v>28.909912015769411</v>
      </c>
      <c r="AD44" s="64">
        <v>-1057.351152513334</v>
      </c>
      <c r="AE44" s="64">
        <v>-29.06002189671176</v>
      </c>
      <c r="AF44" s="64">
        <v>209.14149544163971</v>
      </c>
      <c r="AG44" s="64">
        <v>141.5644712296654</v>
      </c>
      <c r="AH44" s="64">
        <v>117.84192950436869</v>
      </c>
      <c r="AI44" s="64">
        <v>91.64816583295314</v>
      </c>
      <c r="AJ44" s="64">
        <v>160.8001994094374</v>
      </c>
      <c r="AK44" s="64">
        <v>158.80021482048249</v>
      </c>
      <c r="AL44" s="64">
        <v>158.80021482048252</v>
      </c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</row>
    <row r="45" spans="1:52" x14ac:dyDescent="0.25">
      <c r="A45" t="s">
        <v>439</v>
      </c>
      <c r="B45" s="64">
        <v>5473.2385594597517</v>
      </c>
      <c r="C45" s="64">
        <v>5556.0128538011886</v>
      </c>
      <c r="D45" s="64">
        <v>4423.3089675309984</v>
      </c>
      <c r="E45" s="64">
        <v>6548.7767733269666</v>
      </c>
      <c r="F45" s="64">
        <v>5498.8471805419131</v>
      </c>
      <c r="G45" s="64">
        <v>5071.618906202968</v>
      </c>
      <c r="H45" s="64">
        <v>5602.4905549651412</v>
      </c>
      <c r="I45" s="64">
        <v>-707.90045122783397</v>
      </c>
      <c r="J45" s="64">
        <v>-342.02914721784089</v>
      </c>
      <c r="K45" s="64">
        <v>790.67474770507545</v>
      </c>
      <c r="L45" s="64">
        <v>284.86346238581189</v>
      </c>
      <c r="M45" s="64">
        <v>-579.24914274689877</v>
      </c>
      <c r="N45" s="64">
        <v>152.02087404324189</v>
      </c>
      <c r="O45" s="64">
        <v>234.20935967434761</v>
      </c>
      <c r="P45" s="64">
        <v>296.66231033565703</v>
      </c>
      <c r="Q45" s="64">
        <v>3922.090384140839</v>
      </c>
      <c r="R45" s="64">
        <v>514.76207240133829</v>
      </c>
      <c r="S45" s="64">
        <v>0</v>
      </c>
      <c r="T45" s="64">
        <v>124.3212792669392</v>
      </c>
      <c r="U45" s="64">
        <v>912.06482272273695</v>
      </c>
      <c r="V45" s="64">
        <v>-707.90045122783397</v>
      </c>
      <c r="W45" s="64">
        <v>-342.02914721784089</v>
      </c>
      <c r="X45" s="64">
        <v>790.67474770507545</v>
      </c>
      <c r="Y45" s="64">
        <v>11.24754806237555</v>
      </c>
      <c r="Z45" s="64">
        <v>29.023486251369238</v>
      </c>
      <c r="AA45" s="64">
        <v>174.5906264579074</v>
      </c>
      <c r="AB45" s="64">
        <v>56.684693059145289</v>
      </c>
      <c r="AC45" s="64">
        <v>13.31710855501438</v>
      </c>
      <c r="AD45" s="64">
        <v>-571.63399909453653</v>
      </c>
      <c r="AE45" s="64">
        <v>-7.6151436523622786</v>
      </c>
      <c r="AF45" s="64">
        <v>152.02087404324189</v>
      </c>
      <c r="AG45" s="64">
        <v>148.10644259542411</v>
      </c>
      <c r="AH45" s="64">
        <v>86.102917078923483</v>
      </c>
      <c r="AI45" s="64">
        <v>62.945675977443827</v>
      </c>
      <c r="AJ45" s="64">
        <v>132.0191066569538</v>
      </c>
      <c r="AK45" s="64">
        <v>101.6975277012594</v>
      </c>
      <c r="AL45" s="64">
        <v>101.69752770125936</v>
      </c>
      <c r="AM45" s="64"/>
      <c r="AN45" s="64"/>
      <c r="AO45" s="64"/>
      <c r="AP45" s="64"/>
      <c r="AQ45" s="64"/>
      <c r="AR45" s="64"/>
      <c r="AS45" s="64"/>
      <c r="AT45" s="64"/>
      <c r="AU45" s="64"/>
      <c r="AV45" s="64"/>
      <c r="AW45" s="64"/>
      <c r="AX45" s="64"/>
      <c r="AY45" s="64"/>
      <c r="AZ45" s="64"/>
    </row>
    <row r="46" spans="1:52" x14ac:dyDescent="0.25">
      <c r="A46" t="s">
        <v>440</v>
      </c>
      <c r="B46" s="64">
        <v>17284.863217492799</v>
      </c>
      <c r="C46" s="64">
        <v>17980.10964816916</v>
      </c>
      <c r="D46" s="64">
        <v>14909.13955471422</v>
      </c>
      <c r="E46" s="64">
        <v>20900.38586491621</v>
      </c>
      <c r="F46" s="64">
        <v>18524.662193898941</v>
      </c>
      <c r="G46" s="64">
        <v>17341.35760979823</v>
      </c>
      <c r="H46" s="64">
        <v>18952.33094562314</v>
      </c>
      <c r="I46" s="64">
        <v>-1630.7581278328821</v>
      </c>
      <c r="J46" s="64">
        <v>-744.96551291884305</v>
      </c>
      <c r="K46" s="64">
        <v>2326.00458156277</v>
      </c>
      <c r="L46" s="64">
        <v>1289.518056194571</v>
      </c>
      <c r="M46" s="64">
        <v>-1694.4974276525979</v>
      </c>
      <c r="N46" s="64">
        <v>511.19282209452058</v>
      </c>
      <c r="O46" s="64">
        <v>818.88423959161832</v>
      </c>
      <c r="P46" s="64">
        <v>792.08910960146954</v>
      </c>
      <c r="Q46" s="64">
        <v>9177.9841334229113</v>
      </c>
      <c r="R46" s="64">
        <v>1267.670056719837</v>
      </c>
      <c r="S46" s="64">
        <v>533.65350008551195</v>
      </c>
      <c r="T46" s="64">
        <v>3006.4881285987449</v>
      </c>
      <c r="U46" s="64">
        <v>3299.0673880292579</v>
      </c>
      <c r="V46" s="64">
        <v>-1630.7581278328821</v>
      </c>
      <c r="W46" s="64">
        <v>-744.96551291884305</v>
      </c>
      <c r="X46" s="64">
        <v>2326.00458156277</v>
      </c>
      <c r="Y46" s="64">
        <v>115.26294594411939</v>
      </c>
      <c r="Z46" s="64">
        <v>70.914695389550346</v>
      </c>
      <c r="AA46" s="64">
        <v>641.89356828606992</v>
      </c>
      <c r="AB46" s="64">
        <v>359.20834628802572</v>
      </c>
      <c r="AC46" s="64">
        <v>102.2385002868053</v>
      </c>
      <c r="AD46" s="64">
        <v>-1672.136428942981</v>
      </c>
      <c r="AE46" s="64">
        <v>-22.360998709617181</v>
      </c>
      <c r="AF46" s="64">
        <v>511.19282209452058</v>
      </c>
      <c r="AG46" s="64">
        <v>535.32908617491057</v>
      </c>
      <c r="AH46" s="64">
        <v>283.55515341670781</v>
      </c>
      <c r="AI46" s="64">
        <v>220.40615818960291</v>
      </c>
      <c r="AJ46" s="64">
        <v>457.1806939336085</v>
      </c>
      <c r="AK46" s="64">
        <v>114.5022574782581</v>
      </c>
      <c r="AL46" s="64">
        <v>114.50225747825806</v>
      </c>
      <c r="AM46" s="64"/>
      <c r="AN46" s="64"/>
      <c r="AO46" s="64"/>
      <c r="AP46" s="64"/>
      <c r="AQ46" s="64"/>
      <c r="AR46" s="64"/>
      <c r="AS46" s="64"/>
      <c r="AT46" s="64"/>
      <c r="AU46" s="64"/>
      <c r="AV46" s="64"/>
      <c r="AW46" s="64"/>
      <c r="AX46" s="64"/>
      <c r="AY46" s="64"/>
      <c r="AZ46" s="64"/>
    </row>
    <row r="47" spans="1:52" x14ac:dyDescent="0.25"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  <c r="S47" s="64"/>
      <c r="T47" s="64"/>
      <c r="U47" s="64"/>
      <c r="V47" s="64"/>
      <c r="W47" s="64"/>
      <c r="X47" s="64"/>
      <c r="Y47" s="64"/>
      <c r="Z47" s="64"/>
      <c r="AA47" s="64"/>
      <c r="AB47" s="64"/>
      <c r="AC47" s="64"/>
      <c r="AD47" s="64"/>
      <c r="AE47" s="64"/>
      <c r="AF47" s="64"/>
      <c r="AG47" s="64"/>
      <c r="AH47" s="64"/>
      <c r="AI47" s="64"/>
      <c r="AJ47" s="64"/>
      <c r="AK47" s="64"/>
      <c r="AL47" s="64"/>
      <c r="AM47" s="64"/>
      <c r="AN47" s="64"/>
      <c r="AO47" s="64"/>
      <c r="AP47" s="64"/>
      <c r="AQ47" s="64"/>
      <c r="AR47" s="64"/>
      <c r="AS47" s="64"/>
      <c r="AT47" s="64"/>
      <c r="AU47" s="64"/>
      <c r="AV47" s="64"/>
      <c r="AW47" s="64"/>
      <c r="AX47" s="64"/>
      <c r="AY47" s="64"/>
      <c r="AZ47" s="64"/>
    </row>
  </sheetData>
  <pageMargins left="0.75" right="0.75" top="1" bottom="1" header="0.5" footer="0.5"/>
  <pageSetup orientation="portrait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D30C-34C2-4831-8427-BE205B719B4A}">
  <sheetPr codeName="Sheet16"/>
  <dimension ref="A1:O222"/>
  <sheetViews>
    <sheetView topLeftCell="B1" workbookViewId="0">
      <selection activeCell="J11" sqref="J11"/>
    </sheetView>
  </sheetViews>
  <sheetFormatPr defaultRowHeight="15" x14ac:dyDescent="0.25"/>
  <cols>
    <col min="1" max="1" width="24.7109375" bestFit="1" customWidth="1"/>
    <col min="5" max="5" width="11.85546875" customWidth="1"/>
    <col min="10" max="10" width="31.7109375" bestFit="1" customWidth="1"/>
  </cols>
  <sheetData>
    <row r="1" spans="1:15" x14ac:dyDescent="0.25">
      <c r="A1" t="s">
        <v>147</v>
      </c>
      <c r="B1" t="s">
        <v>154</v>
      </c>
      <c r="C1" t="s">
        <v>148</v>
      </c>
      <c r="D1" t="s">
        <v>151</v>
      </c>
      <c r="E1" t="s">
        <v>150</v>
      </c>
      <c r="F1" t="s">
        <v>152</v>
      </c>
      <c r="G1" t="s">
        <v>153</v>
      </c>
      <c r="I1" t="s">
        <v>147</v>
      </c>
      <c r="J1" t="s">
        <v>155</v>
      </c>
      <c r="K1" t="s">
        <v>148</v>
      </c>
      <c r="L1" t="s">
        <v>150</v>
      </c>
      <c r="M1" t="s">
        <v>151</v>
      </c>
      <c r="N1" t="s">
        <v>152</v>
      </c>
      <c r="O1" t="s">
        <v>153</v>
      </c>
    </row>
    <row r="2" spans="1:15" x14ac:dyDescent="0.25">
      <c r="A2" t="s">
        <v>58</v>
      </c>
      <c r="B2" s="13">
        <v>1</v>
      </c>
      <c r="C2" t="s">
        <v>93</v>
      </c>
      <c r="D2" s="13">
        <v>1000000</v>
      </c>
      <c r="E2" s="13">
        <v>0.46151740000000002</v>
      </c>
      <c r="F2" t="s">
        <v>163</v>
      </c>
      <c r="G2" t="s">
        <v>97</v>
      </c>
      <c r="I2" t="s">
        <v>98</v>
      </c>
      <c r="J2" t="s">
        <v>156</v>
      </c>
      <c r="K2" t="s">
        <v>149</v>
      </c>
      <c r="L2">
        <v>0.1822109686468599</v>
      </c>
      <c r="M2">
        <v>167048.81454253709</v>
      </c>
      <c r="N2" t="s">
        <v>163</v>
      </c>
      <c r="O2" t="s">
        <v>415</v>
      </c>
    </row>
    <row r="3" spans="1:15" x14ac:dyDescent="0.25">
      <c r="A3" t="s">
        <v>59</v>
      </c>
      <c r="B3" s="13">
        <v>1</v>
      </c>
      <c r="C3" t="s">
        <v>94</v>
      </c>
      <c r="D3" s="13">
        <v>1000000</v>
      </c>
      <c r="E3" s="13">
        <v>0.40720430000000002</v>
      </c>
      <c r="F3" t="s">
        <v>163</v>
      </c>
      <c r="G3" t="s">
        <v>97</v>
      </c>
      <c r="I3" t="s">
        <v>99</v>
      </c>
      <c r="J3" t="s">
        <v>156</v>
      </c>
      <c r="K3" t="s">
        <v>149</v>
      </c>
      <c r="L3">
        <v>0.19162545388335989</v>
      </c>
      <c r="M3">
        <v>167048.81454253709</v>
      </c>
      <c r="N3" t="s">
        <v>164</v>
      </c>
      <c r="O3" t="s">
        <v>415</v>
      </c>
    </row>
    <row r="4" spans="1:15" x14ac:dyDescent="0.25">
      <c r="A4" t="s">
        <v>60</v>
      </c>
      <c r="B4" s="13">
        <v>1</v>
      </c>
      <c r="C4" t="s">
        <v>149</v>
      </c>
      <c r="D4" s="13">
        <v>1000000</v>
      </c>
      <c r="E4" s="13">
        <v>0.33602431617831868</v>
      </c>
      <c r="F4" t="s">
        <v>163</v>
      </c>
      <c r="G4" t="s">
        <v>415</v>
      </c>
      <c r="I4" t="s">
        <v>100</v>
      </c>
      <c r="J4" t="s">
        <v>156</v>
      </c>
      <c r="K4" t="s">
        <v>149</v>
      </c>
      <c r="L4">
        <v>0.26191256750602149</v>
      </c>
      <c r="M4">
        <v>167048.81454253709</v>
      </c>
      <c r="N4" t="s">
        <v>165</v>
      </c>
      <c r="O4" t="s">
        <v>415</v>
      </c>
    </row>
    <row r="5" spans="1:15" x14ac:dyDescent="0.25">
      <c r="A5" t="s">
        <v>61</v>
      </c>
      <c r="B5" s="13">
        <v>1</v>
      </c>
      <c r="C5" t="s">
        <v>95</v>
      </c>
      <c r="D5" s="13">
        <v>1000000</v>
      </c>
      <c r="E5" s="13">
        <v>0.17716056995546789</v>
      </c>
      <c r="F5" t="s">
        <v>163</v>
      </c>
      <c r="G5" t="s">
        <v>415</v>
      </c>
      <c r="I5" t="s">
        <v>101</v>
      </c>
      <c r="J5" t="s">
        <v>156</v>
      </c>
      <c r="K5" t="s">
        <v>149</v>
      </c>
      <c r="L5">
        <v>0.1266002376155009</v>
      </c>
      <c r="M5">
        <v>167048.81454253709</v>
      </c>
      <c r="N5" t="s">
        <v>166</v>
      </c>
      <c r="O5" t="s">
        <v>415</v>
      </c>
    </row>
    <row r="6" spans="1:15" x14ac:dyDescent="0.25">
      <c r="A6" t="s">
        <v>62</v>
      </c>
      <c r="B6" s="13">
        <v>1</v>
      </c>
      <c r="C6" t="s">
        <v>96</v>
      </c>
      <c r="D6" s="13">
        <v>1000000</v>
      </c>
      <c r="E6" s="13">
        <v>0.12407229694866891</v>
      </c>
      <c r="F6" t="s">
        <v>163</v>
      </c>
      <c r="G6" t="s">
        <v>415</v>
      </c>
      <c r="I6" t="s">
        <v>102</v>
      </c>
      <c r="J6" t="s">
        <v>156</v>
      </c>
      <c r="K6" t="s">
        <v>149</v>
      </c>
      <c r="L6">
        <v>0.16030140282247399</v>
      </c>
      <c r="M6">
        <v>167048.81454253709</v>
      </c>
      <c r="N6" t="s">
        <v>167</v>
      </c>
      <c r="O6" t="s">
        <v>415</v>
      </c>
    </row>
    <row r="7" spans="1:15" x14ac:dyDescent="0.25">
      <c r="A7" t="s">
        <v>63</v>
      </c>
      <c r="B7" s="13">
        <v>1</v>
      </c>
      <c r="C7" t="s">
        <v>93</v>
      </c>
      <c r="D7" s="13">
        <v>1000000</v>
      </c>
      <c r="E7" s="13">
        <v>0.37212289999999998</v>
      </c>
      <c r="F7" t="s">
        <v>164</v>
      </c>
      <c r="G7" t="s">
        <v>97</v>
      </c>
      <c r="I7" t="s">
        <v>103</v>
      </c>
      <c r="J7" t="s">
        <v>156</v>
      </c>
      <c r="K7" t="s">
        <v>149</v>
      </c>
      <c r="L7">
        <v>0.20015154817594169</v>
      </c>
      <c r="M7">
        <v>167048.81454253709</v>
      </c>
      <c r="N7" t="s">
        <v>168</v>
      </c>
      <c r="O7" t="s">
        <v>415</v>
      </c>
    </row>
    <row r="8" spans="1:15" x14ac:dyDescent="0.25">
      <c r="A8" t="s">
        <v>64</v>
      </c>
      <c r="B8" s="13">
        <v>1</v>
      </c>
      <c r="C8" t="s">
        <v>94</v>
      </c>
      <c r="D8" s="13">
        <v>1000000</v>
      </c>
      <c r="E8" s="13">
        <v>0.27550760000000002</v>
      </c>
      <c r="F8" t="s">
        <v>164</v>
      </c>
      <c r="G8" t="s">
        <v>97</v>
      </c>
      <c r="I8" t="s">
        <v>104</v>
      </c>
      <c r="J8" t="s">
        <v>156</v>
      </c>
      <c r="K8" t="s">
        <v>149</v>
      </c>
      <c r="L8">
        <v>0.12756760444378409</v>
      </c>
      <c r="M8">
        <v>167048.81454253709</v>
      </c>
      <c r="N8" t="s">
        <v>169</v>
      </c>
      <c r="O8" t="s">
        <v>415</v>
      </c>
    </row>
    <row r="9" spans="1:15" x14ac:dyDescent="0.25">
      <c r="A9" t="s">
        <v>65</v>
      </c>
      <c r="B9" s="13">
        <v>1</v>
      </c>
      <c r="C9" t="s">
        <v>149</v>
      </c>
      <c r="D9" s="13">
        <v>1000000</v>
      </c>
      <c r="E9" s="13">
        <v>0.24963297968615511</v>
      </c>
      <c r="F9" t="s">
        <v>164</v>
      </c>
      <c r="G9" t="s">
        <v>415</v>
      </c>
      <c r="I9" t="s">
        <v>105</v>
      </c>
      <c r="J9" t="s">
        <v>157</v>
      </c>
      <c r="K9" t="s">
        <v>149</v>
      </c>
      <c r="L9">
        <v>0.2543642090808591</v>
      </c>
      <c r="M9">
        <v>184596.5912601536</v>
      </c>
      <c r="N9" t="s">
        <v>163</v>
      </c>
      <c r="O9" t="s">
        <v>415</v>
      </c>
    </row>
    <row r="10" spans="1:15" x14ac:dyDescent="0.25">
      <c r="A10" t="s">
        <v>66</v>
      </c>
      <c r="B10" s="13">
        <v>1</v>
      </c>
      <c r="C10" t="s">
        <v>95</v>
      </c>
      <c r="D10" s="13">
        <v>1000000</v>
      </c>
      <c r="E10" s="13">
        <v>7.7555408065401066E-2</v>
      </c>
      <c r="F10" t="s">
        <v>164</v>
      </c>
      <c r="G10" t="s">
        <v>415</v>
      </c>
      <c r="I10" t="s">
        <v>106</v>
      </c>
      <c r="J10" t="s">
        <v>157</v>
      </c>
      <c r="K10" t="s">
        <v>149</v>
      </c>
      <c r="L10">
        <v>0.28406966061086492</v>
      </c>
      <c r="M10">
        <v>184596.5912601536</v>
      </c>
      <c r="N10" t="s">
        <v>164</v>
      </c>
      <c r="O10" t="s">
        <v>415</v>
      </c>
    </row>
    <row r="11" spans="1:15" x14ac:dyDescent="0.25">
      <c r="A11" t="s">
        <v>67</v>
      </c>
      <c r="B11" s="13">
        <v>1</v>
      </c>
      <c r="C11" t="s">
        <v>96</v>
      </c>
      <c r="D11" s="13">
        <v>1000000</v>
      </c>
      <c r="E11" s="13">
        <v>3.8805543569967751E-2</v>
      </c>
      <c r="F11" t="s">
        <v>164</v>
      </c>
      <c r="G11" t="s">
        <v>415</v>
      </c>
      <c r="I11" t="s">
        <v>107</v>
      </c>
      <c r="J11" t="s">
        <v>157</v>
      </c>
      <c r="K11" t="s">
        <v>149</v>
      </c>
      <c r="L11">
        <v>0.32852829649654858</v>
      </c>
      <c r="M11">
        <v>184596.5912601536</v>
      </c>
      <c r="N11" t="s">
        <v>165</v>
      </c>
      <c r="O11" t="s">
        <v>415</v>
      </c>
    </row>
    <row r="12" spans="1:15" x14ac:dyDescent="0.25">
      <c r="A12" t="s">
        <v>68</v>
      </c>
      <c r="B12" s="13">
        <v>1</v>
      </c>
      <c r="C12" t="s">
        <v>93</v>
      </c>
      <c r="D12" s="13">
        <v>1000000</v>
      </c>
      <c r="E12" s="13">
        <v>0.43403170000000002</v>
      </c>
      <c r="F12" t="s">
        <v>165</v>
      </c>
      <c r="G12" t="s">
        <v>97</v>
      </c>
      <c r="I12" t="s">
        <v>108</v>
      </c>
      <c r="J12" t="s">
        <v>157</v>
      </c>
      <c r="K12" t="s">
        <v>149</v>
      </c>
      <c r="L12">
        <v>0.17336595295524301</v>
      </c>
      <c r="M12">
        <v>184596.5912601536</v>
      </c>
      <c r="N12" t="s">
        <v>166</v>
      </c>
      <c r="O12" t="s">
        <v>415</v>
      </c>
    </row>
    <row r="13" spans="1:15" x14ac:dyDescent="0.25">
      <c r="A13" t="s">
        <v>69</v>
      </c>
      <c r="B13" s="13">
        <v>1</v>
      </c>
      <c r="C13" t="s">
        <v>94</v>
      </c>
      <c r="D13" s="13">
        <v>1000000</v>
      </c>
      <c r="E13" s="13">
        <v>0.37544620000000001</v>
      </c>
      <c r="F13" t="s">
        <v>165</v>
      </c>
      <c r="G13" t="s">
        <v>97</v>
      </c>
      <c r="I13" t="s">
        <v>109</v>
      </c>
      <c r="J13" t="s">
        <v>157</v>
      </c>
      <c r="K13" t="s">
        <v>149</v>
      </c>
      <c r="L13">
        <v>0.211699105898776</v>
      </c>
      <c r="M13">
        <v>184596.5912601536</v>
      </c>
      <c r="N13" t="s">
        <v>167</v>
      </c>
      <c r="O13" t="s">
        <v>415</v>
      </c>
    </row>
    <row r="14" spans="1:15" x14ac:dyDescent="0.25">
      <c r="A14" t="s">
        <v>70</v>
      </c>
      <c r="B14" s="13">
        <v>1</v>
      </c>
      <c r="C14" t="s">
        <v>149</v>
      </c>
      <c r="D14" s="13">
        <v>1000000</v>
      </c>
      <c r="E14" s="13">
        <v>0.38725488256096158</v>
      </c>
      <c r="F14" t="s">
        <v>165</v>
      </c>
      <c r="G14" t="s">
        <v>415</v>
      </c>
      <c r="I14" t="s">
        <v>110</v>
      </c>
      <c r="J14" t="s">
        <v>157</v>
      </c>
      <c r="K14" t="s">
        <v>149</v>
      </c>
      <c r="L14">
        <v>0.25749613391860121</v>
      </c>
      <c r="M14">
        <v>184596.5912601536</v>
      </c>
      <c r="N14" t="s">
        <v>168</v>
      </c>
      <c r="O14" t="s">
        <v>415</v>
      </c>
    </row>
    <row r="15" spans="1:15" x14ac:dyDescent="0.25">
      <c r="A15" t="s">
        <v>71</v>
      </c>
      <c r="B15" s="13">
        <v>1</v>
      </c>
      <c r="C15" t="s">
        <v>95</v>
      </c>
      <c r="D15" s="13">
        <v>1000000</v>
      </c>
      <c r="E15" s="13">
        <v>0.190118221736186</v>
      </c>
      <c r="F15" t="s">
        <v>165</v>
      </c>
      <c r="G15" t="s">
        <v>415</v>
      </c>
      <c r="I15" t="s">
        <v>111</v>
      </c>
      <c r="J15" t="s">
        <v>157</v>
      </c>
      <c r="K15" t="s">
        <v>149</v>
      </c>
      <c r="L15">
        <v>0.15201189277769561</v>
      </c>
      <c r="M15">
        <v>184596.5912601536</v>
      </c>
      <c r="N15" t="s">
        <v>169</v>
      </c>
      <c r="O15" t="s">
        <v>415</v>
      </c>
    </row>
    <row r="16" spans="1:15" x14ac:dyDescent="0.25">
      <c r="A16" t="s">
        <v>72</v>
      </c>
      <c r="B16" s="13">
        <v>1</v>
      </c>
      <c r="C16" t="s">
        <v>96</v>
      </c>
      <c r="D16" s="13">
        <v>1000000</v>
      </c>
      <c r="E16" s="13">
        <v>0.12926614806340581</v>
      </c>
      <c r="F16" t="s">
        <v>165</v>
      </c>
      <c r="G16" t="s">
        <v>415</v>
      </c>
      <c r="I16" t="s">
        <v>112</v>
      </c>
      <c r="J16" t="s">
        <v>158</v>
      </c>
      <c r="K16" t="s">
        <v>149</v>
      </c>
      <c r="L16">
        <v>0.47676889072997669</v>
      </c>
      <c r="M16">
        <v>86941.15189749781</v>
      </c>
      <c r="N16" t="s">
        <v>163</v>
      </c>
      <c r="O16" t="s">
        <v>415</v>
      </c>
    </row>
    <row r="17" spans="1:15" x14ac:dyDescent="0.25">
      <c r="A17" t="s">
        <v>73</v>
      </c>
      <c r="B17" s="13">
        <v>1</v>
      </c>
      <c r="C17" t="s">
        <v>93</v>
      </c>
      <c r="D17" s="13">
        <v>1000000</v>
      </c>
      <c r="E17" s="13">
        <v>0.35790549999999999</v>
      </c>
      <c r="F17" t="s">
        <v>166</v>
      </c>
      <c r="G17" t="s">
        <v>97</v>
      </c>
      <c r="I17" t="s">
        <v>113</v>
      </c>
      <c r="J17" t="s">
        <v>158</v>
      </c>
      <c r="K17" t="s">
        <v>149</v>
      </c>
      <c r="L17">
        <v>0.5043540430202873</v>
      </c>
      <c r="M17">
        <v>86941.15189749781</v>
      </c>
      <c r="N17" t="s">
        <v>164</v>
      </c>
      <c r="O17" t="s">
        <v>415</v>
      </c>
    </row>
    <row r="18" spans="1:15" x14ac:dyDescent="0.25">
      <c r="A18" t="s">
        <v>74</v>
      </c>
      <c r="B18" s="13">
        <v>1</v>
      </c>
      <c r="C18" t="s">
        <v>94</v>
      </c>
      <c r="D18" s="13">
        <v>1000000</v>
      </c>
      <c r="E18" s="13">
        <v>0.250637</v>
      </c>
      <c r="F18" t="s">
        <v>166</v>
      </c>
      <c r="G18" t="s">
        <v>97</v>
      </c>
      <c r="I18" t="s">
        <v>114</v>
      </c>
      <c r="J18" t="s">
        <v>158</v>
      </c>
      <c r="K18" t="s">
        <v>149</v>
      </c>
      <c r="L18">
        <v>0.57647041192252357</v>
      </c>
      <c r="M18">
        <v>86941.15189749781</v>
      </c>
      <c r="N18" t="s">
        <v>165</v>
      </c>
      <c r="O18" t="s">
        <v>415</v>
      </c>
    </row>
    <row r="19" spans="1:15" x14ac:dyDescent="0.25">
      <c r="A19" t="s">
        <v>75</v>
      </c>
      <c r="B19" s="13">
        <v>1</v>
      </c>
      <c r="C19" t="s">
        <v>149</v>
      </c>
      <c r="D19" s="13">
        <v>1000000</v>
      </c>
      <c r="E19" s="13">
        <v>0.17851557927642159</v>
      </c>
      <c r="F19" t="s">
        <v>166</v>
      </c>
      <c r="G19" t="s">
        <v>415</v>
      </c>
      <c r="I19" t="s">
        <v>115</v>
      </c>
      <c r="J19" t="s">
        <v>158</v>
      </c>
      <c r="K19" t="s">
        <v>149</v>
      </c>
      <c r="L19">
        <v>0.30238743199573248</v>
      </c>
      <c r="M19">
        <v>86941.15189749781</v>
      </c>
      <c r="N19" t="s">
        <v>166</v>
      </c>
      <c r="O19" t="s">
        <v>415</v>
      </c>
    </row>
    <row r="20" spans="1:15" x14ac:dyDescent="0.25">
      <c r="A20" t="s">
        <v>76</v>
      </c>
      <c r="B20" s="13">
        <v>1</v>
      </c>
      <c r="C20" t="s">
        <v>95</v>
      </c>
      <c r="D20" s="13">
        <v>1000000</v>
      </c>
      <c r="E20" s="13">
        <v>2.636189036414463E-2</v>
      </c>
      <c r="F20" t="s">
        <v>166</v>
      </c>
      <c r="G20" t="s">
        <v>415</v>
      </c>
      <c r="I20" t="s">
        <v>116</v>
      </c>
      <c r="J20" t="s">
        <v>158</v>
      </c>
      <c r="K20" t="s">
        <v>149</v>
      </c>
      <c r="L20">
        <v>0.36147692427924849</v>
      </c>
      <c r="M20">
        <v>86941.15189749781</v>
      </c>
      <c r="N20" t="s">
        <v>167</v>
      </c>
      <c r="O20" t="s">
        <v>415</v>
      </c>
    </row>
    <row r="21" spans="1:15" x14ac:dyDescent="0.25">
      <c r="A21" t="s">
        <v>77</v>
      </c>
      <c r="B21" s="13">
        <v>1</v>
      </c>
      <c r="C21" t="s">
        <v>96</v>
      </c>
      <c r="D21" s="13">
        <v>1000000</v>
      </c>
      <c r="E21" s="13">
        <v>4.6525425146296106E-3</v>
      </c>
      <c r="F21" t="s">
        <v>166</v>
      </c>
      <c r="G21" t="s">
        <v>415</v>
      </c>
      <c r="I21" t="s">
        <v>117</v>
      </c>
      <c r="J21" t="s">
        <v>158</v>
      </c>
      <c r="K21" t="s">
        <v>149</v>
      </c>
      <c r="L21">
        <v>0.4049872658238205</v>
      </c>
      <c r="M21">
        <v>86941.15189749781</v>
      </c>
      <c r="N21" t="s">
        <v>168</v>
      </c>
      <c r="O21" t="s">
        <v>415</v>
      </c>
    </row>
    <row r="22" spans="1:15" x14ac:dyDescent="0.25">
      <c r="A22" t="s">
        <v>78</v>
      </c>
      <c r="B22" s="13">
        <v>1</v>
      </c>
      <c r="C22" t="s">
        <v>93</v>
      </c>
      <c r="D22" s="13">
        <v>1000000</v>
      </c>
      <c r="E22" s="13">
        <v>0.32030570000000003</v>
      </c>
      <c r="F22" t="s">
        <v>167</v>
      </c>
      <c r="G22" t="s">
        <v>97</v>
      </c>
      <c r="I22" t="s">
        <v>118</v>
      </c>
      <c r="J22" t="s">
        <v>158</v>
      </c>
      <c r="K22" t="s">
        <v>149</v>
      </c>
      <c r="L22">
        <v>0.17927151379688119</v>
      </c>
      <c r="M22">
        <v>86941.15189749781</v>
      </c>
      <c r="N22" t="s">
        <v>169</v>
      </c>
      <c r="O22" t="s">
        <v>415</v>
      </c>
    </row>
    <row r="23" spans="1:15" x14ac:dyDescent="0.25">
      <c r="A23" t="s">
        <v>79</v>
      </c>
      <c r="B23" s="13">
        <v>1</v>
      </c>
      <c r="C23" t="s">
        <v>94</v>
      </c>
      <c r="D23" s="13">
        <v>1000000</v>
      </c>
      <c r="E23" s="13">
        <v>0.215694</v>
      </c>
      <c r="F23" t="s">
        <v>167</v>
      </c>
      <c r="G23" t="s">
        <v>97</v>
      </c>
      <c r="I23" t="s">
        <v>119</v>
      </c>
      <c r="J23" t="s">
        <v>159</v>
      </c>
      <c r="K23" t="s">
        <v>149</v>
      </c>
      <c r="L23">
        <v>0.29035372535947901</v>
      </c>
      <c r="M23">
        <v>63900.536915252073</v>
      </c>
      <c r="N23" t="s">
        <v>163</v>
      </c>
      <c r="O23" t="s">
        <v>415</v>
      </c>
    </row>
    <row r="24" spans="1:15" x14ac:dyDescent="0.25">
      <c r="A24" t="s">
        <v>80</v>
      </c>
      <c r="B24" s="13">
        <v>1</v>
      </c>
      <c r="C24" t="s">
        <v>149</v>
      </c>
      <c r="D24" s="13">
        <v>1000000</v>
      </c>
      <c r="E24" s="13">
        <v>0.20590136474251089</v>
      </c>
      <c r="F24" t="s">
        <v>167</v>
      </c>
      <c r="G24" t="s">
        <v>415</v>
      </c>
      <c r="I24" t="s">
        <v>120</v>
      </c>
      <c r="J24" t="s">
        <v>159</v>
      </c>
      <c r="K24" t="s">
        <v>149</v>
      </c>
      <c r="L24">
        <v>0.30690903816585602</v>
      </c>
      <c r="M24">
        <v>63900.536915252073</v>
      </c>
      <c r="N24" t="s">
        <v>164</v>
      </c>
      <c r="O24" t="s">
        <v>415</v>
      </c>
    </row>
    <row r="25" spans="1:15" x14ac:dyDescent="0.25">
      <c r="A25" t="s">
        <v>81</v>
      </c>
      <c r="B25" s="13">
        <v>1</v>
      </c>
      <c r="C25" t="s">
        <v>95</v>
      </c>
      <c r="D25" s="13">
        <v>1000000</v>
      </c>
      <c r="E25" s="13">
        <v>3.1466143766107547E-2</v>
      </c>
      <c r="F25" t="s">
        <v>167</v>
      </c>
      <c r="G25" t="s">
        <v>415</v>
      </c>
      <c r="I25" t="s">
        <v>121</v>
      </c>
      <c r="J25" t="s">
        <v>159</v>
      </c>
      <c r="K25" t="s">
        <v>149</v>
      </c>
      <c r="L25">
        <v>0.33303078436381611</v>
      </c>
      <c r="M25">
        <v>63900.536915252073</v>
      </c>
      <c r="N25" t="s">
        <v>165</v>
      </c>
      <c r="O25" t="s">
        <v>415</v>
      </c>
    </row>
    <row r="26" spans="1:15" x14ac:dyDescent="0.25">
      <c r="A26" t="s">
        <v>82</v>
      </c>
      <c r="B26" s="13">
        <v>1</v>
      </c>
      <c r="C26" t="s">
        <v>96</v>
      </c>
      <c r="D26" s="13">
        <v>1000000</v>
      </c>
      <c r="E26" s="13">
        <v>5.6948804505994903E-3</v>
      </c>
      <c r="F26" t="s">
        <v>167</v>
      </c>
      <c r="G26" t="s">
        <v>415</v>
      </c>
      <c r="I26" t="s">
        <v>122</v>
      </c>
      <c r="J26" t="s">
        <v>159</v>
      </c>
      <c r="K26" t="s">
        <v>149</v>
      </c>
      <c r="L26">
        <v>0.22042324851114781</v>
      </c>
      <c r="M26">
        <v>63900.536915252073</v>
      </c>
      <c r="N26" t="s">
        <v>166</v>
      </c>
      <c r="O26" t="s">
        <v>415</v>
      </c>
    </row>
    <row r="27" spans="1:15" x14ac:dyDescent="0.25">
      <c r="A27" t="s">
        <v>83</v>
      </c>
      <c r="B27" s="13">
        <v>1</v>
      </c>
      <c r="C27" t="s">
        <v>93</v>
      </c>
      <c r="D27" s="13">
        <v>1000000</v>
      </c>
      <c r="E27" s="13">
        <v>0.32124940000000002</v>
      </c>
      <c r="F27" t="s">
        <v>168</v>
      </c>
      <c r="G27" t="s">
        <v>97</v>
      </c>
      <c r="I27" t="s">
        <v>123</v>
      </c>
      <c r="J27" t="s">
        <v>159</v>
      </c>
      <c r="K27" t="s">
        <v>149</v>
      </c>
      <c r="L27">
        <v>0.23847093489774379</v>
      </c>
      <c r="M27">
        <v>63900.536915252073</v>
      </c>
      <c r="N27" t="s">
        <v>167</v>
      </c>
      <c r="O27" t="s">
        <v>415</v>
      </c>
    </row>
    <row r="28" spans="1:15" x14ac:dyDescent="0.25">
      <c r="A28" t="s">
        <v>84</v>
      </c>
      <c r="B28" s="13">
        <v>1</v>
      </c>
      <c r="C28" t="s">
        <v>94</v>
      </c>
      <c r="D28" s="13">
        <v>1000000</v>
      </c>
      <c r="E28" s="13">
        <v>0.2210271</v>
      </c>
      <c r="F28" t="s">
        <v>168</v>
      </c>
      <c r="G28" t="s">
        <v>97</v>
      </c>
      <c r="I28" t="s">
        <v>124</v>
      </c>
      <c r="J28" t="s">
        <v>159</v>
      </c>
      <c r="K28" t="s">
        <v>149</v>
      </c>
      <c r="L28">
        <v>0.26662662423129407</v>
      </c>
      <c r="M28">
        <v>63900.536915252073</v>
      </c>
      <c r="N28" t="s">
        <v>168</v>
      </c>
      <c r="O28" t="s">
        <v>415</v>
      </c>
    </row>
    <row r="29" spans="1:15" x14ac:dyDescent="0.25">
      <c r="A29" t="s">
        <v>85</v>
      </c>
      <c r="B29" s="13">
        <v>1</v>
      </c>
      <c r="C29" t="s">
        <v>149</v>
      </c>
      <c r="D29" s="13">
        <v>1000000</v>
      </c>
      <c r="E29" s="13">
        <v>0.255077258670381</v>
      </c>
      <c r="F29" t="s">
        <v>168</v>
      </c>
      <c r="G29" t="s">
        <v>415</v>
      </c>
      <c r="I29" t="s">
        <v>125</v>
      </c>
      <c r="J29" t="s">
        <v>159</v>
      </c>
      <c r="K29" t="s">
        <v>149</v>
      </c>
      <c r="L29">
        <v>0.1376942263032431</v>
      </c>
      <c r="M29">
        <v>63900.536915252073</v>
      </c>
      <c r="N29" t="s">
        <v>169</v>
      </c>
      <c r="O29" t="s">
        <v>415</v>
      </c>
    </row>
    <row r="30" spans="1:15" x14ac:dyDescent="0.25">
      <c r="A30" t="s">
        <v>86</v>
      </c>
      <c r="B30" s="13">
        <v>1</v>
      </c>
      <c r="C30" t="s">
        <v>95</v>
      </c>
      <c r="D30" s="13">
        <v>1000000</v>
      </c>
      <c r="E30" s="13">
        <v>4.6182869171644117E-2</v>
      </c>
      <c r="F30" t="s">
        <v>168</v>
      </c>
      <c r="G30" t="s">
        <v>415</v>
      </c>
      <c r="I30" t="s">
        <v>126</v>
      </c>
      <c r="J30" t="s">
        <v>160</v>
      </c>
      <c r="K30" t="s">
        <v>149</v>
      </c>
      <c r="L30">
        <v>0.23214952011721951</v>
      </c>
      <c r="M30">
        <v>334441.30677796481</v>
      </c>
      <c r="N30" t="s">
        <v>163</v>
      </c>
      <c r="O30" t="s">
        <v>415</v>
      </c>
    </row>
    <row r="31" spans="1:15" x14ac:dyDescent="0.25">
      <c r="A31" t="s">
        <v>87</v>
      </c>
      <c r="B31" s="13">
        <v>1</v>
      </c>
      <c r="C31" t="s">
        <v>96</v>
      </c>
      <c r="D31" s="13">
        <v>1000000</v>
      </c>
      <c r="E31" s="13">
        <v>1.0590045984474199E-2</v>
      </c>
      <c r="F31" t="s">
        <v>168</v>
      </c>
      <c r="G31" t="s">
        <v>415</v>
      </c>
      <c r="I31" t="s">
        <v>127</v>
      </c>
      <c r="J31" t="s">
        <v>160</v>
      </c>
      <c r="K31" t="s">
        <v>149</v>
      </c>
      <c r="L31">
        <v>0.1820051124827492</v>
      </c>
      <c r="M31">
        <v>334441.30677796481</v>
      </c>
      <c r="N31" t="s">
        <v>164</v>
      </c>
      <c r="O31" t="s">
        <v>415</v>
      </c>
    </row>
    <row r="32" spans="1:15" x14ac:dyDescent="0.25">
      <c r="A32" t="s">
        <v>88</v>
      </c>
      <c r="B32" s="13">
        <v>1</v>
      </c>
      <c r="C32" t="s">
        <v>93</v>
      </c>
      <c r="D32" s="13">
        <v>1000000</v>
      </c>
      <c r="E32" s="13">
        <v>0.30047010000000002</v>
      </c>
      <c r="F32" t="s">
        <v>169</v>
      </c>
      <c r="G32" t="s">
        <v>97</v>
      </c>
      <c r="I32" t="s">
        <v>128</v>
      </c>
      <c r="J32" t="s">
        <v>160</v>
      </c>
      <c r="K32" t="s">
        <v>149</v>
      </c>
      <c r="L32">
        <v>0.26086488871480079</v>
      </c>
      <c r="M32">
        <v>334441.30677796481</v>
      </c>
      <c r="N32" t="s">
        <v>165</v>
      </c>
      <c r="O32" t="s">
        <v>415</v>
      </c>
    </row>
    <row r="33" spans="1:15" x14ac:dyDescent="0.25">
      <c r="A33" t="s">
        <v>89</v>
      </c>
      <c r="B33" s="13">
        <v>1</v>
      </c>
      <c r="C33" t="s">
        <v>94</v>
      </c>
      <c r="D33" s="13">
        <v>1000000</v>
      </c>
      <c r="E33" s="13">
        <v>0.1942854</v>
      </c>
      <c r="F33" t="s">
        <v>169</v>
      </c>
      <c r="G33" t="s">
        <v>97</v>
      </c>
      <c r="I33" t="s">
        <v>129</v>
      </c>
      <c r="J33" t="s">
        <v>160</v>
      </c>
      <c r="K33" t="s">
        <v>149</v>
      </c>
      <c r="L33">
        <v>0.14729035157933459</v>
      </c>
      <c r="M33">
        <v>334441.30677796481</v>
      </c>
      <c r="N33" t="s">
        <v>166</v>
      </c>
      <c r="O33" t="s">
        <v>415</v>
      </c>
    </row>
    <row r="34" spans="1:15" x14ac:dyDescent="0.25">
      <c r="A34" t="s">
        <v>90</v>
      </c>
      <c r="B34" s="13">
        <v>1</v>
      </c>
      <c r="C34" t="s">
        <v>149</v>
      </c>
      <c r="D34" s="13">
        <v>1000000</v>
      </c>
      <c r="E34" s="13">
        <v>0.15985169561613871</v>
      </c>
      <c r="F34" t="s">
        <v>169</v>
      </c>
      <c r="G34" t="s">
        <v>415</v>
      </c>
      <c r="I34" t="s">
        <v>130</v>
      </c>
      <c r="J34" t="s">
        <v>160</v>
      </c>
      <c r="K34" t="s">
        <v>149</v>
      </c>
      <c r="L34">
        <v>0.16971365959831081</v>
      </c>
      <c r="M34">
        <v>334441.30677796481</v>
      </c>
      <c r="N34" t="s">
        <v>167</v>
      </c>
      <c r="O34" t="s">
        <v>415</v>
      </c>
    </row>
    <row r="35" spans="1:15" x14ac:dyDescent="0.25">
      <c r="A35" t="s">
        <v>91</v>
      </c>
      <c r="B35" s="13">
        <v>1</v>
      </c>
      <c r="C35" t="s">
        <v>95</v>
      </c>
      <c r="D35" s="13">
        <v>1000000</v>
      </c>
      <c r="E35" s="13">
        <v>2.255317496774991E-2</v>
      </c>
      <c r="F35" t="s">
        <v>169</v>
      </c>
      <c r="G35" t="s">
        <v>415</v>
      </c>
      <c r="I35" t="s">
        <v>131</v>
      </c>
      <c r="J35" t="s">
        <v>160</v>
      </c>
      <c r="K35" t="s">
        <v>149</v>
      </c>
      <c r="L35">
        <v>0.20710937770702509</v>
      </c>
      <c r="M35">
        <v>334441.30677796481</v>
      </c>
      <c r="N35" t="s">
        <v>168</v>
      </c>
      <c r="O35" t="s">
        <v>415</v>
      </c>
    </row>
    <row r="36" spans="1:15" x14ac:dyDescent="0.25">
      <c r="A36" t="s">
        <v>92</v>
      </c>
      <c r="B36" s="13">
        <v>1</v>
      </c>
      <c r="C36" t="s">
        <v>96</v>
      </c>
      <c r="D36" s="13">
        <v>1000000</v>
      </c>
      <c r="E36" s="13">
        <v>4.5255200307917692E-3</v>
      </c>
      <c r="F36" t="s">
        <v>169</v>
      </c>
      <c r="G36" t="s">
        <v>415</v>
      </c>
      <c r="I36" t="s">
        <v>132</v>
      </c>
      <c r="J36" t="s">
        <v>160</v>
      </c>
      <c r="K36" t="s">
        <v>149</v>
      </c>
      <c r="L36">
        <v>0.14960118120685209</v>
      </c>
      <c r="M36">
        <v>334441.30677796481</v>
      </c>
      <c r="N36" t="s">
        <v>169</v>
      </c>
      <c r="O36" t="s">
        <v>415</v>
      </c>
    </row>
    <row r="37" spans="1:15" x14ac:dyDescent="0.25">
      <c r="I37" t="s">
        <v>133</v>
      </c>
      <c r="J37" t="s">
        <v>161</v>
      </c>
      <c r="K37" t="s">
        <v>149</v>
      </c>
      <c r="L37">
        <v>0.83907695265494975</v>
      </c>
      <c r="M37">
        <v>107677.801493377</v>
      </c>
      <c r="N37" t="s">
        <v>163</v>
      </c>
      <c r="O37" t="s">
        <v>415</v>
      </c>
    </row>
    <row r="38" spans="1:15" x14ac:dyDescent="0.25">
      <c r="I38" t="s">
        <v>134</v>
      </c>
      <c r="J38" t="s">
        <v>161</v>
      </c>
      <c r="K38" t="s">
        <v>149</v>
      </c>
      <c r="L38">
        <v>0.25338342710290118</v>
      </c>
      <c r="M38">
        <v>107677.801493377</v>
      </c>
      <c r="N38" t="s">
        <v>164</v>
      </c>
      <c r="O38" t="s">
        <v>415</v>
      </c>
    </row>
    <row r="39" spans="1:15" x14ac:dyDescent="0.25">
      <c r="I39" t="s">
        <v>135</v>
      </c>
      <c r="J39" t="s">
        <v>161</v>
      </c>
      <c r="K39" t="s">
        <v>149</v>
      </c>
      <c r="L39">
        <v>0.84952138400452393</v>
      </c>
      <c r="M39">
        <v>107677.801493377</v>
      </c>
      <c r="N39" t="s">
        <v>165</v>
      </c>
      <c r="O39" t="s">
        <v>415</v>
      </c>
    </row>
    <row r="40" spans="1:15" x14ac:dyDescent="0.25">
      <c r="I40" t="s">
        <v>136</v>
      </c>
      <c r="J40" t="s">
        <v>161</v>
      </c>
      <c r="K40" t="s">
        <v>149</v>
      </c>
      <c r="L40">
        <v>0.22812611223889001</v>
      </c>
      <c r="M40">
        <v>107677.801493377</v>
      </c>
      <c r="N40" t="s">
        <v>166</v>
      </c>
      <c r="O40" t="s">
        <v>415</v>
      </c>
    </row>
    <row r="41" spans="1:15" x14ac:dyDescent="0.25">
      <c r="I41" t="s">
        <v>137</v>
      </c>
      <c r="J41" t="s">
        <v>161</v>
      </c>
      <c r="K41" t="s">
        <v>149</v>
      </c>
      <c r="L41">
        <v>0.22812611223889001</v>
      </c>
      <c r="M41">
        <v>107677.801493377</v>
      </c>
      <c r="N41" t="s">
        <v>167</v>
      </c>
      <c r="O41" t="s">
        <v>415</v>
      </c>
    </row>
    <row r="42" spans="1:15" x14ac:dyDescent="0.25">
      <c r="I42" t="s">
        <v>138</v>
      </c>
      <c r="J42" t="s">
        <v>161</v>
      </c>
      <c r="K42" t="s">
        <v>149</v>
      </c>
      <c r="L42">
        <v>0.34251274671355297</v>
      </c>
      <c r="M42">
        <v>107677.801493377</v>
      </c>
      <c r="N42" t="s">
        <v>168</v>
      </c>
      <c r="O42" t="s">
        <v>415</v>
      </c>
    </row>
    <row r="43" spans="1:15" x14ac:dyDescent="0.25">
      <c r="I43" t="s">
        <v>139</v>
      </c>
      <c r="J43" t="s">
        <v>161</v>
      </c>
      <c r="K43" t="s">
        <v>149</v>
      </c>
      <c r="L43">
        <v>0.23593721500058679</v>
      </c>
      <c r="M43">
        <v>107677.801493377</v>
      </c>
      <c r="N43" t="s">
        <v>169</v>
      </c>
      <c r="O43" t="s">
        <v>415</v>
      </c>
    </row>
    <row r="44" spans="1:15" x14ac:dyDescent="0.25">
      <c r="I44" t="s">
        <v>140</v>
      </c>
      <c r="J44" t="s">
        <v>162</v>
      </c>
      <c r="K44" t="s">
        <v>149</v>
      </c>
      <c r="L44">
        <v>0.55306694277314883</v>
      </c>
      <c r="M44">
        <v>55393.797113217523</v>
      </c>
      <c r="N44" t="s">
        <v>163</v>
      </c>
      <c r="O44" t="s">
        <v>415</v>
      </c>
    </row>
    <row r="45" spans="1:15" x14ac:dyDescent="0.25">
      <c r="I45" t="s">
        <v>141</v>
      </c>
      <c r="J45" t="s">
        <v>162</v>
      </c>
      <c r="K45" t="s">
        <v>149</v>
      </c>
      <c r="L45">
        <v>0.24496085563969131</v>
      </c>
      <c r="M45">
        <v>55393.797113217523</v>
      </c>
      <c r="N45" t="s">
        <v>164</v>
      </c>
      <c r="O45" t="s">
        <v>415</v>
      </c>
    </row>
    <row r="46" spans="1:15" x14ac:dyDescent="0.25">
      <c r="I46" t="s">
        <v>142</v>
      </c>
      <c r="J46" t="s">
        <v>162</v>
      </c>
      <c r="K46" t="s">
        <v>149</v>
      </c>
      <c r="L46">
        <v>0.59102390308426089</v>
      </c>
      <c r="M46">
        <v>55393.797113217523</v>
      </c>
      <c r="N46" t="s">
        <v>165</v>
      </c>
      <c r="O46" t="s">
        <v>415</v>
      </c>
    </row>
    <row r="47" spans="1:15" x14ac:dyDescent="0.25">
      <c r="I47" t="s">
        <v>143</v>
      </c>
      <c r="J47" t="s">
        <v>162</v>
      </c>
      <c r="K47" t="s">
        <v>149</v>
      </c>
      <c r="L47">
        <v>0.20156091142167401</v>
      </c>
      <c r="M47">
        <v>55393.797113217523</v>
      </c>
      <c r="N47" t="s">
        <v>166</v>
      </c>
      <c r="O47" t="s">
        <v>415</v>
      </c>
    </row>
    <row r="48" spans="1:15" x14ac:dyDescent="0.25">
      <c r="I48" t="s">
        <v>144</v>
      </c>
      <c r="J48" t="s">
        <v>162</v>
      </c>
      <c r="K48" t="s">
        <v>149</v>
      </c>
      <c r="L48">
        <v>0.21762824458558261</v>
      </c>
      <c r="M48">
        <v>55393.797113217523</v>
      </c>
      <c r="N48" t="s">
        <v>167</v>
      </c>
      <c r="O48" t="s">
        <v>415</v>
      </c>
    </row>
    <row r="49" spans="9:15" x14ac:dyDescent="0.25">
      <c r="I49" t="s">
        <v>145</v>
      </c>
      <c r="J49" t="s">
        <v>162</v>
      </c>
      <c r="K49" t="s">
        <v>149</v>
      </c>
      <c r="L49">
        <v>0.28369019166301462</v>
      </c>
      <c r="M49">
        <v>55393.797113217523</v>
      </c>
      <c r="N49" t="s">
        <v>168</v>
      </c>
      <c r="O49" t="s">
        <v>415</v>
      </c>
    </row>
    <row r="50" spans="9:15" x14ac:dyDescent="0.25">
      <c r="I50" t="s">
        <v>146</v>
      </c>
      <c r="J50" t="s">
        <v>162</v>
      </c>
      <c r="K50" t="s">
        <v>149</v>
      </c>
      <c r="L50">
        <v>0.19240383932025171</v>
      </c>
      <c r="M50">
        <v>55393.797113217523</v>
      </c>
      <c r="N50" t="s">
        <v>169</v>
      </c>
      <c r="O50" t="s">
        <v>415</v>
      </c>
    </row>
    <row r="101" spans="9:15" x14ac:dyDescent="0.25">
      <c r="I101" t="s">
        <v>147</v>
      </c>
      <c r="J101" t="s">
        <v>1237</v>
      </c>
      <c r="K101" t="s">
        <v>148</v>
      </c>
      <c r="L101" t="s">
        <v>150</v>
      </c>
      <c r="M101" t="s">
        <v>151</v>
      </c>
      <c r="N101" t="s">
        <v>152</v>
      </c>
      <c r="O101" t="s">
        <v>153</v>
      </c>
    </row>
    <row r="102" spans="9:15" x14ac:dyDescent="0.25">
      <c r="I102" t="s">
        <v>441</v>
      </c>
      <c r="J102" t="s">
        <v>462</v>
      </c>
      <c r="K102" t="s">
        <v>149</v>
      </c>
      <c r="L102">
        <v>0.38318753569175767</v>
      </c>
      <c r="M102">
        <v>285033.96149917261</v>
      </c>
      <c r="N102" t="s">
        <v>163</v>
      </c>
      <c r="O102" t="s">
        <v>415</v>
      </c>
    </row>
    <row r="103" spans="9:15" x14ac:dyDescent="0.25">
      <c r="I103" t="s">
        <v>442</v>
      </c>
      <c r="J103" t="s">
        <v>462</v>
      </c>
      <c r="K103" t="s">
        <v>149</v>
      </c>
      <c r="L103">
        <v>0.29318436405313258</v>
      </c>
      <c r="M103">
        <v>285033.96149917261</v>
      </c>
      <c r="N103" t="s">
        <v>164</v>
      </c>
      <c r="O103" t="s">
        <v>415</v>
      </c>
    </row>
    <row r="104" spans="9:15" x14ac:dyDescent="0.25">
      <c r="I104" t="s">
        <v>443</v>
      </c>
      <c r="J104" t="s">
        <v>462</v>
      </c>
      <c r="K104" t="s">
        <v>149</v>
      </c>
      <c r="L104">
        <v>0.4398563001598299</v>
      </c>
      <c r="M104">
        <v>285033.96149917261</v>
      </c>
      <c r="N104" t="s">
        <v>165</v>
      </c>
      <c r="O104" t="s">
        <v>415</v>
      </c>
    </row>
    <row r="105" spans="9:15" x14ac:dyDescent="0.25">
      <c r="I105" t="s">
        <v>444</v>
      </c>
      <c r="J105" t="s">
        <v>462</v>
      </c>
      <c r="K105" t="s">
        <v>149</v>
      </c>
      <c r="L105">
        <v>0.21671091631946229</v>
      </c>
      <c r="M105">
        <v>285033.96149917261</v>
      </c>
      <c r="N105" t="s">
        <v>166</v>
      </c>
      <c r="O105" t="s">
        <v>415</v>
      </c>
    </row>
    <row r="106" spans="9:15" x14ac:dyDescent="0.25">
      <c r="I106" t="s">
        <v>445</v>
      </c>
      <c r="J106" t="s">
        <v>462</v>
      </c>
      <c r="K106" t="s">
        <v>149</v>
      </c>
      <c r="L106">
        <v>0.2471332494158934</v>
      </c>
      <c r="M106">
        <v>285033.96149917261</v>
      </c>
      <c r="N106" t="s">
        <v>167</v>
      </c>
      <c r="O106" t="s">
        <v>415</v>
      </c>
    </row>
    <row r="107" spans="9:15" x14ac:dyDescent="0.25">
      <c r="I107" t="s">
        <v>446</v>
      </c>
      <c r="J107" t="s">
        <v>462</v>
      </c>
      <c r="K107" t="s">
        <v>149</v>
      </c>
      <c r="L107">
        <v>0.29769526073700142</v>
      </c>
      <c r="M107">
        <v>285033.96149917261</v>
      </c>
      <c r="N107" t="s">
        <v>168</v>
      </c>
      <c r="O107" t="s">
        <v>415</v>
      </c>
    </row>
    <row r="108" spans="9:15" x14ac:dyDescent="0.25">
      <c r="I108" t="s">
        <v>447</v>
      </c>
      <c r="J108" t="s">
        <v>462</v>
      </c>
      <c r="K108" t="s">
        <v>149</v>
      </c>
      <c r="L108">
        <v>0.19223436048676859</v>
      </c>
      <c r="M108">
        <v>285033.96149917261</v>
      </c>
      <c r="N108" t="s">
        <v>169</v>
      </c>
      <c r="O108" t="s">
        <v>415</v>
      </c>
    </row>
    <row r="109" spans="9:15" x14ac:dyDescent="0.25">
      <c r="I109" t="s">
        <v>448</v>
      </c>
      <c r="J109" t="s">
        <v>463</v>
      </c>
      <c r="K109" t="s">
        <v>149</v>
      </c>
      <c r="L109">
        <v>0.37050289163202682</v>
      </c>
      <c r="M109">
        <v>303204.8924387063</v>
      </c>
      <c r="N109" t="s">
        <v>163</v>
      </c>
      <c r="O109" t="s">
        <v>415</v>
      </c>
    </row>
    <row r="110" spans="9:15" x14ac:dyDescent="0.25">
      <c r="I110" t="s">
        <v>449</v>
      </c>
      <c r="J110" t="s">
        <v>463</v>
      </c>
      <c r="K110" t="s">
        <v>149</v>
      </c>
      <c r="L110">
        <v>0.28426541284428403</v>
      </c>
      <c r="M110">
        <v>303204.8924387063</v>
      </c>
      <c r="N110" t="s">
        <v>164</v>
      </c>
      <c r="O110" t="s">
        <v>415</v>
      </c>
    </row>
    <row r="111" spans="9:15" x14ac:dyDescent="0.25">
      <c r="I111" t="s">
        <v>450</v>
      </c>
      <c r="J111" t="s">
        <v>463</v>
      </c>
      <c r="K111" t="s">
        <v>149</v>
      </c>
      <c r="L111">
        <v>0.41608282477748898</v>
      </c>
      <c r="M111">
        <v>303204.8924387063</v>
      </c>
      <c r="N111" t="s">
        <v>165</v>
      </c>
      <c r="O111" t="s">
        <v>415</v>
      </c>
    </row>
    <row r="112" spans="9:15" x14ac:dyDescent="0.25">
      <c r="I112" t="s">
        <v>451</v>
      </c>
      <c r="J112" t="s">
        <v>463</v>
      </c>
      <c r="K112" t="s">
        <v>149</v>
      </c>
      <c r="L112">
        <v>0.22584757102138611</v>
      </c>
      <c r="M112">
        <v>303204.8924387063</v>
      </c>
      <c r="N112" t="s">
        <v>166</v>
      </c>
      <c r="O112" t="s">
        <v>415</v>
      </c>
    </row>
    <row r="113" spans="9:15" x14ac:dyDescent="0.25">
      <c r="I113" t="s">
        <v>452</v>
      </c>
      <c r="J113" t="s">
        <v>463</v>
      </c>
      <c r="K113" t="s">
        <v>149</v>
      </c>
      <c r="L113">
        <v>0.25057735337845649</v>
      </c>
      <c r="M113">
        <v>303204.8924387063</v>
      </c>
      <c r="N113" t="s">
        <v>167</v>
      </c>
      <c r="O113" t="s">
        <v>415</v>
      </c>
    </row>
    <row r="114" spans="9:15" x14ac:dyDescent="0.25">
      <c r="I114" t="s">
        <v>453</v>
      </c>
      <c r="J114" t="s">
        <v>463</v>
      </c>
      <c r="K114" t="s">
        <v>149</v>
      </c>
      <c r="L114">
        <v>0.3000464263217516</v>
      </c>
      <c r="M114">
        <v>303204.8924387063</v>
      </c>
      <c r="N114" t="s">
        <v>168</v>
      </c>
      <c r="O114" t="s">
        <v>415</v>
      </c>
    </row>
    <row r="115" spans="9:15" x14ac:dyDescent="0.25">
      <c r="I115" t="s">
        <v>454</v>
      </c>
      <c r="J115" t="s">
        <v>463</v>
      </c>
      <c r="K115" t="s">
        <v>149</v>
      </c>
      <c r="L115">
        <v>0.20085753289046601</v>
      </c>
      <c r="M115">
        <v>303204.8924387063</v>
      </c>
      <c r="N115" t="s">
        <v>169</v>
      </c>
      <c r="O115" t="s">
        <v>415</v>
      </c>
    </row>
    <row r="116" spans="9:15" x14ac:dyDescent="0.25">
      <c r="I116" t="s">
        <v>455</v>
      </c>
      <c r="J116" t="s">
        <v>464</v>
      </c>
      <c r="K116" t="s">
        <v>149</v>
      </c>
      <c r="L116">
        <v>0.4303384575777589</v>
      </c>
      <c r="M116">
        <v>189917.8999151751</v>
      </c>
      <c r="N116" t="s">
        <v>163</v>
      </c>
      <c r="O116" t="s">
        <v>415</v>
      </c>
    </row>
    <row r="117" spans="9:15" x14ac:dyDescent="0.25">
      <c r="I117" t="s">
        <v>456</v>
      </c>
      <c r="J117" t="s">
        <v>464</v>
      </c>
      <c r="K117" t="s">
        <v>149</v>
      </c>
      <c r="L117">
        <v>0.33176583285844569</v>
      </c>
      <c r="M117">
        <v>189917.8999151751</v>
      </c>
      <c r="N117" t="s">
        <v>164</v>
      </c>
      <c r="O117" t="s">
        <v>415</v>
      </c>
    </row>
    <row r="118" spans="9:15" x14ac:dyDescent="0.25">
      <c r="I118" t="s">
        <v>457</v>
      </c>
      <c r="J118" t="s">
        <v>464</v>
      </c>
      <c r="K118" t="s">
        <v>149</v>
      </c>
      <c r="L118">
        <v>0.50257443409339619</v>
      </c>
      <c r="M118">
        <v>189917.8999151751</v>
      </c>
      <c r="N118" t="s">
        <v>165</v>
      </c>
      <c r="O118" t="s">
        <v>415</v>
      </c>
    </row>
    <row r="119" spans="9:15" x14ac:dyDescent="0.25">
      <c r="I119" t="s">
        <v>458</v>
      </c>
      <c r="J119" t="s">
        <v>464</v>
      </c>
      <c r="K119" t="s">
        <v>149</v>
      </c>
      <c r="L119">
        <v>0.21504303327631211</v>
      </c>
      <c r="M119">
        <v>189917.8999151751</v>
      </c>
      <c r="N119" t="s">
        <v>166</v>
      </c>
      <c r="O119" t="s">
        <v>415</v>
      </c>
    </row>
    <row r="120" spans="9:15" x14ac:dyDescent="0.25">
      <c r="I120" t="s">
        <v>459</v>
      </c>
      <c r="J120" t="s">
        <v>464</v>
      </c>
      <c r="K120" t="s">
        <v>149</v>
      </c>
      <c r="L120">
        <v>0.25919388131849758</v>
      </c>
      <c r="M120">
        <v>189917.8999151751</v>
      </c>
      <c r="N120" t="s">
        <v>167</v>
      </c>
      <c r="O120" t="s">
        <v>415</v>
      </c>
    </row>
    <row r="121" spans="9:15" x14ac:dyDescent="0.25">
      <c r="I121" t="s">
        <v>460</v>
      </c>
      <c r="J121" t="s">
        <v>464</v>
      </c>
      <c r="K121" t="s">
        <v>149</v>
      </c>
      <c r="L121">
        <v>0.33207805797106632</v>
      </c>
      <c r="M121">
        <v>189917.8999151751</v>
      </c>
      <c r="N121" t="s">
        <v>168</v>
      </c>
      <c r="O121" t="s">
        <v>415</v>
      </c>
    </row>
    <row r="122" spans="9:15" x14ac:dyDescent="0.25">
      <c r="I122" t="s">
        <v>461</v>
      </c>
      <c r="J122" t="s">
        <v>464</v>
      </c>
      <c r="K122" t="s">
        <v>149</v>
      </c>
      <c r="L122">
        <v>0.19511938198643261</v>
      </c>
      <c r="M122">
        <v>189917.8999151751</v>
      </c>
      <c r="N122" t="s">
        <v>169</v>
      </c>
      <c r="O122" t="s">
        <v>415</v>
      </c>
    </row>
    <row r="123" spans="9:15" x14ac:dyDescent="0.25">
      <c r="I123" t="s">
        <v>1239</v>
      </c>
      <c r="J123" t="s">
        <v>1238</v>
      </c>
      <c r="K123" t="s">
        <v>149</v>
      </c>
      <c r="L123">
        <v>0.14756180289521109</v>
      </c>
      <c r="M123">
        <v>221843.24614694589</v>
      </c>
      <c r="N123" t="s">
        <v>163</v>
      </c>
      <c r="O123" t="s">
        <v>415</v>
      </c>
    </row>
    <row r="124" spans="9:15" x14ac:dyDescent="0.25">
      <c r="I124" t="s">
        <v>1240</v>
      </c>
      <c r="J124" t="s">
        <v>1238</v>
      </c>
      <c r="K124" t="s">
        <v>149</v>
      </c>
      <c r="L124">
        <v>7.6029110995438368E-2</v>
      </c>
      <c r="M124">
        <v>221843.24614694589</v>
      </c>
      <c r="N124" t="s">
        <v>164</v>
      </c>
      <c r="O124" t="s">
        <v>415</v>
      </c>
    </row>
    <row r="125" spans="9:15" x14ac:dyDescent="0.25">
      <c r="I125" t="s">
        <v>1241</v>
      </c>
      <c r="J125" t="s">
        <v>1238</v>
      </c>
      <c r="K125" t="s">
        <v>149</v>
      </c>
      <c r="L125">
        <v>0.18154561984290329</v>
      </c>
      <c r="M125">
        <v>221843.24614694589</v>
      </c>
      <c r="N125" t="s">
        <v>165</v>
      </c>
      <c r="O125" t="s">
        <v>415</v>
      </c>
    </row>
    <row r="126" spans="9:15" x14ac:dyDescent="0.25">
      <c r="I126" t="s">
        <v>1242</v>
      </c>
      <c r="J126" t="s">
        <v>1238</v>
      </c>
      <c r="K126" t="s">
        <v>149</v>
      </c>
      <c r="L126">
        <v>3.3478587590362131E-2</v>
      </c>
      <c r="M126">
        <v>221843.24614694589</v>
      </c>
      <c r="N126" t="s">
        <v>166</v>
      </c>
      <c r="O126" t="s">
        <v>415</v>
      </c>
    </row>
    <row r="127" spans="9:15" x14ac:dyDescent="0.25">
      <c r="I127" t="s">
        <v>1243</v>
      </c>
      <c r="J127" t="s">
        <v>1238</v>
      </c>
      <c r="K127" t="s">
        <v>149</v>
      </c>
      <c r="L127">
        <v>4.6240571808880311E-2</v>
      </c>
      <c r="M127">
        <v>221843.24614694589</v>
      </c>
      <c r="N127" t="s">
        <v>167</v>
      </c>
      <c r="O127" t="s">
        <v>415</v>
      </c>
    </row>
    <row r="128" spans="9:15" x14ac:dyDescent="0.25">
      <c r="I128" t="s">
        <v>1244</v>
      </c>
      <c r="J128" t="s">
        <v>1238</v>
      </c>
      <c r="K128" t="s">
        <v>149</v>
      </c>
      <c r="L128">
        <v>7.2938381793182086E-2</v>
      </c>
      <c r="M128">
        <v>221843.24614694589</v>
      </c>
      <c r="N128" t="s">
        <v>168</v>
      </c>
      <c r="O128" t="s">
        <v>415</v>
      </c>
    </row>
    <row r="129" spans="9:15" x14ac:dyDescent="0.25">
      <c r="I129" t="s">
        <v>1245</v>
      </c>
      <c r="J129" t="s">
        <v>1238</v>
      </c>
      <c r="K129" t="s">
        <v>149</v>
      </c>
      <c r="L129">
        <v>3.2007845713111577E-2</v>
      </c>
      <c r="M129">
        <v>221843.24614694589</v>
      </c>
      <c r="N129" t="s">
        <v>169</v>
      </c>
      <c r="O129" t="s">
        <v>415</v>
      </c>
    </row>
    <row r="201" spans="9:15" x14ac:dyDescent="0.25">
      <c r="I201" t="s">
        <v>147</v>
      </c>
      <c r="J201" t="s">
        <v>437</v>
      </c>
      <c r="K201" t="s">
        <v>148</v>
      </c>
      <c r="L201" t="s">
        <v>150</v>
      </c>
      <c r="M201" t="s">
        <v>151</v>
      </c>
      <c r="N201" t="s">
        <v>152</v>
      </c>
      <c r="O201" t="s">
        <v>153</v>
      </c>
    </row>
    <row r="202" spans="9:15" x14ac:dyDescent="0.25">
      <c r="I202" t="s">
        <v>416</v>
      </c>
      <c r="J202" t="s">
        <v>438</v>
      </c>
      <c r="K202" t="s">
        <v>149</v>
      </c>
      <c r="L202">
        <v>0.15372103643832419</v>
      </c>
      <c r="M202">
        <v>214389.5387161618</v>
      </c>
      <c r="N202" t="s">
        <v>163</v>
      </c>
      <c r="O202" t="s">
        <v>415</v>
      </c>
    </row>
    <row r="203" spans="9:15" x14ac:dyDescent="0.25">
      <c r="I203" t="s">
        <v>417</v>
      </c>
      <c r="J203" t="s">
        <v>438</v>
      </c>
      <c r="K203" t="s">
        <v>149</v>
      </c>
      <c r="L203">
        <v>8.5799906585382668E-2</v>
      </c>
      <c r="M203">
        <v>214389.5387161618</v>
      </c>
      <c r="N203" t="s">
        <v>164</v>
      </c>
      <c r="O203" t="s">
        <v>415</v>
      </c>
    </row>
    <row r="204" spans="9:15" x14ac:dyDescent="0.25">
      <c r="I204" t="s">
        <v>418</v>
      </c>
      <c r="J204" t="s">
        <v>438</v>
      </c>
      <c r="K204" t="s">
        <v>149</v>
      </c>
      <c r="L204">
        <v>0.1950851694328106</v>
      </c>
      <c r="M204">
        <v>214389.5387161618</v>
      </c>
      <c r="N204" t="s">
        <v>165</v>
      </c>
      <c r="O204" t="s">
        <v>415</v>
      </c>
    </row>
    <row r="205" spans="9:15" x14ac:dyDescent="0.25">
      <c r="I205" t="s">
        <v>419</v>
      </c>
      <c r="J205" t="s">
        <v>438</v>
      </c>
      <c r="K205" t="s">
        <v>149</v>
      </c>
      <c r="L205">
        <v>3.9338759583171137E-2</v>
      </c>
      <c r="M205">
        <v>214389.5387161618</v>
      </c>
      <c r="N205" t="s">
        <v>166</v>
      </c>
      <c r="O205" t="s">
        <v>415</v>
      </c>
    </row>
    <row r="206" spans="9:15" x14ac:dyDescent="0.25">
      <c r="I206" t="s">
        <v>420</v>
      </c>
      <c r="J206" t="s">
        <v>438</v>
      </c>
      <c r="K206" t="s">
        <v>149</v>
      </c>
      <c r="L206">
        <v>5.3776222388808741E-2</v>
      </c>
      <c r="M206">
        <v>214389.5387161618</v>
      </c>
      <c r="N206" t="s">
        <v>167</v>
      </c>
      <c r="O206" t="s">
        <v>415</v>
      </c>
    </row>
    <row r="207" spans="9:15" x14ac:dyDescent="0.25">
      <c r="I207" t="s">
        <v>421</v>
      </c>
      <c r="J207" t="s">
        <v>438</v>
      </c>
      <c r="K207" t="s">
        <v>149</v>
      </c>
      <c r="L207">
        <v>8.3919640451337943E-2</v>
      </c>
      <c r="M207">
        <v>214389.5387161618</v>
      </c>
      <c r="N207" t="s">
        <v>168</v>
      </c>
      <c r="O207" t="s">
        <v>415</v>
      </c>
    </row>
    <row r="208" spans="9:15" x14ac:dyDescent="0.25">
      <c r="I208" t="s">
        <v>422</v>
      </c>
      <c r="J208" t="s">
        <v>438</v>
      </c>
      <c r="K208" t="s">
        <v>149</v>
      </c>
      <c r="L208">
        <v>3.5628396157213277E-2</v>
      </c>
      <c r="M208">
        <v>214389.5387161618</v>
      </c>
      <c r="N208" t="s">
        <v>169</v>
      </c>
      <c r="O208" t="s">
        <v>415</v>
      </c>
    </row>
    <row r="209" spans="9:15" x14ac:dyDescent="0.25">
      <c r="I209" t="s">
        <v>423</v>
      </c>
      <c r="J209" t="s">
        <v>439</v>
      </c>
      <c r="K209" t="s">
        <v>149</v>
      </c>
      <c r="L209">
        <v>0.31930478828009579</v>
      </c>
      <c r="M209">
        <v>171808.69253016339</v>
      </c>
      <c r="N209" t="s">
        <v>163</v>
      </c>
      <c r="O209" t="s">
        <v>415</v>
      </c>
    </row>
    <row r="210" spans="9:15" x14ac:dyDescent="0.25">
      <c r="I210" t="s">
        <v>424</v>
      </c>
      <c r="J210" t="s">
        <v>439</v>
      </c>
      <c r="K210" t="s">
        <v>149</v>
      </c>
      <c r="L210">
        <v>0.22161842791085229</v>
      </c>
      <c r="M210">
        <v>171808.69253016339</v>
      </c>
      <c r="N210" t="s">
        <v>164</v>
      </c>
      <c r="O210" t="s">
        <v>415</v>
      </c>
    </row>
    <row r="211" spans="9:15" x14ac:dyDescent="0.25">
      <c r="I211" t="s">
        <v>425</v>
      </c>
      <c r="J211" t="s">
        <v>439</v>
      </c>
      <c r="K211" t="s">
        <v>149</v>
      </c>
      <c r="L211">
        <v>0.35755242562755629</v>
      </c>
      <c r="M211">
        <v>171808.69253016339</v>
      </c>
      <c r="N211" t="s">
        <v>165</v>
      </c>
      <c r="O211" t="s">
        <v>415</v>
      </c>
    </row>
    <row r="212" spans="9:15" x14ac:dyDescent="0.25">
      <c r="I212" t="s">
        <v>426</v>
      </c>
      <c r="J212" t="s">
        <v>439</v>
      </c>
      <c r="K212" t="s">
        <v>149</v>
      </c>
      <c r="L212">
        <v>0.1645509728681481</v>
      </c>
      <c r="M212">
        <v>171808.69253016339</v>
      </c>
      <c r="N212" t="s">
        <v>166</v>
      </c>
      <c r="O212" t="s">
        <v>415</v>
      </c>
    </row>
    <row r="213" spans="9:15" x14ac:dyDescent="0.25">
      <c r="I213" t="s">
        <v>427</v>
      </c>
      <c r="J213" t="s">
        <v>439</v>
      </c>
      <c r="K213" t="s">
        <v>149</v>
      </c>
      <c r="L213">
        <v>0.19667556686537829</v>
      </c>
      <c r="M213">
        <v>171808.69253016339</v>
      </c>
      <c r="N213" t="s">
        <v>167</v>
      </c>
      <c r="O213" t="s">
        <v>415</v>
      </c>
    </row>
    <row r="214" spans="9:15" x14ac:dyDescent="0.25">
      <c r="I214" t="s">
        <v>428</v>
      </c>
      <c r="J214" t="s">
        <v>439</v>
      </c>
      <c r="K214" t="s">
        <v>149</v>
      </c>
      <c r="L214">
        <v>0.24153333987561071</v>
      </c>
      <c r="M214">
        <v>171808.69253016339</v>
      </c>
      <c r="N214" t="s">
        <v>168</v>
      </c>
      <c r="O214" t="s">
        <v>415</v>
      </c>
    </row>
    <row r="215" spans="9:15" x14ac:dyDescent="0.25">
      <c r="I215" t="s">
        <v>429</v>
      </c>
      <c r="J215" t="s">
        <v>439</v>
      </c>
      <c r="K215" t="s">
        <v>149</v>
      </c>
      <c r="L215">
        <v>0.1529141020545966</v>
      </c>
      <c r="M215">
        <v>171808.69253016339</v>
      </c>
      <c r="N215" t="s">
        <v>169</v>
      </c>
      <c r="O215" t="s">
        <v>415</v>
      </c>
    </row>
    <row r="216" spans="9:15" x14ac:dyDescent="0.25">
      <c r="I216" t="s">
        <v>430</v>
      </c>
      <c r="J216" t="s">
        <v>440</v>
      </c>
      <c r="K216" t="s">
        <v>149</v>
      </c>
      <c r="L216">
        <v>0.40437940802337607</v>
      </c>
      <c r="M216">
        <v>613801.76875367481</v>
      </c>
      <c r="N216" t="s">
        <v>163</v>
      </c>
      <c r="O216" t="s">
        <v>415</v>
      </c>
    </row>
    <row r="217" spans="9:15" x14ac:dyDescent="0.25">
      <c r="I217" t="s">
        <v>431</v>
      </c>
      <c r="J217" t="s">
        <v>440</v>
      </c>
      <c r="K217" t="s">
        <v>149</v>
      </c>
      <c r="L217">
        <v>0.31469835178821309</v>
      </c>
      <c r="M217">
        <v>613801.76875367481</v>
      </c>
      <c r="N217" t="s">
        <v>164</v>
      </c>
      <c r="O217" t="s">
        <v>415</v>
      </c>
    </row>
    <row r="218" spans="9:15" x14ac:dyDescent="0.25">
      <c r="I218" t="s">
        <v>432</v>
      </c>
      <c r="J218" t="s">
        <v>440</v>
      </c>
      <c r="K218" t="s">
        <v>149</v>
      </c>
      <c r="L218">
        <v>0.46269017584374278</v>
      </c>
      <c r="M218">
        <v>613801.76875367481</v>
      </c>
      <c r="N218" t="s">
        <v>165</v>
      </c>
      <c r="O218" t="s">
        <v>415</v>
      </c>
    </row>
    <row r="219" spans="9:15" x14ac:dyDescent="0.25">
      <c r="I219" t="s">
        <v>433</v>
      </c>
      <c r="J219" t="s">
        <v>440</v>
      </c>
      <c r="K219" t="s">
        <v>149</v>
      </c>
      <c r="L219">
        <v>0.23103627338940869</v>
      </c>
      <c r="M219">
        <v>613801.76875367481</v>
      </c>
      <c r="N219" t="s">
        <v>166</v>
      </c>
      <c r="O219" t="s">
        <v>415</v>
      </c>
    </row>
    <row r="220" spans="9:15" x14ac:dyDescent="0.25">
      <c r="I220" t="s">
        <v>434</v>
      </c>
      <c r="J220" t="s">
        <v>440</v>
      </c>
      <c r="K220" t="s">
        <v>149</v>
      </c>
      <c r="L220">
        <v>0.26161823150325642</v>
      </c>
      <c r="M220">
        <v>613801.76875367481</v>
      </c>
      <c r="N220" t="s">
        <v>167</v>
      </c>
      <c r="O220" t="s">
        <v>415</v>
      </c>
    </row>
    <row r="221" spans="9:15" x14ac:dyDescent="0.25">
      <c r="I221" t="s">
        <v>435</v>
      </c>
      <c r="J221" t="s">
        <v>440</v>
      </c>
      <c r="K221" t="s">
        <v>149</v>
      </c>
      <c r="L221">
        <v>0.31865049645500759</v>
      </c>
      <c r="M221">
        <v>613801.76875367481</v>
      </c>
      <c r="N221" t="s">
        <v>168</v>
      </c>
      <c r="O221" t="s">
        <v>415</v>
      </c>
    </row>
    <row r="222" spans="9:15" x14ac:dyDescent="0.25">
      <c r="I222" t="s">
        <v>436</v>
      </c>
      <c r="J222" t="s">
        <v>440</v>
      </c>
      <c r="K222" t="s">
        <v>149</v>
      </c>
      <c r="L222">
        <v>0.20518247855671221</v>
      </c>
      <c r="M222">
        <v>613801.76875367481</v>
      </c>
      <c r="N222" t="s">
        <v>169</v>
      </c>
      <c r="O222" t="s">
        <v>415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7"/>
  <dimension ref="A1:U7"/>
  <sheetViews>
    <sheetView workbookViewId="0">
      <selection activeCell="J8" sqref="J8"/>
    </sheetView>
  </sheetViews>
  <sheetFormatPr defaultRowHeight="15" x14ac:dyDescent="0.25"/>
  <cols>
    <col min="1" max="2" width="13.42578125" bestFit="1" customWidth="1"/>
    <col min="3" max="5" width="12.42578125" bestFit="1" customWidth="1"/>
    <col min="6" max="6" width="11.140625" bestFit="1" customWidth="1"/>
    <col min="7" max="7" width="12.42578125" bestFit="1" customWidth="1"/>
    <col min="8" max="8" width="12.42578125" customWidth="1"/>
    <col min="9" max="9" width="13.42578125" bestFit="1" customWidth="1"/>
    <col min="10" max="10" width="12.42578125" bestFit="1" customWidth="1"/>
    <col min="11" max="20" width="13.42578125" bestFit="1" customWidth="1"/>
  </cols>
  <sheetData>
    <row r="1" spans="1:21" x14ac:dyDescent="0.25">
      <c r="A1" t="s">
        <v>479</v>
      </c>
    </row>
    <row r="2" spans="1:21" x14ac:dyDescent="0.25">
      <c r="A2" t="s">
        <v>38</v>
      </c>
      <c r="B2" t="s">
        <v>1450</v>
      </c>
      <c r="C2" t="s">
        <v>1355</v>
      </c>
      <c r="D2" t="s">
        <v>39</v>
      </c>
      <c r="E2" t="s">
        <v>40</v>
      </c>
      <c r="F2" t="s">
        <v>170</v>
      </c>
      <c r="G2" t="s">
        <v>171</v>
      </c>
      <c r="H2" t="s">
        <v>465</v>
      </c>
      <c r="I2" t="s">
        <v>466</v>
      </c>
      <c r="J2" t="s">
        <v>468</v>
      </c>
      <c r="K2" t="s">
        <v>467</v>
      </c>
      <c r="L2" t="s">
        <v>490</v>
      </c>
      <c r="M2" t="s">
        <v>1096</v>
      </c>
      <c r="N2" t="s">
        <v>1152</v>
      </c>
      <c r="O2" t="s">
        <v>1153</v>
      </c>
      <c r="P2" t="s">
        <v>1414</v>
      </c>
      <c r="Q2" t="s">
        <v>469</v>
      </c>
      <c r="R2" t="s">
        <v>470</v>
      </c>
      <c r="S2" t="s">
        <v>471</v>
      </c>
      <c r="T2" t="s">
        <v>172</v>
      </c>
      <c r="U2" t="s">
        <v>173</v>
      </c>
    </row>
    <row r="3" spans="1:21" x14ac:dyDescent="0.25">
      <c r="A3">
        <v>222.64691523122789</v>
      </c>
      <c r="B3">
        <v>39.337630168914792</v>
      </c>
      <c r="C3">
        <v>1.0010235729217529</v>
      </c>
      <c r="D3">
        <v>273.8001742606163</v>
      </c>
      <c r="E3">
        <v>281.99211425065988</v>
      </c>
      <c r="F3">
        <v>200.35290495967871</v>
      </c>
      <c r="G3">
        <v>216.30692843246459</v>
      </c>
      <c r="H3">
        <v>191.4227483348846</v>
      </c>
      <c r="I3">
        <v>21.789254470825199</v>
      </c>
      <c r="J3">
        <v>1.941918454170227</v>
      </c>
      <c r="K3">
        <v>127.06205954933171</v>
      </c>
      <c r="L3">
        <v>42.98450095129013</v>
      </c>
      <c r="M3">
        <v>44.946022023200989</v>
      </c>
      <c r="N3">
        <v>424.87732813739768</v>
      </c>
      <c r="O3">
        <v>341.69244375276571</v>
      </c>
      <c r="P3">
        <v>423.74766212558751</v>
      </c>
      <c r="Q3">
        <v>69.322490505695342</v>
      </c>
      <c r="R3">
        <v>384.11934976005563</v>
      </c>
      <c r="S3">
        <v>46.406511035919188</v>
      </c>
      <c r="T3">
        <v>94.257799573898311</v>
      </c>
      <c r="U3">
        <v>16.978020687103271</v>
      </c>
    </row>
    <row r="5" spans="1:21" x14ac:dyDescent="0.25">
      <c r="A5" t="s">
        <v>480</v>
      </c>
    </row>
    <row r="6" spans="1:21" x14ac:dyDescent="0.25">
      <c r="A6" t="s">
        <v>38</v>
      </c>
      <c r="B6" t="s">
        <v>1450</v>
      </c>
      <c r="C6" t="s">
        <v>1355</v>
      </c>
      <c r="D6" t="s">
        <v>39</v>
      </c>
      <c r="E6" t="s">
        <v>40</v>
      </c>
      <c r="F6" t="s">
        <v>170</v>
      </c>
      <c r="G6" t="s">
        <v>171</v>
      </c>
      <c r="H6" t="s">
        <v>465</v>
      </c>
      <c r="I6" t="s">
        <v>466</v>
      </c>
      <c r="J6" t="s">
        <v>468</v>
      </c>
      <c r="K6" t="s">
        <v>467</v>
      </c>
      <c r="L6" t="s">
        <v>490</v>
      </c>
      <c r="M6" t="s">
        <v>1096</v>
      </c>
      <c r="N6" t="s">
        <v>1152</v>
      </c>
      <c r="O6" t="s">
        <v>1153</v>
      </c>
      <c r="P6" t="s">
        <v>1414</v>
      </c>
      <c r="Q6" t="s">
        <v>469</v>
      </c>
      <c r="R6" t="s">
        <v>470</v>
      </c>
      <c r="S6" t="s">
        <v>471</v>
      </c>
      <c r="T6" t="s">
        <v>172</v>
      </c>
      <c r="U6" t="s">
        <v>173</v>
      </c>
    </row>
    <row r="7" spans="1:21" x14ac:dyDescent="0.25">
      <c r="A7">
        <v>306.01167275290908</v>
      </c>
      <c r="B7">
        <v>42.329623872485662</v>
      </c>
      <c r="C7">
        <v>2.8197696049702352</v>
      </c>
      <c r="D7">
        <v>656.98115477365434</v>
      </c>
      <c r="E7">
        <v>675.93757188866925</v>
      </c>
      <c r="F7">
        <v>260.90079825776479</v>
      </c>
      <c r="G7">
        <v>286.54395648026258</v>
      </c>
      <c r="H7">
        <v>242.20049544699631</v>
      </c>
      <c r="I7">
        <v>23.475189877565221</v>
      </c>
      <c r="J7">
        <v>1.9419184629179831</v>
      </c>
      <c r="K7">
        <v>484.32620869396521</v>
      </c>
      <c r="L7">
        <v>114.4061612417288</v>
      </c>
      <c r="M7">
        <v>51.275455160428642</v>
      </c>
      <c r="N7">
        <v>1000</v>
      </c>
      <c r="O7">
        <v>842.53056394143448</v>
      </c>
      <c r="P7">
        <v>998.02895854424685</v>
      </c>
      <c r="Q7">
        <v>77.586477368496688</v>
      </c>
      <c r="R7">
        <v>775.62334672130714</v>
      </c>
      <c r="S7">
        <v>52.219109962924691</v>
      </c>
      <c r="T7">
        <v>124.3294435501919</v>
      </c>
      <c r="U7">
        <v>18.080386321443829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361"/>
  <sheetViews>
    <sheetView workbookViewId="0">
      <selection activeCell="D2" sqref="D2"/>
    </sheetView>
  </sheetViews>
  <sheetFormatPr defaultRowHeight="15" x14ac:dyDescent="0.25"/>
  <sheetData>
    <row r="1" spans="1:6" x14ac:dyDescent="0.25">
      <c r="A1" t="s">
        <v>147</v>
      </c>
      <c r="B1" t="s">
        <v>33</v>
      </c>
      <c r="C1" t="s">
        <v>148</v>
      </c>
      <c r="D1" t="s">
        <v>150</v>
      </c>
      <c r="E1" t="s">
        <v>151</v>
      </c>
      <c r="F1" t="s">
        <v>152</v>
      </c>
    </row>
    <row r="2" spans="1:6" x14ac:dyDescent="0.25">
      <c r="A2" t="s">
        <v>383</v>
      </c>
      <c r="B2" s="13">
        <v>1</v>
      </c>
      <c r="C2" t="s">
        <v>378</v>
      </c>
      <c r="D2" s="13">
        <v>47.308444678184927</v>
      </c>
      <c r="E2" s="13">
        <v>99983.870481725811</v>
      </c>
      <c r="F2" t="s">
        <v>38</v>
      </c>
    </row>
    <row r="3" spans="1:6" x14ac:dyDescent="0.25">
      <c r="A3" t="s">
        <v>491</v>
      </c>
      <c r="B3" s="13">
        <v>1</v>
      </c>
      <c r="C3" t="s">
        <v>378</v>
      </c>
      <c r="D3" s="13">
        <v>133.18405017989119</v>
      </c>
      <c r="E3" s="13">
        <v>99983.870481725811</v>
      </c>
      <c r="F3" t="s">
        <v>468</v>
      </c>
    </row>
    <row r="4" spans="1:6" x14ac:dyDescent="0.25">
      <c r="A4" t="s">
        <v>492</v>
      </c>
      <c r="B4" s="13">
        <v>1</v>
      </c>
      <c r="C4" t="s">
        <v>378</v>
      </c>
      <c r="D4" s="13">
        <v>409.17176056012983</v>
      </c>
      <c r="E4" s="13">
        <v>99983.870481725811</v>
      </c>
      <c r="F4" t="s">
        <v>467</v>
      </c>
    </row>
    <row r="5" spans="1:6" x14ac:dyDescent="0.25">
      <c r="A5" t="s">
        <v>493</v>
      </c>
      <c r="B5" s="13">
        <v>1</v>
      </c>
      <c r="C5" t="s">
        <v>378</v>
      </c>
      <c r="D5" s="13">
        <v>1870.057240230999</v>
      </c>
      <c r="E5" s="13">
        <v>99983.870481725811</v>
      </c>
      <c r="F5" t="s">
        <v>490</v>
      </c>
    </row>
    <row r="6" spans="1:6" x14ac:dyDescent="0.25">
      <c r="A6" t="s">
        <v>1121</v>
      </c>
      <c r="B6" s="13">
        <v>1</v>
      </c>
      <c r="C6" t="s">
        <v>378</v>
      </c>
      <c r="D6" s="13">
        <v>363.38649211459619</v>
      </c>
      <c r="E6" s="13">
        <v>99983.870481725811</v>
      </c>
      <c r="F6" t="s">
        <v>1096</v>
      </c>
    </row>
    <row r="7" spans="1:6" x14ac:dyDescent="0.25">
      <c r="A7" t="s">
        <v>1154</v>
      </c>
      <c r="B7" s="13">
        <v>1</v>
      </c>
      <c r="C7" t="s">
        <v>378</v>
      </c>
      <c r="D7" s="13">
        <v>2420.2955862808481</v>
      </c>
      <c r="E7" s="13">
        <v>99983.870481725811</v>
      </c>
      <c r="F7" t="s">
        <v>1152</v>
      </c>
    </row>
    <row r="8" spans="1:6" x14ac:dyDescent="0.25">
      <c r="A8" t="s">
        <v>1155</v>
      </c>
      <c r="B8" s="13">
        <v>1</v>
      </c>
      <c r="C8" t="s">
        <v>378</v>
      </c>
      <c r="D8" s="13">
        <v>21.71691320079518</v>
      </c>
      <c r="E8" s="13">
        <v>99983.870481725811</v>
      </c>
      <c r="F8" t="s">
        <v>1153</v>
      </c>
    </row>
    <row r="9" spans="1:6" x14ac:dyDescent="0.25">
      <c r="A9" t="s">
        <v>1416</v>
      </c>
      <c r="B9" s="13">
        <v>1</v>
      </c>
      <c r="C9" t="s">
        <v>378</v>
      </c>
      <c r="D9" s="13">
        <v>711.87945053617239</v>
      </c>
      <c r="E9" s="13">
        <v>99983.870481725811</v>
      </c>
      <c r="F9" t="s">
        <v>1414</v>
      </c>
    </row>
    <row r="10" spans="1:6" x14ac:dyDescent="0.25">
      <c r="A10" t="s">
        <v>494</v>
      </c>
      <c r="B10" s="13">
        <v>1</v>
      </c>
      <c r="C10" t="s">
        <v>378</v>
      </c>
      <c r="D10" s="13">
        <v>1928.7460618927901</v>
      </c>
      <c r="E10" s="13">
        <v>99983.870481725811</v>
      </c>
      <c r="F10" t="s">
        <v>469</v>
      </c>
    </row>
    <row r="11" spans="1:6" x14ac:dyDescent="0.25">
      <c r="A11" t="s">
        <v>495</v>
      </c>
      <c r="B11" s="13">
        <v>1</v>
      </c>
      <c r="C11" t="s">
        <v>378</v>
      </c>
      <c r="D11" s="13">
        <v>589.05051624960947</v>
      </c>
      <c r="E11" s="13">
        <v>99983.870481725811</v>
      </c>
      <c r="F11" t="s">
        <v>470</v>
      </c>
    </row>
    <row r="12" spans="1:6" x14ac:dyDescent="0.25">
      <c r="A12" t="s">
        <v>496</v>
      </c>
      <c r="B12" s="13">
        <v>1</v>
      </c>
      <c r="C12" t="s">
        <v>378</v>
      </c>
      <c r="D12" s="13">
        <v>115.096797709668</v>
      </c>
      <c r="E12" s="13">
        <v>99983.870481725811</v>
      </c>
      <c r="F12" t="s">
        <v>471</v>
      </c>
    </row>
    <row r="13" spans="1:6" x14ac:dyDescent="0.25">
      <c r="A13" t="s">
        <v>1451</v>
      </c>
      <c r="B13" s="13">
        <v>1</v>
      </c>
      <c r="C13" t="s">
        <v>378</v>
      </c>
      <c r="D13" s="13">
        <v>5.0402797064545686</v>
      </c>
      <c r="E13" s="13">
        <v>99983.870481725811</v>
      </c>
      <c r="F13" t="s">
        <v>1450</v>
      </c>
    </row>
    <row r="14" spans="1:6" x14ac:dyDescent="0.25">
      <c r="A14" t="s">
        <v>190</v>
      </c>
      <c r="B14" s="13">
        <v>1</v>
      </c>
      <c r="C14" t="s">
        <v>378</v>
      </c>
      <c r="D14" s="13">
        <v>244.21769431188119</v>
      </c>
      <c r="E14" s="13">
        <v>99983.870481725811</v>
      </c>
      <c r="F14" t="s">
        <v>172</v>
      </c>
    </row>
    <row r="15" spans="1:6" x14ac:dyDescent="0.25">
      <c r="A15" t="s">
        <v>191</v>
      </c>
      <c r="B15" s="13">
        <v>1</v>
      </c>
      <c r="C15" t="s">
        <v>378</v>
      </c>
      <c r="D15" s="13">
        <v>54.573070373508259</v>
      </c>
      <c r="E15" s="13">
        <v>99983.870481725811</v>
      </c>
      <c r="F15" t="s">
        <v>173</v>
      </c>
    </row>
    <row r="16" spans="1:6" x14ac:dyDescent="0.25">
      <c r="A16" t="s">
        <v>199</v>
      </c>
      <c r="B16" s="13">
        <v>1</v>
      </c>
      <c r="C16" t="s">
        <v>378</v>
      </c>
      <c r="D16" s="13">
        <v>9.4616889356369871</v>
      </c>
      <c r="E16" s="13">
        <v>99983.870481725811</v>
      </c>
      <c r="F16" t="s">
        <v>47</v>
      </c>
    </row>
    <row r="17" spans="1:6" x14ac:dyDescent="0.25">
      <c r="A17" t="s">
        <v>200</v>
      </c>
      <c r="B17" s="13">
        <v>1</v>
      </c>
      <c r="C17" t="s">
        <v>378</v>
      </c>
      <c r="D17" s="13">
        <v>0.24730745665248871</v>
      </c>
      <c r="E17" s="13">
        <v>99983.870481725811</v>
      </c>
      <c r="F17" t="s">
        <v>182</v>
      </c>
    </row>
    <row r="18" spans="1:6" x14ac:dyDescent="0.25">
      <c r="A18" t="s">
        <v>201</v>
      </c>
      <c r="B18" s="13">
        <v>1</v>
      </c>
      <c r="C18" t="s">
        <v>378</v>
      </c>
      <c r="D18" s="13">
        <v>14214.71273288609</v>
      </c>
      <c r="E18" s="13">
        <v>99983.870481725811</v>
      </c>
      <c r="F18" t="s">
        <v>48</v>
      </c>
    </row>
    <row r="19" spans="1:6" x14ac:dyDescent="0.25">
      <c r="A19" t="s">
        <v>202</v>
      </c>
      <c r="B19" s="13">
        <v>1</v>
      </c>
      <c r="C19" t="s">
        <v>378</v>
      </c>
      <c r="D19" s="13">
        <v>3038.195859599366</v>
      </c>
      <c r="E19" s="13">
        <v>99983.870481725811</v>
      </c>
      <c r="F19" t="s">
        <v>181</v>
      </c>
    </row>
    <row r="20" spans="1:6" x14ac:dyDescent="0.25">
      <c r="A20" t="s">
        <v>203</v>
      </c>
      <c r="B20" s="13">
        <v>1</v>
      </c>
      <c r="C20" t="s">
        <v>378</v>
      </c>
      <c r="D20" s="13">
        <v>2442.0124994816429</v>
      </c>
      <c r="E20" s="13">
        <v>99983.870481725811</v>
      </c>
      <c r="F20" t="s">
        <v>180</v>
      </c>
    </row>
    <row r="21" spans="1:6" x14ac:dyDescent="0.25">
      <c r="A21" t="s">
        <v>204</v>
      </c>
      <c r="B21" s="13">
        <v>1</v>
      </c>
      <c r="C21" t="s">
        <v>378</v>
      </c>
      <c r="D21" s="13">
        <v>711.87945053617239</v>
      </c>
      <c r="E21" s="13">
        <v>99983.870481725811</v>
      </c>
      <c r="F21" t="s">
        <v>179</v>
      </c>
    </row>
    <row r="22" spans="1:6" x14ac:dyDescent="0.25">
      <c r="A22" t="s">
        <v>205</v>
      </c>
      <c r="B22" s="13">
        <v>1</v>
      </c>
      <c r="C22" t="s">
        <v>378</v>
      </c>
      <c r="D22" s="13">
        <v>2517.7965781424</v>
      </c>
      <c r="E22" s="13">
        <v>99983.870481725811</v>
      </c>
      <c r="F22" t="s">
        <v>178</v>
      </c>
    </row>
    <row r="23" spans="1:6" x14ac:dyDescent="0.25">
      <c r="A23" t="s">
        <v>206</v>
      </c>
      <c r="B23" s="13">
        <v>1</v>
      </c>
      <c r="C23" t="s">
        <v>378</v>
      </c>
      <c r="D23" s="13">
        <v>413.88756239505739</v>
      </c>
      <c r="E23" s="13">
        <v>99983.870481725811</v>
      </c>
      <c r="F23" t="s">
        <v>177</v>
      </c>
    </row>
    <row r="24" spans="1:6" x14ac:dyDescent="0.25">
      <c r="A24" t="s">
        <v>1356</v>
      </c>
      <c r="B24" s="13">
        <v>1</v>
      </c>
      <c r="C24" t="s">
        <v>378</v>
      </c>
      <c r="D24" s="13">
        <v>0</v>
      </c>
      <c r="E24" s="13">
        <v>99983.870481725811</v>
      </c>
      <c r="F24" t="s">
        <v>1355</v>
      </c>
    </row>
    <row r="25" spans="1:6" x14ac:dyDescent="0.25">
      <c r="A25" t="s">
        <v>192</v>
      </c>
      <c r="B25" s="13">
        <v>1</v>
      </c>
      <c r="C25" t="s">
        <v>378</v>
      </c>
      <c r="D25" s="13">
        <v>2022.633282407729</v>
      </c>
      <c r="E25" s="13">
        <v>99983.870481725811</v>
      </c>
      <c r="F25" t="s">
        <v>163</v>
      </c>
    </row>
    <row r="26" spans="1:6" x14ac:dyDescent="0.25">
      <c r="A26" t="s">
        <v>193</v>
      </c>
      <c r="B26" s="13">
        <v>1</v>
      </c>
      <c r="C26" t="s">
        <v>378</v>
      </c>
      <c r="D26" s="13">
        <v>16226.82639685178</v>
      </c>
      <c r="E26" s="13">
        <v>99983.870481725811</v>
      </c>
      <c r="F26" t="s">
        <v>164</v>
      </c>
    </row>
    <row r="27" spans="1:6" x14ac:dyDescent="0.25">
      <c r="A27" t="s">
        <v>194</v>
      </c>
      <c r="B27" s="13">
        <v>1</v>
      </c>
      <c r="C27" t="s">
        <v>378</v>
      </c>
      <c r="D27" s="13">
        <v>2012.9242863257591</v>
      </c>
      <c r="E27" s="13">
        <v>99983.870481725811</v>
      </c>
      <c r="F27" t="s">
        <v>165</v>
      </c>
    </row>
    <row r="28" spans="1:6" x14ac:dyDescent="0.25">
      <c r="A28" t="s">
        <v>195</v>
      </c>
      <c r="B28" s="13">
        <v>1</v>
      </c>
      <c r="C28" t="s">
        <v>378</v>
      </c>
      <c r="D28" s="13">
        <v>19274.48394847208</v>
      </c>
      <c r="E28" s="13">
        <v>99983.870481725811</v>
      </c>
      <c r="F28" t="s">
        <v>166</v>
      </c>
    </row>
    <row r="29" spans="1:6" x14ac:dyDescent="0.25">
      <c r="A29" t="s">
        <v>196</v>
      </c>
      <c r="B29" s="13">
        <v>1</v>
      </c>
      <c r="C29" t="s">
        <v>378</v>
      </c>
      <c r="D29" s="13">
        <v>19264.774956196808</v>
      </c>
      <c r="E29" s="13">
        <v>99983.870481725811</v>
      </c>
      <c r="F29" t="s">
        <v>167</v>
      </c>
    </row>
    <row r="30" spans="1:6" x14ac:dyDescent="0.25">
      <c r="A30" t="s">
        <v>197</v>
      </c>
      <c r="B30" s="13">
        <v>1</v>
      </c>
      <c r="C30" t="s">
        <v>378</v>
      </c>
      <c r="D30" s="13">
        <v>17534.641919991409</v>
      </c>
      <c r="E30" s="13">
        <v>99983.870481725811</v>
      </c>
      <c r="F30" t="s">
        <v>168</v>
      </c>
    </row>
    <row r="31" spans="1:6" x14ac:dyDescent="0.25">
      <c r="A31" t="s">
        <v>198</v>
      </c>
      <c r="B31" s="13">
        <v>1</v>
      </c>
      <c r="C31" t="s">
        <v>378</v>
      </c>
      <c r="D31" s="13">
        <v>20466.326067515129</v>
      </c>
      <c r="E31" s="13">
        <v>99983.870481725811</v>
      </c>
      <c r="F31" t="s">
        <v>169</v>
      </c>
    </row>
    <row r="32" spans="1:6" x14ac:dyDescent="0.25">
      <c r="A32" t="s">
        <v>384</v>
      </c>
      <c r="B32" s="13">
        <v>1</v>
      </c>
      <c r="C32" t="s">
        <v>378</v>
      </c>
      <c r="D32" s="13">
        <v>1365.237119985936</v>
      </c>
      <c r="E32" s="13">
        <v>99983.870481725811</v>
      </c>
      <c r="F32" t="s">
        <v>39</v>
      </c>
    </row>
    <row r="33" spans="1:6" x14ac:dyDescent="0.25">
      <c r="A33" t="s">
        <v>385</v>
      </c>
      <c r="B33" s="13">
        <v>1</v>
      </c>
      <c r="C33" t="s">
        <v>378</v>
      </c>
      <c r="D33" s="13">
        <v>605.04743837877572</v>
      </c>
      <c r="E33" s="13">
        <v>99983.870481725811</v>
      </c>
      <c r="F33" t="s">
        <v>40</v>
      </c>
    </row>
    <row r="34" spans="1:6" x14ac:dyDescent="0.25">
      <c r="A34" t="s">
        <v>188</v>
      </c>
      <c r="B34" s="13">
        <v>1</v>
      </c>
      <c r="C34" t="s">
        <v>378</v>
      </c>
      <c r="D34" s="13">
        <v>9.4616889356369871</v>
      </c>
      <c r="E34" s="13">
        <v>99983.870481725811</v>
      </c>
      <c r="F34" t="s">
        <v>170</v>
      </c>
    </row>
    <row r="35" spans="1:6" x14ac:dyDescent="0.25">
      <c r="A35" t="s">
        <v>189</v>
      </c>
      <c r="B35" s="13">
        <v>1</v>
      </c>
      <c r="C35" t="s">
        <v>378</v>
      </c>
      <c r="D35" s="13">
        <v>0.24730745665248871</v>
      </c>
      <c r="E35" s="13">
        <v>99983.870481725811</v>
      </c>
      <c r="F35" t="s">
        <v>171</v>
      </c>
    </row>
    <row r="36" spans="1:6" x14ac:dyDescent="0.25">
      <c r="A36" t="s">
        <v>497</v>
      </c>
      <c r="B36" s="13">
        <v>1</v>
      </c>
      <c r="C36" t="s">
        <v>378</v>
      </c>
      <c r="D36" s="13">
        <v>14214.71273288609</v>
      </c>
      <c r="E36" s="13">
        <v>99983.870481725811</v>
      </c>
      <c r="F36" t="s">
        <v>465</v>
      </c>
    </row>
    <row r="37" spans="1:6" x14ac:dyDescent="0.25">
      <c r="A37" t="s">
        <v>498</v>
      </c>
      <c r="B37" s="13">
        <v>1</v>
      </c>
      <c r="C37" t="s">
        <v>378</v>
      </c>
      <c r="D37" s="13">
        <v>262.3963165137497</v>
      </c>
      <c r="E37" s="13">
        <v>99983.870481725811</v>
      </c>
      <c r="F37" t="s">
        <v>466</v>
      </c>
    </row>
    <row r="38" spans="1:6" x14ac:dyDescent="0.25">
      <c r="A38" t="s">
        <v>386</v>
      </c>
      <c r="B38" s="13">
        <v>2</v>
      </c>
      <c r="C38" t="s">
        <v>378</v>
      </c>
      <c r="D38" s="13">
        <v>873.76379123338381</v>
      </c>
      <c r="E38" s="13">
        <v>99988.831005234359</v>
      </c>
      <c r="F38" t="s">
        <v>38</v>
      </c>
    </row>
    <row r="39" spans="1:6" x14ac:dyDescent="0.25">
      <c r="A39" t="s">
        <v>499</v>
      </c>
      <c r="B39" s="13">
        <v>2</v>
      </c>
      <c r="C39" t="s">
        <v>378</v>
      </c>
      <c r="D39" s="13">
        <v>53.235674009677382</v>
      </c>
      <c r="E39" s="13">
        <v>99988.831005234359</v>
      </c>
      <c r="F39" t="s">
        <v>468</v>
      </c>
    </row>
    <row r="40" spans="1:6" x14ac:dyDescent="0.25">
      <c r="A40" t="s">
        <v>500</v>
      </c>
      <c r="B40" s="13">
        <v>2</v>
      </c>
      <c r="C40" t="s">
        <v>378</v>
      </c>
      <c r="D40" s="13">
        <v>1023.623433576243</v>
      </c>
      <c r="E40" s="13">
        <v>99988.831005234359</v>
      </c>
      <c r="F40" t="s">
        <v>467</v>
      </c>
    </row>
    <row r="41" spans="1:6" x14ac:dyDescent="0.25">
      <c r="A41" t="s">
        <v>501</v>
      </c>
      <c r="B41" s="13">
        <v>2</v>
      </c>
      <c r="C41" t="s">
        <v>378</v>
      </c>
      <c r="D41" s="13">
        <v>2020.4226071964449</v>
      </c>
      <c r="E41" s="13">
        <v>99988.831005234359</v>
      </c>
      <c r="F41" t="s">
        <v>490</v>
      </c>
    </row>
    <row r="42" spans="1:6" x14ac:dyDescent="0.25">
      <c r="A42" t="s">
        <v>1122</v>
      </c>
      <c r="B42" s="13">
        <v>2</v>
      </c>
      <c r="C42" t="s">
        <v>378</v>
      </c>
      <c r="D42" s="13">
        <v>267.00168945140962</v>
      </c>
      <c r="E42" s="13">
        <v>99988.831005234359</v>
      </c>
      <c r="F42" t="s">
        <v>1096</v>
      </c>
    </row>
    <row r="43" spans="1:6" x14ac:dyDescent="0.25">
      <c r="A43" t="s">
        <v>1156</v>
      </c>
      <c r="B43" s="13">
        <v>2</v>
      </c>
      <c r="C43" t="s">
        <v>378</v>
      </c>
      <c r="D43" s="13">
        <v>1982.859187326005</v>
      </c>
      <c r="E43" s="13">
        <v>99988.831005234359</v>
      </c>
      <c r="F43" t="s">
        <v>1152</v>
      </c>
    </row>
    <row r="44" spans="1:6" x14ac:dyDescent="0.25">
      <c r="A44" t="s">
        <v>1157</v>
      </c>
      <c r="B44" s="13">
        <v>2</v>
      </c>
      <c r="C44" t="s">
        <v>378</v>
      </c>
      <c r="D44" s="13">
        <v>26.473960630191641</v>
      </c>
      <c r="E44" s="13">
        <v>99988.831005234359</v>
      </c>
      <c r="F44" t="s">
        <v>1153</v>
      </c>
    </row>
    <row r="45" spans="1:6" x14ac:dyDescent="0.25">
      <c r="A45" t="s">
        <v>1417</v>
      </c>
      <c r="B45" s="13">
        <v>2</v>
      </c>
      <c r="C45" t="s">
        <v>378</v>
      </c>
      <c r="D45" s="13">
        <v>754.66031951255104</v>
      </c>
      <c r="E45" s="13">
        <v>99988.831005234359</v>
      </c>
      <c r="F45" t="s">
        <v>1414</v>
      </c>
    </row>
    <row r="46" spans="1:6" x14ac:dyDescent="0.25">
      <c r="A46" t="s">
        <v>502</v>
      </c>
      <c r="B46" s="13">
        <v>2</v>
      </c>
      <c r="C46" t="s">
        <v>378</v>
      </c>
      <c r="D46" s="13">
        <v>1316.676327287046</v>
      </c>
      <c r="E46" s="13">
        <v>99988.831005234359</v>
      </c>
      <c r="F46" t="s">
        <v>469</v>
      </c>
    </row>
    <row r="47" spans="1:6" x14ac:dyDescent="0.25">
      <c r="A47" t="s">
        <v>503</v>
      </c>
      <c r="B47" s="13">
        <v>2</v>
      </c>
      <c r="C47" t="s">
        <v>378</v>
      </c>
      <c r="D47" s="13">
        <v>490.62982707194487</v>
      </c>
      <c r="E47" s="13">
        <v>99988.831005234359</v>
      </c>
      <c r="F47" t="s">
        <v>470</v>
      </c>
    </row>
    <row r="48" spans="1:6" x14ac:dyDescent="0.25">
      <c r="A48" t="s">
        <v>504</v>
      </c>
      <c r="B48" s="13">
        <v>2</v>
      </c>
      <c r="C48" t="s">
        <v>378</v>
      </c>
      <c r="D48" s="13">
        <v>324.99225477189071</v>
      </c>
      <c r="E48" s="13">
        <v>99988.831005234359</v>
      </c>
      <c r="F48" t="s">
        <v>471</v>
      </c>
    </row>
    <row r="49" spans="1:6" x14ac:dyDescent="0.25">
      <c r="A49" t="s">
        <v>1452</v>
      </c>
      <c r="B49" s="13">
        <v>2</v>
      </c>
      <c r="C49" t="s">
        <v>378</v>
      </c>
      <c r="D49" s="13">
        <v>185.5745027045273</v>
      </c>
      <c r="E49" s="13">
        <v>99988.831005234359</v>
      </c>
      <c r="F49" t="s">
        <v>1450</v>
      </c>
    </row>
    <row r="50" spans="1:6" x14ac:dyDescent="0.25">
      <c r="A50" t="s">
        <v>209</v>
      </c>
      <c r="B50" s="13">
        <v>2</v>
      </c>
      <c r="C50" t="s">
        <v>378</v>
      </c>
      <c r="D50" s="13">
        <v>628.86225753317319</v>
      </c>
      <c r="E50" s="13">
        <v>99988.831005234359</v>
      </c>
      <c r="F50" t="s">
        <v>172</v>
      </c>
    </row>
    <row r="51" spans="1:6" x14ac:dyDescent="0.25">
      <c r="A51" t="s">
        <v>210</v>
      </c>
      <c r="B51" s="13">
        <v>2</v>
      </c>
      <c r="C51" t="s">
        <v>378</v>
      </c>
      <c r="D51" s="13">
        <v>162.6290115970202</v>
      </c>
      <c r="E51" s="13">
        <v>99988.831005234359</v>
      </c>
      <c r="F51" t="s">
        <v>173</v>
      </c>
    </row>
    <row r="52" spans="1:6" x14ac:dyDescent="0.25">
      <c r="A52" t="s">
        <v>218</v>
      </c>
      <c r="B52" s="13">
        <v>2</v>
      </c>
      <c r="C52" t="s">
        <v>378</v>
      </c>
      <c r="D52" s="13">
        <v>135.11033187950551</v>
      </c>
      <c r="E52" s="13">
        <v>99988.831005234359</v>
      </c>
      <c r="F52" t="s">
        <v>47</v>
      </c>
    </row>
    <row r="53" spans="1:6" x14ac:dyDescent="0.25">
      <c r="A53" t="s">
        <v>219</v>
      </c>
      <c r="B53" s="13">
        <v>2</v>
      </c>
      <c r="C53" t="s">
        <v>378</v>
      </c>
      <c r="D53" s="13">
        <v>16.982475582785661</v>
      </c>
      <c r="E53" s="13">
        <v>99988.831005234359</v>
      </c>
      <c r="F53" t="s">
        <v>182</v>
      </c>
    </row>
    <row r="54" spans="1:6" x14ac:dyDescent="0.25">
      <c r="A54" t="s">
        <v>220</v>
      </c>
      <c r="B54" s="13">
        <v>2</v>
      </c>
      <c r="C54" t="s">
        <v>378</v>
      </c>
      <c r="D54" s="13">
        <v>7193.4943537213567</v>
      </c>
      <c r="E54" s="13">
        <v>99988.831005234359</v>
      </c>
      <c r="F54" t="s">
        <v>48</v>
      </c>
    </row>
    <row r="55" spans="1:6" x14ac:dyDescent="0.25">
      <c r="A55" t="s">
        <v>221</v>
      </c>
      <c r="B55" s="13">
        <v>2</v>
      </c>
      <c r="C55" t="s">
        <v>378</v>
      </c>
      <c r="D55" s="13">
        <v>3653.4660741774901</v>
      </c>
      <c r="E55" s="13">
        <v>99988.831005234359</v>
      </c>
      <c r="F55" t="s">
        <v>181</v>
      </c>
    </row>
    <row r="56" spans="1:6" x14ac:dyDescent="0.25">
      <c r="A56" t="s">
        <v>222</v>
      </c>
      <c r="B56" s="13">
        <v>2</v>
      </c>
      <c r="C56" t="s">
        <v>378</v>
      </c>
      <c r="D56" s="13">
        <v>2009.3331479561959</v>
      </c>
      <c r="E56" s="13">
        <v>99988.831005234359</v>
      </c>
      <c r="F56" t="s">
        <v>180</v>
      </c>
    </row>
    <row r="57" spans="1:6" x14ac:dyDescent="0.25">
      <c r="A57" t="s">
        <v>223</v>
      </c>
      <c r="B57" s="13">
        <v>2</v>
      </c>
      <c r="C57" t="s">
        <v>378</v>
      </c>
      <c r="D57" s="13">
        <v>754.66031951255104</v>
      </c>
      <c r="E57" s="13">
        <v>99988.831005234359</v>
      </c>
      <c r="F57" t="s">
        <v>179</v>
      </c>
    </row>
    <row r="58" spans="1:6" x14ac:dyDescent="0.25">
      <c r="A58" t="s">
        <v>224</v>
      </c>
      <c r="B58" s="13">
        <v>2</v>
      </c>
      <c r="C58" t="s">
        <v>378</v>
      </c>
      <c r="D58" s="13">
        <v>1807.3061543589911</v>
      </c>
      <c r="E58" s="13">
        <v>99988.831005234359</v>
      </c>
      <c r="F58" t="s">
        <v>178</v>
      </c>
    </row>
    <row r="59" spans="1:6" x14ac:dyDescent="0.25">
      <c r="A59" t="s">
        <v>225</v>
      </c>
      <c r="B59" s="13">
        <v>2</v>
      </c>
      <c r="C59" t="s">
        <v>378</v>
      </c>
      <c r="D59" s="13">
        <v>1116.483523902084</v>
      </c>
      <c r="E59" s="13">
        <v>99988.831005234359</v>
      </c>
      <c r="F59" t="s">
        <v>177</v>
      </c>
    </row>
    <row r="60" spans="1:6" x14ac:dyDescent="0.25">
      <c r="A60" t="s">
        <v>1357</v>
      </c>
      <c r="B60" s="13">
        <v>2</v>
      </c>
      <c r="C60" t="s">
        <v>378</v>
      </c>
      <c r="D60" s="13">
        <v>0</v>
      </c>
      <c r="E60" s="13">
        <v>99988.831005234359</v>
      </c>
      <c r="F60" t="s">
        <v>1355</v>
      </c>
    </row>
    <row r="61" spans="1:6" x14ac:dyDescent="0.25">
      <c r="A61" t="s">
        <v>211</v>
      </c>
      <c r="B61" s="13">
        <v>2</v>
      </c>
      <c r="C61" t="s">
        <v>378</v>
      </c>
      <c r="D61" s="13">
        <v>7238.0377497152194</v>
      </c>
      <c r="E61" s="13">
        <v>99988.831005234359</v>
      </c>
      <c r="F61" t="s">
        <v>163</v>
      </c>
    </row>
    <row r="62" spans="1:6" x14ac:dyDescent="0.25">
      <c r="A62" t="s">
        <v>212</v>
      </c>
      <c r="B62" s="13">
        <v>2</v>
      </c>
      <c r="C62" t="s">
        <v>378</v>
      </c>
      <c r="D62" s="13">
        <v>14297.47964237566</v>
      </c>
      <c r="E62" s="13">
        <v>99988.831005234359</v>
      </c>
      <c r="F62" t="s">
        <v>164</v>
      </c>
    </row>
    <row r="63" spans="1:6" x14ac:dyDescent="0.25">
      <c r="A63" t="s">
        <v>213</v>
      </c>
      <c r="B63" s="13">
        <v>2</v>
      </c>
      <c r="C63" t="s">
        <v>378</v>
      </c>
      <c r="D63" s="13">
        <v>7085.9449377849114</v>
      </c>
      <c r="E63" s="13">
        <v>99988.831005234359</v>
      </c>
      <c r="F63" t="s">
        <v>165</v>
      </c>
    </row>
    <row r="64" spans="1:6" x14ac:dyDescent="0.25">
      <c r="A64" t="s">
        <v>214</v>
      </c>
      <c r="B64" s="13">
        <v>2</v>
      </c>
      <c r="C64" t="s">
        <v>378</v>
      </c>
      <c r="D64" s="13">
        <v>18086.056022547091</v>
      </c>
      <c r="E64" s="13">
        <v>99988.831005234359</v>
      </c>
      <c r="F64" t="s">
        <v>166</v>
      </c>
    </row>
    <row r="65" spans="1:6" x14ac:dyDescent="0.25">
      <c r="A65" t="s">
        <v>215</v>
      </c>
      <c r="B65" s="13">
        <v>2</v>
      </c>
      <c r="C65" t="s">
        <v>378</v>
      </c>
      <c r="D65" s="13">
        <v>17933.963230651341</v>
      </c>
      <c r="E65" s="13">
        <v>99988.831005234359</v>
      </c>
      <c r="F65" t="s">
        <v>167</v>
      </c>
    </row>
    <row r="66" spans="1:6" x14ac:dyDescent="0.25">
      <c r="A66" t="s">
        <v>216</v>
      </c>
      <c r="B66" s="13">
        <v>2</v>
      </c>
      <c r="C66" t="s">
        <v>378</v>
      </c>
      <c r="D66" s="13">
        <v>16679.290389569771</v>
      </c>
      <c r="E66" s="13">
        <v>99988.831005234359</v>
      </c>
      <c r="F66" t="s">
        <v>168</v>
      </c>
    </row>
    <row r="67" spans="1:6" x14ac:dyDescent="0.25">
      <c r="A67" t="s">
        <v>217</v>
      </c>
      <c r="B67" s="13">
        <v>2</v>
      </c>
      <c r="C67" t="s">
        <v>378</v>
      </c>
      <c r="D67" s="13">
        <v>19603.080082470831</v>
      </c>
      <c r="E67" s="13">
        <v>99988.831005234359</v>
      </c>
      <c r="F67" t="s">
        <v>169</v>
      </c>
    </row>
    <row r="68" spans="1:6" x14ac:dyDescent="0.25">
      <c r="A68" t="s">
        <v>387</v>
      </c>
      <c r="B68" s="13">
        <v>2</v>
      </c>
      <c r="C68" t="s">
        <v>378</v>
      </c>
      <c r="D68" s="13">
        <v>3684.5012748609151</v>
      </c>
      <c r="E68" s="13">
        <v>99988.831005234359</v>
      </c>
      <c r="F68" t="s">
        <v>39</v>
      </c>
    </row>
    <row r="69" spans="1:6" x14ac:dyDescent="0.25">
      <c r="A69" t="s">
        <v>388</v>
      </c>
      <c r="B69" s="13">
        <v>2</v>
      </c>
      <c r="C69" t="s">
        <v>378</v>
      </c>
      <c r="D69" s="13">
        <v>2494.198172942778</v>
      </c>
      <c r="E69" s="13">
        <v>99988.831005234359</v>
      </c>
      <c r="F69" t="s">
        <v>40</v>
      </c>
    </row>
    <row r="70" spans="1:6" x14ac:dyDescent="0.25">
      <c r="A70" t="s">
        <v>207</v>
      </c>
      <c r="B70" s="13">
        <v>2</v>
      </c>
      <c r="C70" t="s">
        <v>378</v>
      </c>
      <c r="D70" s="13">
        <v>135.11033187950551</v>
      </c>
      <c r="E70" s="13">
        <v>99988.831005234359</v>
      </c>
      <c r="F70" t="s">
        <v>170</v>
      </c>
    </row>
    <row r="71" spans="1:6" x14ac:dyDescent="0.25">
      <c r="A71" t="s">
        <v>208</v>
      </c>
      <c r="B71" s="13">
        <v>2</v>
      </c>
      <c r="C71" t="s">
        <v>378</v>
      </c>
      <c r="D71" s="13">
        <v>16.982475582785661</v>
      </c>
      <c r="E71" s="13">
        <v>99988.831005234359</v>
      </c>
      <c r="F71" t="s">
        <v>171</v>
      </c>
    </row>
    <row r="72" spans="1:6" x14ac:dyDescent="0.25">
      <c r="A72" t="s">
        <v>505</v>
      </c>
      <c r="B72" s="13">
        <v>2</v>
      </c>
      <c r="C72" t="s">
        <v>378</v>
      </c>
      <c r="D72" s="13">
        <v>7193.4943537213567</v>
      </c>
      <c r="E72" s="13">
        <v>99988.831005234359</v>
      </c>
      <c r="F72" t="s">
        <v>465</v>
      </c>
    </row>
    <row r="73" spans="1:6" x14ac:dyDescent="0.25">
      <c r="A73" t="s">
        <v>506</v>
      </c>
      <c r="B73" s="13">
        <v>2</v>
      </c>
      <c r="C73" t="s">
        <v>378</v>
      </c>
      <c r="D73" s="13">
        <v>289.18266994371442</v>
      </c>
      <c r="E73" s="13">
        <v>99988.831005234359</v>
      </c>
      <c r="F73" t="s">
        <v>466</v>
      </c>
    </row>
    <row r="74" spans="1:6" x14ac:dyDescent="0.25">
      <c r="A74" t="s">
        <v>389</v>
      </c>
      <c r="B74" s="13">
        <v>3</v>
      </c>
      <c r="C74" t="s">
        <v>378</v>
      </c>
      <c r="D74" s="13">
        <v>3690.5988309799491</v>
      </c>
      <c r="E74" s="13">
        <v>99998.609302509212</v>
      </c>
      <c r="F74" t="s">
        <v>38</v>
      </c>
    </row>
    <row r="75" spans="1:6" x14ac:dyDescent="0.25">
      <c r="A75" t="s">
        <v>507</v>
      </c>
      <c r="B75" s="13">
        <v>3</v>
      </c>
      <c r="C75" t="s">
        <v>378</v>
      </c>
      <c r="D75" s="13">
        <v>235.6371360852003</v>
      </c>
      <c r="E75" s="13">
        <v>99998.609302509212</v>
      </c>
      <c r="F75" t="s">
        <v>468</v>
      </c>
    </row>
    <row r="76" spans="1:6" x14ac:dyDescent="0.25">
      <c r="A76" t="s">
        <v>508</v>
      </c>
      <c r="B76" s="13">
        <v>3</v>
      </c>
      <c r="C76" t="s">
        <v>378</v>
      </c>
      <c r="D76" s="13">
        <v>1328.614671814538</v>
      </c>
      <c r="E76" s="13">
        <v>99998.609302509212</v>
      </c>
      <c r="F76" t="s">
        <v>467</v>
      </c>
    </row>
    <row r="77" spans="1:6" x14ac:dyDescent="0.25">
      <c r="A77" t="s">
        <v>509</v>
      </c>
      <c r="B77" s="13">
        <v>3</v>
      </c>
      <c r="C77" t="s">
        <v>378</v>
      </c>
      <c r="D77" s="13">
        <v>437.72893591580129</v>
      </c>
      <c r="E77" s="13">
        <v>99998.609302509212</v>
      </c>
      <c r="F77" t="s">
        <v>490</v>
      </c>
    </row>
    <row r="78" spans="1:6" x14ac:dyDescent="0.25">
      <c r="A78" t="s">
        <v>1123</v>
      </c>
      <c r="B78" s="13">
        <v>3</v>
      </c>
      <c r="C78" t="s">
        <v>378</v>
      </c>
      <c r="D78" s="13">
        <v>205.84366234961459</v>
      </c>
      <c r="E78" s="13">
        <v>99998.609302509212</v>
      </c>
      <c r="F78" t="s">
        <v>1096</v>
      </c>
    </row>
    <row r="79" spans="1:6" x14ac:dyDescent="0.25">
      <c r="A79" t="s">
        <v>1158</v>
      </c>
      <c r="B79" s="13">
        <v>3</v>
      </c>
      <c r="C79" t="s">
        <v>378</v>
      </c>
      <c r="D79" s="13">
        <v>2053.1929273531932</v>
      </c>
      <c r="E79" s="13">
        <v>99998.609302509212</v>
      </c>
      <c r="F79" t="s">
        <v>1152</v>
      </c>
    </row>
    <row r="80" spans="1:6" x14ac:dyDescent="0.25">
      <c r="A80" t="s">
        <v>1159</v>
      </c>
      <c r="B80" s="13">
        <v>3</v>
      </c>
      <c r="C80" t="s">
        <v>378</v>
      </c>
      <c r="D80" s="13">
        <v>24.009123198230789</v>
      </c>
      <c r="E80" s="13">
        <v>99998.609302509212</v>
      </c>
      <c r="F80" t="s">
        <v>1153</v>
      </c>
    </row>
    <row r="81" spans="1:6" x14ac:dyDescent="0.25">
      <c r="A81" t="s">
        <v>1418</v>
      </c>
      <c r="B81" s="13">
        <v>3</v>
      </c>
      <c r="C81" t="s">
        <v>378</v>
      </c>
      <c r="D81" s="13">
        <v>853.21177831026716</v>
      </c>
      <c r="E81" s="13">
        <v>99998.609302509212</v>
      </c>
      <c r="F81" t="s">
        <v>1414</v>
      </c>
    </row>
    <row r="82" spans="1:6" x14ac:dyDescent="0.25">
      <c r="A82" t="s">
        <v>510</v>
      </c>
      <c r="B82" s="13">
        <v>3</v>
      </c>
      <c r="C82" t="s">
        <v>378</v>
      </c>
      <c r="D82" s="13">
        <v>796.35413898201568</v>
      </c>
      <c r="E82" s="13">
        <v>99998.609302509212</v>
      </c>
      <c r="F82" t="s">
        <v>469</v>
      </c>
    </row>
    <row r="83" spans="1:6" x14ac:dyDescent="0.25">
      <c r="A83" t="s">
        <v>511</v>
      </c>
      <c r="B83" s="13">
        <v>3</v>
      </c>
      <c r="C83" t="s">
        <v>378</v>
      </c>
      <c r="D83" s="13">
        <v>436.55426793380042</v>
      </c>
      <c r="E83" s="13">
        <v>99998.609302509212</v>
      </c>
      <c r="F83" t="s">
        <v>470</v>
      </c>
    </row>
    <row r="84" spans="1:6" x14ac:dyDescent="0.25">
      <c r="A84" t="s">
        <v>512</v>
      </c>
      <c r="B84" s="13">
        <v>3</v>
      </c>
      <c r="C84" t="s">
        <v>378</v>
      </c>
      <c r="D84" s="13">
        <v>354.46752439812389</v>
      </c>
      <c r="E84" s="13">
        <v>99998.609302509212</v>
      </c>
      <c r="F84" t="s">
        <v>471</v>
      </c>
    </row>
    <row r="85" spans="1:6" x14ac:dyDescent="0.25">
      <c r="A85" t="s">
        <v>1453</v>
      </c>
      <c r="B85" s="13">
        <v>3</v>
      </c>
      <c r="C85" t="s">
        <v>378</v>
      </c>
      <c r="D85" s="13">
        <v>1182.491015429548</v>
      </c>
      <c r="E85" s="13">
        <v>99998.609302509212</v>
      </c>
      <c r="F85" t="s">
        <v>1450</v>
      </c>
    </row>
    <row r="86" spans="1:6" x14ac:dyDescent="0.25">
      <c r="A86" t="s">
        <v>228</v>
      </c>
      <c r="B86" s="13">
        <v>3</v>
      </c>
      <c r="C86" t="s">
        <v>378</v>
      </c>
      <c r="D86" s="13">
        <v>895.51818521937821</v>
      </c>
      <c r="E86" s="13">
        <v>99998.609302509212</v>
      </c>
      <c r="F86" t="s">
        <v>172</v>
      </c>
    </row>
    <row r="87" spans="1:6" x14ac:dyDescent="0.25">
      <c r="A87" t="s">
        <v>229</v>
      </c>
      <c r="B87" s="13">
        <v>3</v>
      </c>
      <c r="C87" t="s">
        <v>378</v>
      </c>
      <c r="D87" s="13">
        <v>72.06772560178031</v>
      </c>
      <c r="E87" s="13">
        <v>99998.609302509212</v>
      </c>
      <c r="F87" t="s">
        <v>173</v>
      </c>
    </row>
    <row r="88" spans="1:6" x14ac:dyDescent="0.25">
      <c r="A88" t="s">
        <v>237</v>
      </c>
      <c r="B88" s="13">
        <v>3</v>
      </c>
      <c r="C88" t="s">
        <v>378</v>
      </c>
      <c r="D88" s="13">
        <v>613.58292764782811</v>
      </c>
      <c r="E88" s="13">
        <v>99998.609302509212</v>
      </c>
      <c r="F88" t="s">
        <v>47</v>
      </c>
    </row>
    <row r="89" spans="1:6" x14ac:dyDescent="0.25">
      <c r="A89" t="s">
        <v>238</v>
      </c>
      <c r="B89" s="13">
        <v>3</v>
      </c>
      <c r="C89" t="s">
        <v>378</v>
      </c>
      <c r="D89" s="13">
        <v>140.7419335045918</v>
      </c>
      <c r="E89" s="13">
        <v>99998.609302509212</v>
      </c>
      <c r="F89" t="s">
        <v>182</v>
      </c>
    </row>
    <row r="90" spans="1:6" x14ac:dyDescent="0.25">
      <c r="A90" t="s">
        <v>239</v>
      </c>
      <c r="B90" s="13">
        <v>3</v>
      </c>
      <c r="C90" t="s">
        <v>378</v>
      </c>
      <c r="D90" s="13">
        <v>3875.570655914134</v>
      </c>
      <c r="E90" s="13">
        <v>99998.609302509212</v>
      </c>
      <c r="F90" t="s">
        <v>48</v>
      </c>
    </row>
    <row r="91" spans="1:6" x14ac:dyDescent="0.25">
      <c r="A91" t="s">
        <v>240</v>
      </c>
      <c r="B91" s="13">
        <v>3</v>
      </c>
      <c r="C91" t="s">
        <v>378</v>
      </c>
      <c r="D91" s="13">
        <v>2535.3071038277099</v>
      </c>
      <c r="E91" s="13">
        <v>99998.609302509212</v>
      </c>
      <c r="F91" t="s">
        <v>181</v>
      </c>
    </row>
    <row r="92" spans="1:6" x14ac:dyDescent="0.25">
      <c r="A92" t="s">
        <v>241</v>
      </c>
      <c r="B92" s="13">
        <v>3</v>
      </c>
      <c r="C92" t="s">
        <v>378</v>
      </c>
      <c r="D92" s="13">
        <v>2077.2020505514229</v>
      </c>
      <c r="E92" s="13">
        <v>99998.609302509212</v>
      </c>
      <c r="F92" t="s">
        <v>180</v>
      </c>
    </row>
    <row r="93" spans="1:6" x14ac:dyDescent="0.25">
      <c r="A93" t="s">
        <v>242</v>
      </c>
      <c r="B93" s="13">
        <v>3</v>
      </c>
      <c r="C93" t="s">
        <v>378</v>
      </c>
      <c r="D93" s="13">
        <v>853.21177831026716</v>
      </c>
      <c r="E93" s="13">
        <v>99998.609302509212</v>
      </c>
      <c r="F93" t="s">
        <v>179</v>
      </c>
    </row>
    <row r="94" spans="1:6" x14ac:dyDescent="0.25">
      <c r="A94" t="s">
        <v>243</v>
      </c>
      <c r="B94" s="13">
        <v>3</v>
      </c>
      <c r="C94" t="s">
        <v>378</v>
      </c>
      <c r="D94" s="13">
        <v>1232.9084069158159</v>
      </c>
      <c r="E94" s="13">
        <v>99998.609302509212</v>
      </c>
      <c r="F94" t="s">
        <v>178</v>
      </c>
    </row>
    <row r="95" spans="1:6" x14ac:dyDescent="0.25">
      <c r="A95" t="s">
        <v>244</v>
      </c>
      <c r="B95" s="13">
        <v>3</v>
      </c>
      <c r="C95" t="s">
        <v>378</v>
      </c>
      <c r="D95" s="13">
        <v>1322.0534352192819</v>
      </c>
      <c r="E95" s="13">
        <v>99998.609302509212</v>
      </c>
      <c r="F95" t="s">
        <v>177</v>
      </c>
    </row>
    <row r="96" spans="1:6" x14ac:dyDescent="0.25">
      <c r="A96" t="s">
        <v>1358</v>
      </c>
      <c r="B96" s="13">
        <v>3</v>
      </c>
      <c r="C96" t="s">
        <v>378</v>
      </c>
      <c r="D96" s="13">
        <v>0</v>
      </c>
      <c r="E96" s="13">
        <v>99998.609302509212</v>
      </c>
      <c r="F96" t="s">
        <v>1355</v>
      </c>
    </row>
    <row r="97" spans="1:6" x14ac:dyDescent="0.25">
      <c r="A97" t="s">
        <v>230</v>
      </c>
      <c r="B97" s="13">
        <v>3</v>
      </c>
      <c r="C97" t="s">
        <v>378</v>
      </c>
      <c r="D97" s="13">
        <v>13170.968621871991</v>
      </c>
      <c r="E97" s="13">
        <v>99998.609302509212</v>
      </c>
      <c r="F97" t="s">
        <v>163</v>
      </c>
    </row>
    <row r="98" spans="1:6" x14ac:dyDescent="0.25">
      <c r="A98" t="s">
        <v>231</v>
      </c>
      <c r="B98" s="13">
        <v>3</v>
      </c>
      <c r="C98" t="s">
        <v>378</v>
      </c>
      <c r="D98" s="13">
        <v>16432.956358121261</v>
      </c>
      <c r="E98" s="13">
        <v>99998.609302509212</v>
      </c>
      <c r="F98" t="s">
        <v>164</v>
      </c>
    </row>
    <row r="99" spans="1:6" x14ac:dyDescent="0.25">
      <c r="A99" t="s">
        <v>232</v>
      </c>
      <c r="B99" s="13">
        <v>3</v>
      </c>
      <c r="C99" t="s">
        <v>378</v>
      </c>
      <c r="D99" s="13">
        <v>12417.36105775828</v>
      </c>
      <c r="E99" s="13">
        <v>99998.609302509212</v>
      </c>
      <c r="F99" t="s">
        <v>165</v>
      </c>
    </row>
    <row r="100" spans="1:6" x14ac:dyDescent="0.25">
      <c r="A100" t="s">
        <v>233</v>
      </c>
      <c r="B100" s="13">
        <v>3</v>
      </c>
      <c r="C100" t="s">
        <v>378</v>
      </c>
      <c r="D100" s="13">
        <v>19581.8464096229</v>
      </c>
      <c r="E100" s="13">
        <v>99998.609302509212</v>
      </c>
      <c r="F100" t="s">
        <v>166</v>
      </c>
    </row>
    <row r="101" spans="1:6" x14ac:dyDescent="0.25">
      <c r="A101" t="s">
        <v>234</v>
      </c>
      <c r="B101" s="13">
        <v>3</v>
      </c>
      <c r="C101" t="s">
        <v>378</v>
      </c>
      <c r="D101" s="13">
        <v>18828.23882404546</v>
      </c>
      <c r="E101" s="13">
        <v>99998.609302509212</v>
      </c>
      <c r="F101" t="s">
        <v>167</v>
      </c>
    </row>
    <row r="102" spans="1:6" x14ac:dyDescent="0.25">
      <c r="A102" t="s">
        <v>235</v>
      </c>
      <c r="B102" s="13">
        <v>3</v>
      </c>
      <c r="C102" t="s">
        <v>378</v>
      </c>
      <c r="D102" s="13">
        <v>17604.2485824385</v>
      </c>
      <c r="E102" s="13">
        <v>99998.609302509212</v>
      </c>
      <c r="F102" t="s">
        <v>168</v>
      </c>
    </row>
    <row r="103" spans="1:6" x14ac:dyDescent="0.25">
      <c r="A103" t="s">
        <v>236</v>
      </c>
      <c r="B103" s="13">
        <v>3</v>
      </c>
      <c r="C103" t="s">
        <v>378</v>
      </c>
      <c r="D103" s="13">
        <v>20164.140389506341</v>
      </c>
      <c r="E103" s="13">
        <v>99998.609302509212</v>
      </c>
      <c r="F103" t="s">
        <v>169</v>
      </c>
    </row>
    <row r="104" spans="1:6" x14ac:dyDescent="0.25">
      <c r="A104" t="s">
        <v>390</v>
      </c>
      <c r="B104" s="13">
        <v>3</v>
      </c>
      <c r="C104" t="s">
        <v>378</v>
      </c>
      <c r="D104" s="13">
        <v>4455.8138217512496</v>
      </c>
      <c r="E104" s="13">
        <v>99998.609302509212</v>
      </c>
      <c r="F104" t="s">
        <v>39</v>
      </c>
    </row>
    <row r="105" spans="1:6" x14ac:dyDescent="0.25">
      <c r="A105" t="s">
        <v>391</v>
      </c>
      <c r="B105" s="13">
        <v>3</v>
      </c>
      <c r="C105" t="s">
        <v>378</v>
      </c>
      <c r="D105" s="13">
        <v>3857.0236467842929</v>
      </c>
      <c r="E105" s="13">
        <v>99998.609302509212</v>
      </c>
      <c r="F105" t="s">
        <v>40</v>
      </c>
    </row>
    <row r="106" spans="1:6" x14ac:dyDescent="0.25">
      <c r="A106" t="s">
        <v>226</v>
      </c>
      <c r="B106" s="13">
        <v>3</v>
      </c>
      <c r="C106" t="s">
        <v>378</v>
      </c>
      <c r="D106" s="13">
        <v>613.58292764782811</v>
      </c>
      <c r="E106" s="13">
        <v>99998.609302509212</v>
      </c>
      <c r="F106" t="s">
        <v>170</v>
      </c>
    </row>
    <row r="107" spans="1:6" x14ac:dyDescent="0.25">
      <c r="A107" t="s">
        <v>227</v>
      </c>
      <c r="B107" s="13">
        <v>3</v>
      </c>
      <c r="C107" t="s">
        <v>378</v>
      </c>
      <c r="D107" s="13">
        <v>140.7419335045918</v>
      </c>
      <c r="E107" s="13">
        <v>99998.609302509212</v>
      </c>
      <c r="F107" t="s">
        <v>171</v>
      </c>
    </row>
    <row r="108" spans="1:6" x14ac:dyDescent="0.25">
      <c r="A108" t="s">
        <v>513</v>
      </c>
      <c r="B108" s="13">
        <v>3</v>
      </c>
      <c r="C108" t="s">
        <v>378</v>
      </c>
      <c r="D108" s="13">
        <v>3875.570655914134</v>
      </c>
      <c r="E108" s="13">
        <v>99998.609302509212</v>
      </c>
      <c r="F108" t="s">
        <v>465</v>
      </c>
    </row>
    <row r="109" spans="1:6" x14ac:dyDescent="0.25">
      <c r="A109" t="s">
        <v>514</v>
      </c>
      <c r="B109" s="13">
        <v>3</v>
      </c>
      <c r="C109" t="s">
        <v>378</v>
      </c>
      <c r="D109" s="13">
        <v>327.48269766255612</v>
      </c>
      <c r="E109" s="13">
        <v>99998.609302509212</v>
      </c>
      <c r="F109" t="s">
        <v>466</v>
      </c>
    </row>
    <row r="110" spans="1:6" x14ac:dyDescent="0.25">
      <c r="A110" t="s">
        <v>392</v>
      </c>
      <c r="B110" s="13">
        <v>4</v>
      </c>
      <c r="C110" t="s">
        <v>378</v>
      </c>
      <c r="D110" s="13">
        <v>8382.719196368449</v>
      </c>
      <c r="E110" s="13">
        <v>99992.252291726545</v>
      </c>
      <c r="F110" t="s">
        <v>38</v>
      </c>
    </row>
    <row r="111" spans="1:6" x14ac:dyDescent="0.25">
      <c r="A111" t="s">
        <v>515</v>
      </c>
      <c r="B111" s="13">
        <v>4</v>
      </c>
      <c r="C111" t="s">
        <v>378</v>
      </c>
      <c r="D111" s="13">
        <v>242.88230274955899</v>
      </c>
      <c r="E111" s="13">
        <v>99992.252291726545</v>
      </c>
      <c r="F111" t="s">
        <v>468</v>
      </c>
    </row>
    <row r="112" spans="1:6" x14ac:dyDescent="0.25">
      <c r="A112" t="s">
        <v>516</v>
      </c>
      <c r="B112" s="13">
        <v>4</v>
      </c>
      <c r="C112" t="s">
        <v>378</v>
      </c>
      <c r="D112" s="13">
        <v>1544.493153127728</v>
      </c>
      <c r="E112" s="13">
        <v>99992.252291726545</v>
      </c>
      <c r="F112" t="s">
        <v>467</v>
      </c>
    </row>
    <row r="113" spans="1:6" x14ac:dyDescent="0.25">
      <c r="A113" t="s">
        <v>517</v>
      </c>
      <c r="B113" s="13">
        <v>4</v>
      </c>
      <c r="C113" t="s">
        <v>378</v>
      </c>
      <c r="D113" s="13">
        <v>6.6216730517490694</v>
      </c>
      <c r="E113" s="13">
        <v>99992.252291726545</v>
      </c>
      <c r="F113" t="s">
        <v>490</v>
      </c>
    </row>
    <row r="114" spans="1:6" x14ac:dyDescent="0.25">
      <c r="A114" t="s">
        <v>1124</v>
      </c>
      <c r="B114" s="13">
        <v>4</v>
      </c>
      <c r="C114" t="s">
        <v>378</v>
      </c>
      <c r="D114" s="13">
        <v>126.2527616397015</v>
      </c>
      <c r="E114" s="13">
        <v>99992.252291726545</v>
      </c>
      <c r="F114" t="s">
        <v>1096</v>
      </c>
    </row>
    <row r="115" spans="1:6" x14ac:dyDescent="0.25">
      <c r="A115" t="s">
        <v>1160</v>
      </c>
      <c r="B115" s="13">
        <v>4</v>
      </c>
      <c r="C115" t="s">
        <v>378</v>
      </c>
      <c r="D115" s="13">
        <v>2199.6048622341932</v>
      </c>
      <c r="E115" s="13">
        <v>99992.252291726545</v>
      </c>
      <c r="F115" t="s">
        <v>1152</v>
      </c>
    </row>
    <row r="116" spans="1:6" x14ac:dyDescent="0.25">
      <c r="A116" t="s">
        <v>1161</v>
      </c>
      <c r="B116" s="13">
        <v>4</v>
      </c>
      <c r="C116" t="s">
        <v>378</v>
      </c>
      <c r="D116" s="13">
        <v>29.888966764581468</v>
      </c>
      <c r="E116" s="13">
        <v>99992.252291726545</v>
      </c>
      <c r="F116" t="s">
        <v>1153</v>
      </c>
    </row>
    <row r="117" spans="1:6" x14ac:dyDescent="0.25">
      <c r="A117" t="s">
        <v>1419</v>
      </c>
      <c r="B117" s="13">
        <v>4</v>
      </c>
      <c r="C117" t="s">
        <v>378</v>
      </c>
      <c r="D117" s="13">
        <v>854.92595549449504</v>
      </c>
      <c r="E117" s="13">
        <v>99992.252291726545</v>
      </c>
      <c r="F117" t="s">
        <v>1414</v>
      </c>
    </row>
    <row r="118" spans="1:6" x14ac:dyDescent="0.25">
      <c r="A118" t="s">
        <v>518</v>
      </c>
      <c r="B118" s="13">
        <v>4</v>
      </c>
      <c r="C118" t="s">
        <v>378</v>
      </c>
      <c r="D118" s="13">
        <v>1066.476568951972</v>
      </c>
      <c r="E118" s="13">
        <v>99992.252291726545</v>
      </c>
      <c r="F118" t="s">
        <v>469</v>
      </c>
    </row>
    <row r="119" spans="1:6" x14ac:dyDescent="0.25">
      <c r="A119" t="s">
        <v>519</v>
      </c>
      <c r="B119" s="13">
        <v>4</v>
      </c>
      <c r="C119" t="s">
        <v>378</v>
      </c>
      <c r="D119" s="13">
        <v>451.25378506482622</v>
      </c>
      <c r="E119" s="13">
        <v>99992.252291726545</v>
      </c>
      <c r="F119" t="s">
        <v>470</v>
      </c>
    </row>
    <row r="120" spans="1:6" x14ac:dyDescent="0.25">
      <c r="A120" t="s">
        <v>520</v>
      </c>
      <c r="B120" s="13">
        <v>4</v>
      </c>
      <c r="C120" t="s">
        <v>378</v>
      </c>
      <c r="D120" s="13">
        <v>550.78709264010911</v>
      </c>
      <c r="E120" s="13">
        <v>99992.252291726545</v>
      </c>
      <c r="F120" t="s">
        <v>471</v>
      </c>
    </row>
    <row r="121" spans="1:6" x14ac:dyDescent="0.25">
      <c r="A121" t="s">
        <v>1454</v>
      </c>
      <c r="B121" s="13">
        <v>4</v>
      </c>
      <c r="C121" t="s">
        <v>378</v>
      </c>
      <c r="D121" s="13">
        <v>2036.5159109865281</v>
      </c>
      <c r="E121" s="13">
        <v>99992.252291726545</v>
      </c>
      <c r="F121" t="s">
        <v>1450</v>
      </c>
    </row>
    <row r="122" spans="1:6" x14ac:dyDescent="0.25">
      <c r="A122" t="s">
        <v>247</v>
      </c>
      <c r="B122" s="13">
        <v>4</v>
      </c>
      <c r="C122" t="s">
        <v>378</v>
      </c>
      <c r="D122" s="13">
        <v>1010.368872390912</v>
      </c>
      <c r="E122" s="13">
        <v>99992.252291726545</v>
      </c>
      <c r="F122" t="s">
        <v>172</v>
      </c>
    </row>
    <row r="123" spans="1:6" x14ac:dyDescent="0.25">
      <c r="A123" t="s">
        <v>248</v>
      </c>
      <c r="B123" s="13">
        <v>4</v>
      </c>
      <c r="C123" t="s">
        <v>378</v>
      </c>
      <c r="D123" s="13">
        <v>189.76662290101319</v>
      </c>
      <c r="E123" s="13">
        <v>99992.252291726545</v>
      </c>
      <c r="F123" t="s">
        <v>173</v>
      </c>
    </row>
    <row r="124" spans="1:6" x14ac:dyDescent="0.25">
      <c r="A124" t="s">
        <v>256</v>
      </c>
      <c r="B124" s="13">
        <v>4</v>
      </c>
      <c r="C124" t="s">
        <v>378</v>
      </c>
      <c r="D124" s="13">
        <v>1335.352676691027</v>
      </c>
      <c r="E124" s="13">
        <v>99992.252291726545</v>
      </c>
      <c r="F124" t="s">
        <v>47</v>
      </c>
    </row>
    <row r="125" spans="1:6" x14ac:dyDescent="0.25">
      <c r="A125" t="s">
        <v>257</v>
      </c>
      <c r="B125" s="13">
        <v>4</v>
      </c>
      <c r="C125" t="s">
        <v>378</v>
      </c>
      <c r="D125" s="13">
        <v>448.35073893824909</v>
      </c>
      <c r="E125" s="13">
        <v>99992.252291726545</v>
      </c>
      <c r="F125" t="s">
        <v>182</v>
      </c>
    </row>
    <row r="126" spans="1:6" x14ac:dyDescent="0.25">
      <c r="A126" t="s">
        <v>258</v>
      </c>
      <c r="B126" s="13">
        <v>4</v>
      </c>
      <c r="C126" t="s">
        <v>378</v>
      </c>
      <c r="D126" s="13">
        <v>2926.5136716071829</v>
      </c>
      <c r="E126" s="13">
        <v>99992.252291726545</v>
      </c>
      <c r="F126" t="s">
        <v>48</v>
      </c>
    </row>
    <row r="127" spans="1:6" x14ac:dyDescent="0.25">
      <c r="A127" t="s">
        <v>259</v>
      </c>
      <c r="B127" s="13">
        <v>4</v>
      </c>
      <c r="C127" t="s">
        <v>378</v>
      </c>
      <c r="D127" s="13">
        <v>2094.7620347978691</v>
      </c>
      <c r="E127" s="13">
        <v>99992.252291726545</v>
      </c>
      <c r="F127" t="s">
        <v>181</v>
      </c>
    </row>
    <row r="128" spans="1:6" x14ac:dyDescent="0.25">
      <c r="A128" t="s">
        <v>260</v>
      </c>
      <c r="B128" s="13">
        <v>4</v>
      </c>
      <c r="C128" t="s">
        <v>378</v>
      </c>
      <c r="D128" s="13">
        <v>2229.4938289987749</v>
      </c>
      <c r="E128" s="13">
        <v>99992.252291726545</v>
      </c>
      <c r="F128" t="s">
        <v>180</v>
      </c>
    </row>
    <row r="129" spans="1:6" x14ac:dyDescent="0.25">
      <c r="A129" t="s">
        <v>261</v>
      </c>
      <c r="B129" s="13">
        <v>4</v>
      </c>
      <c r="C129" t="s">
        <v>378</v>
      </c>
      <c r="D129" s="13">
        <v>854.92595549449504</v>
      </c>
      <c r="E129" s="13">
        <v>99992.252291726545</v>
      </c>
      <c r="F129" t="s">
        <v>179</v>
      </c>
    </row>
    <row r="130" spans="1:6" x14ac:dyDescent="0.25">
      <c r="A130" t="s">
        <v>262</v>
      </c>
      <c r="B130" s="13">
        <v>4</v>
      </c>
      <c r="C130" t="s">
        <v>378</v>
      </c>
      <c r="D130" s="13">
        <v>1517.730354016797</v>
      </c>
      <c r="E130" s="13">
        <v>99992.252291726545</v>
      </c>
      <c r="F130" t="s">
        <v>178</v>
      </c>
    </row>
    <row r="131" spans="1:6" x14ac:dyDescent="0.25">
      <c r="A131" t="s">
        <v>263</v>
      </c>
      <c r="B131" s="13">
        <v>4</v>
      </c>
      <c r="C131" t="s">
        <v>378</v>
      </c>
      <c r="D131" s="13">
        <v>1750.922587932034</v>
      </c>
      <c r="E131" s="13">
        <v>99992.252291726545</v>
      </c>
      <c r="F131" t="s">
        <v>177</v>
      </c>
    </row>
    <row r="132" spans="1:6" x14ac:dyDescent="0.25">
      <c r="A132" t="s">
        <v>1359</v>
      </c>
      <c r="B132" s="13">
        <v>4</v>
      </c>
      <c r="C132" t="s">
        <v>378</v>
      </c>
      <c r="D132" s="13">
        <v>0</v>
      </c>
      <c r="E132" s="13">
        <v>99992.252291726545</v>
      </c>
      <c r="F132" t="s">
        <v>1355</v>
      </c>
    </row>
    <row r="133" spans="1:6" x14ac:dyDescent="0.25">
      <c r="A133" t="s">
        <v>249</v>
      </c>
      <c r="B133" s="13">
        <v>4</v>
      </c>
      <c r="C133" t="s">
        <v>378</v>
      </c>
      <c r="D133" s="13">
        <v>18566.158867702779</v>
      </c>
      <c r="E133" s="13">
        <v>99992.252291726545</v>
      </c>
      <c r="F133" t="s">
        <v>163</v>
      </c>
    </row>
    <row r="134" spans="1:6" x14ac:dyDescent="0.25">
      <c r="A134" t="s">
        <v>250</v>
      </c>
      <c r="B134" s="13">
        <v>4</v>
      </c>
      <c r="C134" t="s">
        <v>378</v>
      </c>
      <c r="D134" s="13">
        <v>20161.24183383954</v>
      </c>
      <c r="E134" s="13">
        <v>99992.252291726545</v>
      </c>
      <c r="F134" t="s">
        <v>164</v>
      </c>
    </row>
    <row r="135" spans="1:6" x14ac:dyDescent="0.25">
      <c r="A135" t="s">
        <v>251</v>
      </c>
      <c r="B135" s="13">
        <v>4</v>
      </c>
      <c r="C135" t="s">
        <v>378</v>
      </c>
      <c r="D135" s="13">
        <v>16786.83980848841</v>
      </c>
      <c r="E135" s="13">
        <v>99992.252291726545</v>
      </c>
      <c r="F135" t="s">
        <v>165</v>
      </c>
    </row>
    <row r="136" spans="1:6" x14ac:dyDescent="0.25">
      <c r="A136" t="s">
        <v>252</v>
      </c>
      <c r="B136" s="13">
        <v>4</v>
      </c>
      <c r="C136" t="s">
        <v>378</v>
      </c>
      <c r="D136" s="13">
        <v>23587.434570471039</v>
      </c>
      <c r="E136" s="13">
        <v>99992.252291726545</v>
      </c>
      <c r="F136" t="s">
        <v>166</v>
      </c>
    </row>
    <row r="137" spans="1:6" x14ac:dyDescent="0.25">
      <c r="A137" t="s">
        <v>253</v>
      </c>
      <c r="B137" s="13">
        <v>4</v>
      </c>
      <c r="C137" t="s">
        <v>378</v>
      </c>
      <c r="D137" s="13">
        <v>21808.115537425088</v>
      </c>
      <c r="E137" s="13">
        <v>99992.252291726545</v>
      </c>
      <c r="F137" t="s">
        <v>167</v>
      </c>
    </row>
    <row r="138" spans="1:6" x14ac:dyDescent="0.25">
      <c r="A138" t="s">
        <v>254</v>
      </c>
      <c r="B138" s="13">
        <v>4</v>
      </c>
      <c r="C138" t="s">
        <v>378</v>
      </c>
      <c r="D138" s="13">
        <v>20433.547597900138</v>
      </c>
      <c r="E138" s="13">
        <v>99992.252291726545</v>
      </c>
      <c r="F138" t="s">
        <v>168</v>
      </c>
    </row>
    <row r="139" spans="1:6" x14ac:dyDescent="0.25">
      <c r="A139" t="s">
        <v>255</v>
      </c>
      <c r="B139" s="13">
        <v>4</v>
      </c>
      <c r="C139" t="s">
        <v>378</v>
      </c>
      <c r="D139" s="13">
        <v>23702.007356239181</v>
      </c>
      <c r="E139" s="13">
        <v>99992.252291726545</v>
      </c>
      <c r="F139" t="s">
        <v>169</v>
      </c>
    </row>
    <row r="140" spans="1:6" x14ac:dyDescent="0.25">
      <c r="A140" t="s">
        <v>393</v>
      </c>
      <c r="B140" s="13">
        <v>4</v>
      </c>
      <c r="C140" t="s">
        <v>378</v>
      </c>
      <c r="D140" s="13">
        <v>3565.9338972472301</v>
      </c>
      <c r="E140" s="13">
        <v>99992.252291726545</v>
      </c>
      <c r="F140" t="s">
        <v>39</v>
      </c>
    </row>
    <row r="141" spans="1:6" x14ac:dyDescent="0.25">
      <c r="A141" t="s">
        <v>394</v>
      </c>
      <c r="B141" s="13">
        <v>4</v>
      </c>
      <c r="C141" t="s">
        <v>378</v>
      </c>
      <c r="D141" s="13">
        <v>4585.6402317641196</v>
      </c>
      <c r="E141" s="13">
        <v>99992.252291726545</v>
      </c>
      <c r="F141" t="s">
        <v>40</v>
      </c>
    </row>
    <row r="142" spans="1:6" x14ac:dyDescent="0.25">
      <c r="A142" t="s">
        <v>245</v>
      </c>
      <c r="B142" s="13">
        <v>4</v>
      </c>
      <c r="C142" t="s">
        <v>378</v>
      </c>
      <c r="D142" s="13">
        <v>1335.352676691027</v>
      </c>
      <c r="E142" s="13">
        <v>99992.252291726545</v>
      </c>
      <c r="F142" t="s">
        <v>170</v>
      </c>
    </row>
    <row r="143" spans="1:6" x14ac:dyDescent="0.25">
      <c r="A143" t="s">
        <v>246</v>
      </c>
      <c r="B143" s="13">
        <v>4</v>
      </c>
      <c r="C143" t="s">
        <v>378</v>
      </c>
      <c r="D143" s="13">
        <v>448.35073893824909</v>
      </c>
      <c r="E143" s="13">
        <v>99992.252291726545</v>
      </c>
      <c r="F143" t="s">
        <v>171</v>
      </c>
    </row>
    <row r="144" spans="1:6" x14ac:dyDescent="0.25">
      <c r="A144" t="s">
        <v>521</v>
      </c>
      <c r="B144" s="13">
        <v>4</v>
      </c>
      <c r="C144" t="s">
        <v>378</v>
      </c>
      <c r="D144" s="13">
        <v>2926.5136716071829</v>
      </c>
      <c r="E144" s="13">
        <v>99992.252291726545</v>
      </c>
      <c r="F144" t="s">
        <v>465</v>
      </c>
    </row>
    <row r="145" spans="1:6" x14ac:dyDescent="0.25">
      <c r="A145" t="s">
        <v>522</v>
      </c>
      <c r="B145" s="13">
        <v>4</v>
      </c>
      <c r="C145" t="s">
        <v>378</v>
      </c>
      <c r="D145" s="13">
        <v>174.51214422913239</v>
      </c>
      <c r="E145" s="13">
        <v>99992.252291726545</v>
      </c>
      <c r="F145" t="s">
        <v>466</v>
      </c>
    </row>
    <row r="146" spans="1:6" x14ac:dyDescent="0.25">
      <c r="A146" t="s">
        <v>395</v>
      </c>
      <c r="B146" s="13">
        <v>5</v>
      </c>
      <c r="C146" t="s">
        <v>378</v>
      </c>
      <c r="D146" s="13">
        <v>11822.410859716259</v>
      </c>
      <c r="E146" s="13">
        <v>99939.229778800975</v>
      </c>
      <c r="F146" t="s">
        <v>38</v>
      </c>
    </row>
    <row r="147" spans="1:6" x14ac:dyDescent="0.25">
      <c r="A147" t="s">
        <v>523</v>
      </c>
      <c r="B147" s="13">
        <v>5</v>
      </c>
      <c r="C147" t="s">
        <v>378</v>
      </c>
      <c r="D147" s="13">
        <v>501.5495159619187</v>
      </c>
      <c r="E147" s="13">
        <v>99939.229778800975</v>
      </c>
      <c r="F147" t="s">
        <v>468</v>
      </c>
    </row>
    <row r="148" spans="1:6" x14ac:dyDescent="0.25">
      <c r="A148" t="s">
        <v>524</v>
      </c>
      <c r="B148" s="13">
        <v>5</v>
      </c>
      <c r="C148" t="s">
        <v>378</v>
      </c>
      <c r="D148" s="13">
        <v>1507.300102746425</v>
      </c>
      <c r="E148" s="13">
        <v>99939.229778800975</v>
      </c>
      <c r="F148" t="s">
        <v>467</v>
      </c>
    </row>
    <row r="149" spans="1:6" x14ac:dyDescent="0.25">
      <c r="A149" t="s">
        <v>525</v>
      </c>
      <c r="B149" s="13">
        <v>5</v>
      </c>
      <c r="C149" t="s">
        <v>378</v>
      </c>
      <c r="D149" s="13">
        <v>0</v>
      </c>
      <c r="E149" s="13">
        <v>99939.229778800975</v>
      </c>
      <c r="F149" t="s">
        <v>490</v>
      </c>
    </row>
    <row r="150" spans="1:6" x14ac:dyDescent="0.25">
      <c r="A150" t="s">
        <v>1125</v>
      </c>
      <c r="B150" s="13">
        <v>5</v>
      </c>
      <c r="C150" t="s">
        <v>378</v>
      </c>
      <c r="D150" s="13">
        <v>89.281590342048744</v>
      </c>
      <c r="E150" s="13">
        <v>99939.229778800975</v>
      </c>
      <c r="F150" t="s">
        <v>1096</v>
      </c>
    </row>
    <row r="151" spans="1:6" x14ac:dyDescent="0.25">
      <c r="A151" t="s">
        <v>1162</v>
      </c>
      <c r="B151" s="13">
        <v>5</v>
      </c>
      <c r="C151" t="s">
        <v>378</v>
      </c>
      <c r="D151" s="13">
        <v>2684.3809905200442</v>
      </c>
      <c r="E151" s="13">
        <v>99939.229778800975</v>
      </c>
      <c r="F151" t="s">
        <v>1152</v>
      </c>
    </row>
    <row r="152" spans="1:6" x14ac:dyDescent="0.25">
      <c r="A152" t="s">
        <v>1163</v>
      </c>
      <c r="B152" s="13">
        <v>5</v>
      </c>
      <c r="C152" t="s">
        <v>378</v>
      </c>
      <c r="D152" s="13">
        <v>41.749080466323953</v>
      </c>
      <c r="E152" s="13">
        <v>99939.229778800975</v>
      </c>
      <c r="F152" t="s">
        <v>1153</v>
      </c>
    </row>
    <row r="153" spans="1:6" x14ac:dyDescent="0.25">
      <c r="A153" t="s">
        <v>1420</v>
      </c>
      <c r="B153" s="13">
        <v>5</v>
      </c>
      <c r="C153" t="s">
        <v>378</v>
      </c>
      <c r="D153" s="13">
        <v>870.19205761132116</v>
      </c>
      <c r="E153" s="13">
        <v>99939.229778800975</v>
      </c>
      <c r="F153" t="s">
        <v>1414</v>
      </c>
    </row>
    <row r="154" spans="1:6" x14ac:dyDescent="0.25">
      <c r="A154" t="s">
        <v>526</v>
      </c>
      <c r="B154" s="13">
        <v>5</v>
      </c>
      <c r="C154" t="s">
        <v>378</v>
      </c>
      <c r="D154" s="13">
        <v>582.53567601276893</v>
      </c>
      <c r="E154" s="13">
        <v>99939.229778800975</v>
      </c>
      <c r="F154" t="s">
        <v>469</v>
      </c>
    </row>
    <row r="155" spans="1:6" x14ac:dyDescent="0.25">
      <c r="A155" t="s">
        <v>527</v>
      </c>
      <c r="B155" s="13">
        <v>5</v>
      </c>
      <c r="C155" t="s">
        <v>378</v>
      </c>
      <c r="D155" s="13">
        <v>459.82596167699131</v>
      </c>
      <c r="E155" s="13">
        <v>99939.229778800975</v>
      </c>
      <c r="F155" t="s">
        <v>470</v>
      </c>
    </row>
    <row r="156" spans="1:6" x14ac:dyDescent="0.25">
      <c r="A156" t="s">
        <v>528</v>
      </c>
      <c r="B156" s="13">
        <v>5</v>
      </c>
      <c r="C156" t="s">
        <v>378</v>
      </c>
      <c r="D156" s="13">
        <v>470.00363256236591</v>
      </c>
      <c r="E156" s="13">
        <v>99939.229778800975</v>
      </c>
      <c r="F156" t="s">
        <v>471</v>
      </c>
    </row>
    <row r="157" spans="1:6" x14ac:dyDescent="0.25">
      <c r="A157" t="s">
        <v>1455</v>
      </c>
      <c r="B157" s="13">
        <v>5</v>
      </c>
      <c r="C157" t="s">
        <v>378</v>
      </c>
      <c r="D157" s="13">
        <v>1796.850613148808</v>
      </c>
      <c r="E157" s="13">
        <v>99939.229778800975</v>
      </c>
      <c r="F157" t="s">
        <v>1450</v>
      </c>
    </row>
    <row r="158" spans="1:6" x14ac:dyDescent="0.25">
      <c r="A158" t="s">
        <v>266</v>
      </c>
      <c r="B158" s="13">
        <v>5</v>
      </c>
      <c r="C158" t="s">
        <v>378</v>
      </c>
      <c r="D158" s="13">
        <v>996.18479851811537</v>
      </c>
      <c r="E158" s="13">
        <v>99939.229778800975</v>
      </c>
      <c r="F158" t="s">
        <v>172</v>
      </c>
    </row>
    <row r="159" spans="1:6" x14ac:dyDescent="0.25">
      <c r="A159" t="s">
        <v>267</v>
      </c>
      <c r="B159" s="13">
        <v>5</v>
      </c>
      <c r="C159" t="s">
        <v>378</v>
      </c>
      <c r="D159" s="13">
        <v>238.46597068942091</v>
      </c>
      <c r="E159" s="13">
        <v>99939.229778800975</v>
      </c>
      <c r="F159" t="s">
        <v>173</v>
      </c>
    </row>
    <row r="160" spans="1:6" x14ac:dyDescent="0.25">
      <c r="A160" t="s">
        <v>275</v>
      </c>
      <c r="B160" s="13">
        <v>5</v>
      </c>
      <c r="C160" t="s">
        <v>378</v>
      </c>
      <c r="D160" s="13">
        <v>1924.135060582747</v>
      </c>
      <c r="E160" s="13">
        <v>99939.229778800975</v>
      </c>
      <c r="F160" t="s">
        <v>47</v>
      </c>
    </row>
    <row r="161" spans="1:6" x14ac:dyDescent="0.25">
      <c r="A161" t="s">
        <v>276</v>
      </c>
      <c r="B161" s="13">
        <v>5</v>
      </c>
      <c r="C161" t="s">
        <v>378</v>
      </c>
      <c r="D161" s="13">
        <v>754.19493578718834</v>
      </c>
      <c r="E161" s="13">
        <v>99939.229778800975</v>
      </c>
      <c r="F161" t="s">
        <v>182</v>
      </c>
    </row>
    <row r="162" spans="1:6" x14ac:dyDescent="0.25">
      <c r="A162" t="s">
        <v>277</v>
      </c>
      <c r="B162" s="13">
        <v>5</v>
      </c>
      <c r="C162" t="s">
        <v>378</v>
      </c>
      <c r="D162" s="13">
        <v>2675.883211349862</v>
      </c>
      <c r="E162" s="13">
        <v>99939.229778800975</v>
      </c>
      <c r="F162" t="s">
        <v>48</v>
      </c>
    </row>
    <row r="163" spans="1:6" x14ac:dyDescent="0.25">
      <c r="A163" t="s">
        <v>278</v>
      </c>
      <c r="B163" s="13">
        <v>5</v>
      </c>
      <c r="C163" t="s">
        <v>378</v>
      </c>
      <c r="D163" s="13">
        <v>2192.7333772141601</v>
      </c>
      <c r="E163" s="13">
        <v>99939.229778800975</v>
      </c>
      <c r="F163" t="s">
        <v>181</v>
      </c>
    </row>
    <row r="164" spans="1:6" x14ac:dyDescent="0.25">
      <c r="A164" t="s">
        <v>279</v>
      </c>
      <c r="B164" s="13">
        <v>5</v>
      </c>
      <c r="C164" t="s">
        <v>378</v>
      </c>
      <c r="D164" s="13">
        <v>2726.1300709863681</v>
      </c>
      <c r="E164" s="13">
        <v>99939.229778800975</v>
      </c>
      <c r="F164" t="s">
        <v>180</v>
      </c>
    </row>
    <row r="165" spans="1:6" x14ac:dyDescent="0.25">
      <c r="A165" t="s">
        <v>280</v>
      </c>
      <c r="B165" s="13">
        <v>5</v>
      </c>
      <c r="C165" t="s">
        <v>378</v>
      </c>
      <c r="D165" s="13">
        <v>870.19205761132116</v>
      </c>
      <c r="E165" s="13">
        <v>99939.229778800975</v>
      </c>
      <c r="F165" t="s">
        <v>179</v>
      </c>
    </row>
    <row r="166" spans="1:6" x14ac:dyDescent="0.25">
      <c r="A166" t="s">
        <v>281</v>
      </c>
      <c r="B166" s="13">
        <v>5</v>
      </c>
      <c r="C166" t="s">
        <v>378</v>
      </c>
      <c r="D166" s="13">
        <v>1042.3616376897601</v>
      </c>
      <c r="E166" s="13">
        <v>99939.229778800975</v>
      </c>
      <c r="F166" t="s">
        <v>178</v>
      </c>
    </row>
    <row r="167" spans="1:6" x14ac:dyDescent="0.25">
      <c r="A167" t="s">
        <v>282</v>
      </c>
      <c r="B167" s="13">
        <v>5</v>
      </c>
      <c r="C167" t="s">
        <v>378</v>
      </c>
      <c r="D167" s="13">
        <v>1704.6544017699021</v>
      </c>
      <c r="E167" s="13">
        <v>99939.229778800975</v>
      </c>
      <c r="F167" t="s">
        <v>177</v>
      </c>
    </row>
    <row r="168" spans="1:6" x14ac:dyDescent="0.25">
      <c r="A168" t="s">
        <v>1360</v>
      </c>
      <c r="B168" s="13">
        <v>5</v>
      </c>
      <c r="C168" t="s">
        <v>378</v>
      </c>
      <c r="D168" s="13">
        <v>0</v>
      </c>
      <c r="E168" s="13">
        <v>99939.229778800975</v>
      </c>
      <c r="F168" t="s">
        <v>1355</v>
      </c>
    </row>
    <row r="169" spans="1:6" x14ac:dyDescent="0.25">
      <c r="A169" t="s">
        <v>268</v>
      </c>
      <c r="B169" s="13">
        <v>5</v>
      </c>
      <c r="C169" t="s">
        <v>378</v>
      </c>
      <c r="D169" s="13">
        <v>23576.374253835431</v>
      </c>
      <c r="E169" s="13">
        <v>99939.229778800975</v>
      </c>
      <c r="F169" t="s">
        <v>163</v>
      </c>
    </row>
    <row r="170" spans="1:6" x14ac:dyDescent="0.25">
      <c r="A170" t="s">
        <v>269</v>
      </c>
      <c r="B170" s="13">
        <v>5</v>
      </c>
      <c r="C170" t="s">
        <v>378</v>
      </c>
      <c r="D170" s="13">
        <v>24348.023207157232</v>
      </c>
      <c r="E170" s="13">
        <v>99939.229778800975</v>
      </c>
      <c r="F170" t="s">
        <v>164</v>
      </c>
    </row>
    <row r="171" spans="1:6" x14ac:dyDescent="0.25">
      <c r="A171" t="s">
        <v>270</v>
      </c>
      <c r="B171" s="13">
        <v>5</v>
      </c>
      <c r="C171" t="s">
        <v>378</v>
      </c>
      <c r="D171" s="13">
        <v>20927.531991160769</v>
      </c>
      <c r="E171" s="13">
        <v>99939.229778800975</v>
      </c>
      <c r="F171" t="s">
        <v>165</v>
      </c>
    </row>
    <row r="172" spans="1:6" x14ac:dyDescent="0.25">
      <c r="A172" t="s">
        <v>271</v>
      </c>
      <c r="B172" s="13">
        <v>5</v>
      </c>
      <c r="C172" t="s">
        <v>378</v>
      </c>
      <c r="D172" s="13">
        <v>28444.990900674278</v>
      </c>
      <c r="E172" s="13">
        <v>99939.229778800975</v>
      </c>
      <c r="F172" t="s">
        <v>166</v>
      </c>
    </row>
    <row r="173" spans="1:6" x14ac:dyDescent="0.25">
      <c r="A173" t="s">
        <v>272</v>
      </c>
      <c r="B173" s="13">
        <v>5</v>
      </c>
      <c r="C173" t="s">
        <v>378</v>
      </c>
      <c r="D173" s="13">
        <v>25796.1485679133</v>
      </c>
      <c r="E173" s="13">
        <v>99939.229778800975</v>
      </c>
      <c r="F173" t="s">
        <v>167</v>
      </c>
    </row>
    <row r="174" spans="1:6" x14ac:dyDescent="0.25">
      <c r="A174" t="s">
        <v>273</v>
      </c>
      <c r="B174" s="13">
        <v>5</v>
      </c>
      <c r="C174" t="s">
        <v>378</v>
      </c>
      <c r="D174" s="13">
        <v>23940.2105397901</v>
      </c>
      <c r="E174" s="13">
        <v>99939.229778800975</v>
      </c>
      <c r="F174" t="s">
        <v>168</v>
      </c>
    </row>
    <row r="175" spans="1:6" x14ac:dyDescent="0.25">
      <c r="A175" t="s">
        <v>274</v>
      </c>
      <c r="B175" s="13">
        <v>5</v>
      </c>
      <c r="C175" t="s">
        <v>378</v>
      </c>
      <c r="D175" s="13">
        <v>26689.813460680209</v>
      </c>
      <c r="E175" s="13">
        <v>99939.229778800975</v>
      </c>
      <c r="F175" t="s">
        <v>169</v>
      </c>
    </row>
    <row r="176" spans="1:6" x14ac:dyDescent="0.25">
      <c r="A176" t="s">
        <v>396</v>
      </c>
      <c r="B176" s="13">
        <v>5</v>
      </c>
      <c r="C176" t="s">
        <v>378</v>
      </c>
      <c r="D176" s="13">
        <v>3427.5210037816269</v>
      </c>
      <c r="E176" s="13">
        <v>99939.229778800975</v>
      </c>
      <c r="F176" t="s">
        <v>39</v>
      </c>
    </row>
    <row r="177" spans="1:6" x14ac:dyDescent="0.25">
      <c r="A177" t="s">
        <v>397</v>
      </c>
      <c r="B177" s="13">
        <v>5</v>
      </c>
      <c r="C177" t="s">
        <v>378</v>
      </c>
      <c r="D177" s="13">
        <v>6629.0956610326384</v>
      </c>
      <c r="E177" s="13">
        <v>99939.229778800975</v>
      </c>
      <c r="F177" t="s">
        <v>40</v>
      </c>
    </row>
    <row r="178" spans="1:6" x14ac:dyDescent="0.25">
      <c r="A178" t="s">
        <v>264</v>
      </c>
      <c r="B178" s="13">
        <v>5</v>
      </c>
      <c r="C178" t="s">
        <v>378</v>
      </c>
      <c r="D178" s="13">
        <v>1924.135060582747</v>
      </c>
      <c r="E178" s="13">
        <v>99939.229778800975</v>
      </c>
      <c r="F178" t="s">
        <v>170</v>
      </c>
    </row>
    <row r="179" spans="1:6" x14ac:dyDescent="0.25">
      <c r="A179" t="s">
        <v>265</v>
      </c>
      <c r="B179" s="13">
        <v>5</v>
      </c>
      <c r="C179" t="s">
        <v>378</v>
      </c>
      <c r="D179" s="13">
        <v>754.19493578718834</v>
      </c>
      <c r="E179" s="13">
        <v>99939.229778800975</v>
      </c>
      <c r="F179" t="s">
        <v>171</v>
      </c>
    </row>
    <row r="180" spans="1:6" x14ac:dyDescent="0.25">
      <c r="A180" t="s">
        <v>529</v>
      </c>
      <c r="B180" s="13">
        <v>5</v>
      </c>
      <c r="C180" t="s">
        <v>378</v>
      </c>
      <c r="D180" s="13">
        <v>2675.883211349862</v>
      </c>
      <c r="E180" s="13">
        <v>99939.229778800975</v>
      </c>
      <c r="F180" t="s">
        <v>465</v>
      </c>
    </row>
    <row r="181" spans="1:6" x14ac:dyDescent="0.25">
      <c r="A181" t="s">
        <v>530</v>
      </c>
      <c r="B181" s="13">
        <v>5</v>
      </c>
      <c r="C181" t="s">
        <v>378</v>
      </c>
      <c r="D181" s="13">
        <v>94.602168163766876</v>
      </c>
      <c r="E181" s="13">
        <v>99939.229778800975</v>
      </c>
      <c r="F181" t="s">
        <v>466</v>
      </c>
    </row>
    <row r="182" spans="1:6" x14ac:dyDescent="0.25">
      <c r="A182" t="s">
        <v>398</v>
      </c>
      <c r="B182" s="13">
        <v>6</v>
      </c>
      <c r="C182" t="s">
        <v>378</v>
      </c>
      <c r="D182" s="13">
        <v>16077.59125202595</v>
      </c>
      <c r="E182" s="13">
        <v>99981.531562891876</v>
      </c>
      <c r="F182" t="s">
        <v>38</v>
      </c>
    </row>
    <row r="183" spans="1:6" x14ac:dyDescent="0.25">
      <c r="A183" t="s">
        <v>531</v>
      </c>
      <c r="B183" s="13">
        <v>6</v>
      </c>
      <c r="C183" t="s">
        <v>378</v>
      </c>
      <c r="D183" s="13">
        <v>97.277508174790711</v>
      </c>
      <c r="E183" s="13">
        <v>99981.531562891876</v>
      </c>
      <c r="F183" t="s">
        <v>468</v>
      </c>
    </row>
    <row r="184" spans="1:6" x14ac:dyDescent="0.25">
      <c r="A184" t="s">
        <v>532</v>
      </c>
      <c r="B184" s="13">
        <v>6</v>
      </c>
      <c r="C184" t="s">
        <v>378</v>
      </c>
      <c r="D184" s="13">
        <v>1224.219789325791</v>
      </c>
      <c r="E184" s="13">
        <v>99981.531562891876</v>
      </c>
      <c r="F184" t="s">
        <v>467</v>
      </c>
    </row>
    <row r="185" spans="1:6" x14ac:dyDescent="0.25">
      <c r="A185" t="s">
        <v>533</v>
      </c>
      <c r="B185" s="13">
        <v>6</v>
      </c>
      <c r="C185" t="s">
        <v>378</v>
      </c>
      <c r="D185" s="13">
        <v>0</v>
      </c>
      <c r="E185" s="13">
        <v>99981.531562891876</v>
      </c>
      <c r="F185" t="s">
        <v>490</v>
      </c>
    </row>
    <row r="186" spans="1:6" x14ac:dyDescent="0.25">
      <c r="A186" t="s">
        <v>1126</v>
      </c>
      <c r="B186" s="13">
        <v>6</v>
      </c>
      <c r="C186" t="s">
        <v>378</v>
      </c>
      <c r="D186" s="13">
        <v>113.52758104998161</v>
      </c>
      <c r="E186" s="13">
        <v>99981.531562891876</v>
      </c>
      <c r="F186" t="s">
        <v>1096</v>
      </c>
    </row>
    <row r="187" spans="1:6" x14ac:dyDescent="0.25">
      <c r="A187" t="s">
        <v>1164</v>
      </c>
      <c r="B187" s="13">
        <v>6</v>
      </c>
      <c r="C187" t="s">
        <v>378</v>
      </c>
      <c r="D187" s="13">
        <v>2870.9901455614158</v>
      </c>
      <c r="E187" s="13">
        <v>99981.531562891876</v>
      </c>
      <c r="F187" t="s">
        <v>1152</v>
      </c>
    </row>
    <row r="188" spans="1:6" x14ac:dyDescent="0.25">
      <c r="A188" t="s">
        <v>1165</v>
      </c>
      <c r="B188" s="13">
        <v>6</v>
      </c>
      <c r="C188" t="s">
        <v>378</v>
      </c>
      <c r="D188" s="13">
        <v>48.678454824391743</v>
      </c>
      <c r="E188" s="13">
        <v>99981.531562891876</v>
      </c>
      <c r="F188" t="s">
        <v>1153</v>
      </c>
    </row>
    <row r="189" spans="1:6" x14ac:dyDescent="0.25">
      <c r="A189" t="s">
        <v>1421</v>
      </c>
      <c r="B189" s="13">
        <v>6</v>
      </c>
      <c r="C189" t="s">
        <v>378</v>
      </c>
      <c r="D189" s="13">
        <v>919.26665957818068</v>
      </c>
      <c r="E189" s="13">
        <v>99981.531562891876</v>
      </c>
      <c r="F189" t="s">
        <v>1414</v>
      </c>
    </row>
    <row r="190" spans="1:6" x14ac:dyDescent="0.25">
      <c r="A190" t="s">
        <v>534</v>
      </c>
      <c r="B190" s="13">
        <v>6</v>
      </c>
      <c r="C190" t="s">
        <v>378</v>
      </c>
      <c r="D190" s="13">
        <v>625.80270764233808</v>
      </c>
      <c r="E190" s="13">
        <v>99981.531562891876</v>
      </c>
      <c r="F190" t="s">
        <v>469</v>
      </c>
    </row>
    <row r="191" spans="1:6" x14ac:dyDescent="0.25">
      <c r="A191" t="s">
        <v>535</v>
      </c>
      <c r="B191" s="13">
        <v>6</v>
      </c>
      <c r="C191" t="s">
        <v>378</v>
      </c>
      <c r="D191" s="13">
        <v>444.01988476729258</v>
      </c>
      <c r="E191" s="13">
        <v>99981.531562891876</v>
      </c>
      <c r="F191" t="s">
        <v>470</v>
      </c>
    </row>
    <row r="192" spans="1:6" x14ac:dyDescent="0.25">
      <c r="A192" t="s">
        <v>536</v>
      </c>
      <c r="B192" s="13">
        <v>6</v>
      </c>
      <c r="C192" t="s">
        <v>378</v>
      </c>
      <c r="D192" s="13">
        <v>470.78139637361238</v>
      </c>
      <c r="E192" s="13">
        <v>99981.531562891876</v>
      </c>
      <c r="F192" t="s">
        <v>471</v>
      </c>
    </row>
    <row r="193" spans="1:6" x14ac:dyDescent="0.25">
      <c r="A193" t="s">
        <v>1456</v>
      </c>
      <c r="B193" s="13">
        <v>6</v>
      </c>
      <c r="C193" t="s">
        <v>378</v>
      </c>
      <c r="D193" s="13">
        <v>3031.3058887193019</v>
      </c>
      <c r="E193" s="13">
        <v>99981.531562891876</v>
      </c>
      <c r="F193" t="s">
        <v>1450</v>
      </c>
    </row>
    <row r="194" spans="1:6" x14ac:dyDescent="0.25">
      <c r="A194" t="s">
        <v>285</v>
      </c>
      <c r="B194" s="13">
        <v>6</v>
      </c>
      <c r="C194" t="s">
        <v>378</v>
      </c>
      <c r="D194" s="13">
        <v>899.60326551878086</v>
      </c>
      <c r="E194" s="13">
        <v>99981.531562891876</v>
      </c>
      <c r="F194" t="s">
        <v>172</v>
      </c>
    </row>
    <row r="195" spans="1:6" x14ac:dyDescent="0.25">
      <c r="A195" t="s">
        <v>286</v>
      </c>
      <c r="B195" s="13">
        <v>6</v>
      </c>
      <c r="C195" t="s">
        <v>378</v>
      </c>
      <c r="D195" s="13">
        <v>342.63376719766057</v>
      </c>
      <c r="E195" s="13">
        <v>99981.531562891876</v>
      </c>
      <c r="F195" t="s">
        <v>173</v>
      </c>
    </row>
    <row r="196" spans="1:6" x14ac:dyDescent="0.25">
      <c r="A196" t="s">
        <v>294</v>
      </c>
      <c r="B196" s="13">
        <v>6</v>
      </c>
      <c r="C196" t="s">
        <v>378</v>
      </c>
      <c r="D196" s="13">
        <v>2728.5826461004372</v>
      </c>
      <c r="E196" s="13">
        <v>99981.531562891876</v>
      </c>
      <c r="F196" t="s">
        <v>47</v>
      </c>
    </row>
    <row r="197" spans="1:6" x14ac:dyDescent="0.25">
      <c r="A197" t="s">
        <v>295</v>
      </c>
      <c r="B197" s="13">
        <v>6</v>
      </c>
      <c r="C197" t="s">
        <v>378</v>
      </c>
      <c r="D197" s="13">
        <v>1153.057353234434</v>
      </c>
      <c r="E197" s="13">
        <v>99981.531562891876</v>
      </c>
      <c r="F197" t="s">
        <v>182</v>
      </c>
    </row>
    <row r="198" spans="1:6" x14ac:dyDescent="0.25">
      <c r="A198" t="s">
        <v>296</v>
      </c>
      <c r="B198" s="13">
        <v>6</v>
      </c>
      <c r="C198" t="s">
        <v>378</v>
      </c>
      <c r="D198" s="13">
        <v>2546.767526895178</v>
      </c>
      <c r="E198" s="13">
        <v>99981.531562891876</v>
      </c>
      <c r="F198" t="s">
        <v>48</v>
      </c>
    </row>
    <row r="199" spans="1:6" x14ac:dyDescent="0.25">
      <c r="A199" t="s">
        <v>297</v>
      </c>
      <c r="B199" s="13">
        <v>6</v>
      </c>
      <c r="C199" t="s">
        <v>378</v>
      </c>
      <c r="D199" s="13">
        <v>1496.0107629996089</v>
      </c>
      <c r="E199" s="13">
        <v>99981.531562891876</v>
      </c>
      <c r="F199" t="s">
        <v>181</v>
      </c>
    </row>
    <row r="200" spans="1:6" x14ac:dyDescent="0.25">
      <c r="A200" t="s">
        <v>298</v>
      </c>
      <c r="B200" s="13">
        <v>6</v>
      </c>
      <c r="C200" t="s">
        <v>378</v>
      </c>
      <c r="D200" s="13">
        <v>2919.6686003858081</v>
      </c>
      <c r="E200" s="13">
        <v>99981.531562891876</v>
      </c>
      <c r="F200" t="s">
        <v>180</v>
      </c>
    </row>
    <row r="201" spans="1:6" x14ac:dyDescent="0.25">
      <c r="A201" t="s">
        <v>299</v>
      </c>
      <c r="B201" s="13">
        <v>6</v>
      </c>
      <c r="C201" t="s">
        <v>378</v>
      </c>
      <c r="D201" s="13">
        <v>919.26665957818068</v>
      </c>
      <c r="E201" s="13">
        <v>99981.531562891876</v>
      </c>
      <c r="F201" t="s">
        <v>179</v>
      </c>
    </row>
    <row r="202" spans="1:6" x14ac:dyDescent="0.25">
      <c r="A202" t="s">
        <v>300</v>
      </c>
      <c r="B202" s="13">
        <v>6</v>
      </c>
      <c r="C202" t="s">
        <v>378</v>
      </c>
      <c r="D202" s="13">
        <v>1069.8225924096309</v>
      </c>
      <c r="E202" s="13">
        <v>99981.531562891876</v>
      </c>
      <c r="F202" t="s">
        <v>178</v>
      </c>
    </row>
    <row r="203" spans="1:6" x14ac:dyDescent="0.25">
      <c r="A203" t="s">
        <v>301</v>
      </c>
      <c r="B203" s="13">
        <v>6</v>
      </c>
      <c r="C203" t="s">
        <v>378</v>
      </c>
      <c r="D203" s="13">
        <v>1713.018429090054</v>
      </c>
      <c r="E203" s="13">
        <v>99981.531562891876</v>
      </c>
      <c r="F203" t="s">
        <v>177</v>
      </c>
    </row>
    <row r="204" spans="1:6" x14ac:dyDescent="0.25">
      <c r="A204" t="s">
        <v>1361</v>
      </c>
      <c r="B204" s="13">
        <v>6</v>
      </c>
      <c r="C204" t="s">
        <v>378</v>
      </c>
      <c r="D204" s="13">
        <v>0</v>
      </c>
      <c r="E204" s="13">
        <v>99981.531562891876</v>
      </c>
      <c r="F204" t="s">
        <v>1355</v>
      </c>
    </row>
    <row r="205" spans="1:6" x14ac:dyDescent="0.25">
      <c r="A205" t="s">
        <v>287</v>
      </c>
      <c r="B205" s="13">
        <v>6</v>
      </c>
      <c r="C205" t="s">
        <v>378</v>
      </c>
      <c r="D205" s="13">
        <v>29812.11247113784</v>
      </c>
      <c r="E205" s="13">
        <v>99981.531562891876</v>
      </c>
      <c r="F205" t="s">
        <v>163</v>
      </c>
    </row>
    <row r="206" spans="1:6" x14ac:dyDescent="0.25">
      <c r="A206" t="s">
        <v>288</v>
      </c>
      <c r="B206" s="13">
        <v>6</v>
      </c>
      <c r="C206" t="s">
        <v>378</v>
      </c>
      <c r="D206" s="13">
        <v>29607.570849675511</v>
      </c>
      <c r="E206" s="13">
        <v>99981.531562891876</v>
      </c>
      <c r="F206" t="s">
        <v>164</v>
      </c>
    </row>
    <row r="207" spans="1:6" x14ac:dyDescent="0.25">
      <c r="A207" t="s">
        <v>289</v>
      </c>
      <c r="B207" s="13">
        <v>6</v>
      </c>
      <c r="C207" t="s">
        <v>378</v>
      </c>
      <c r="D207" s="13">
        <v>25900.464251206118</v>
      </c>
      <c r="E207" s="13">
        <v>99981.531562891876</v>
      </c>
      <c r="F207" t="s">
        <v>165</v>
      </c>
    </row>
    <row r="208" spans="1:6" x14ac:dyDescent="0.25">
      <c r="A208" t="s">
        <v>290</v>
      </c>
      <c r="B208" s="13">
        <v>6</v>
      </c>
      <c r="C208" t="s">
        <v>378</v>
      </c>
      <c r="D208" s="13">
        <v>33851.270984779578</v>
      </c>
      <c r="E208" s="13">
        <v>99981.531562891876</v>
      </c>
      <c r="F208" t="s">
        <v>166</v>
      </c>
    </row>
    <row r="209" spans="1:6" x14ac:dyDescent="0.25">
      <c r="A209" t="s">
        <v>291</v>
      </c>
      <c r="B209" s="13">
        <v>6</v>
      </c>
      <c r="C209" t="s">
        <v>378</v>
      </c>
      <c r="D209" s="13">
        <v>29939.622783442621</v>
      </c>
      <c r="E209" s="13">
        <v>99981.531562891876</v>
      </c>
      <c r="F209" t="s">
        <v>167</v>
      </c>
    </row>
    <row r="210" spans="1:6" x14ac:dyDescent="0.25">
      <c r="A210" t="s">
        <v>292</v>
      </c>
      <c r="B210" s="13">
        <v>6</v>
      </c>
      <c r="C210" t="s">
        <v>378</v>
      </c>
      <c r="D210" s="13">
        <v>27939.22089348374</v>
      </c>
      <c r="E210" s="13">
        <v>99981.531562891876</v>
      </c>
      <c r="F210" t="s">
        <v>168</v>
      </c>
    </row>
    <row r="211" spans="1:6" x14ac:dyDescent="0.25">
      <c r="A211" t="s">
        <v>293</v>
      </c>
      <c r="B211" s="13">
        <v>6</v>
      </c>
      <c r="C211" t="s">
        <v>378</v>
      </c>
      <c r="D211" s="13">
        <v>30719.43650397057</v>
      </c>
      <c r="E211" s="13">
        <v>99981.531562891876</v>
      </c>
      <c r="F211" t="s">
        <v>169</v>
      </c>
    </row>
    <row r="212" spans="1:6" x14ac:dyDescent="0.25">
      <c r="A212" t="s">
        <v>399</v>
      </c>
      <c r="B212" s="13">
        <v>6</v>
      </c>
      <c r="C212" t="s">
        <v>378</v>
      </c>
      <c r="D212" s="13">
        <v>3648.1404976302392</v>
      </c>
      <c r="E212" s="13">
        <v>99981.531562891876</v>
      </c>
      <c r="F212" t="s">
        <v>39</v>
      </c>
    </row>
    <row r="213" spans="1:6" x14ac:dyDescent="0.25">
      <c r="A213" t="s">
        <v>400</v>
      </c>
      <c r="B213" s="13">
        <v>6</v>
      </c>
      <c r="C213" t="s">
        <v>378</v>
      </c>
      <c r="D213" s="13">
        <v>6970.052910476018</v>
      </c>
      <c r="E213" s="13">
        <v>99981.531562891876</v>
      </c>
      <c r="F213" t="s">
        <v>40</v>
      </c>
    </row>
    <row r="214" spans="1:6" x14ac:dyDescent="0.25">
      <c r="A214" t="s">
        <v>283</v>
      </c>
      <c r="B214" s="13">
        <v>6</v>
      </c>
      <c r="C214" t="s">
        <v>378</v>
      </c>
      <c r="D214" s="13">
        <v>2728.5826461004372</v>
      </c>
      <c r="E214" s="13">
        <v>99981.531562891876</v>
      </c>
      <c r="F214" t="s">
        <v>170</v>
      </c>
    </row>
    <row r="215" spans="1:6" x14ac:dyDescent="0.25">
      <c r="A215" t="s">
        <v>284</v>
      </c>
      <c r="B215" s="13">
        <v>6</v>
      </c>
      <c r="C215" t="s">
        <v>378</v>
      </c>
      <c r="D215" s="13">
        <v>1153.057353234434</v>
      </c>
      <c r="E215" s="13">
        <v>99981.531562891876</v>
      </c>
      <c r="F215" t="s">
        <v>171</v>
      </c>
    </row>
    <row r="216" spans="1:6" x14ac:dyDescent="0.25">
      <c r="A216" t="s">
        <v>537</v>
      </c>
      <c r="B216" s="13">
        <v>6</v>
      </c>
      <c r="C216" t="s">
        <v>378</v>
      </c>
      <c r="D216" s="13">
        <v>2546.767526895178</v>
      </c>
      <c r="E216" s="13">
        <v>99981.531562891876</v>
      </c>
      <c r="F216" t="s">
        <v>465</v>
      </c>
    </row>
    <row r="217" spans="1:6" x14ac:dyDescent="0.25">
      <c r="A217" t="s">
        <v>538</v>
      </c>
      <c r="B217" s="13">
        <v>6</v>
      </c>
      <c r="C217" t="s">
        <v>378</v>
      </c>
      <c r="D217" s="13">
        <v>60.98588444904599</v>
      </c>
      <c r="E217" s="13">
        <v>99981.531562891876</v>
      </c>
      <c r="F217" t="s">
        <v>466</v>
      </c>
    </row>
    <row r="218" spans="1:6" x14ac:dyDescent="0.25">
      <c r="A218" t="s">
        <v>401</v>
      </c>
      <c r="B218" s="13">
        <v>7</v>
      </c>
      <c r="C218" t="s">
        <v>378</v>
      </c>
      <c r="D218" s="13">
        <v>24987.982376722641</v>
      </c>
      <c r="E218" s="13">
        <v>100083.43794638519</v>
      </c>
      <c r="F218" t="s">
        <v>38</v>
      </c>
    </row>
    <row r="219" spans="1:6" x14ac:dyDescent="0.25">
      <c r="A219" t="s">
        <v>539</v>
      </c>
      <c r="B219" s="13">
        <v>7</v>
      </c>
      <c r="C219" t="s">
        <v>378</v>
      </c>
      <c r="D219" s="13">
        <v>121.12002288327641</v>
      </c>
      <c r="E219" s="13">
        <v>100083.43794638519</v>
      </c>
      <c r="F219" t="s">
        <v>468</v>
      </c>
    </row>
    <row r="220" spans="1:6" x14ac:dyDescent="0.25">
      <c r="A220" t="s">
        <v>540</v>
      </c>
      <c r="B220" s="13">
        <v>7</v>
      </c>
      <c r="C220" t="s">
        <v>378</v>
      </c>
      <c r="D220" s="13">
        <v>1225.967224472477</v>
      </c>
      <c r="E220" s="13">
        <v>100083.43794638519</v>
      </c>
      <c r="F220" t="s">
        <v>467</v>
      </c>
    </row>
    <row r="221" spans="1:6" x14ac:dyDescent="0.25">
      <c r="A221" t="s">
        <v>541</v>
      </c>
      <c r="B221" s="13">
        <v>7</v>
      </c>
      <c r="C221" t="s">
        <v>378</v>
      </c>
      <c r="D221" s="13">
        <v>0</v>
      </c>
      <c r="E221" s="13">
        <v>100083.43794638519</v>
      </c>
      <c r="F221" t="s">
        <v>490</v>
      </c>
    </row>
    <row r="222" spans="1:6" x14ac:dyDescent="0.25">
      <c r="A222" t="s">
        <v>1127</v>
      </c>
      <c r="B222" s="13">
        <v>7</v>
      </c>
      <c r="C222" t="s">
        <v>378</v>
      </c>
      <c r="D222" s="13">
        <v>81.808154812920762</v>
      </c>
      <c r="E222" s="13">
        <v>100083.43794638519</v>
      </c>
      <c r="F222" t="s">
        <v>1096</v>
      </c>
    </row>
    <row r="223" spans="1:6" x14ac:dyDescent="0.25">
      <c r="A223" t="s">
        <v>1166</v>
      </c>
      <c r="B223" s="13">
        <v>7</v>
      </c>
      <c r="C223" t="s">
        <v>378</v>
      </c>
      <c r="D223" s="13">
        <v>3266.8708106094591</v>
      </c>
      <c r="E223" s="13">
        <v>100083.43794638519</v>
      </c>
      <c r="F223" t="s">
        <v>1152</v>
      </c>
    </row>
    <row r="224" spans="1:6" x14ac:dyDescent="0.25">
      <c r="A224" t="s">
        <v>1167</v>
      </c>
      <c r="B224" s="13">
        <v>7</v>
      </c>
      <c r="C224" t="s">
        <v>378</v>
      </c>
      <c r="D224" s="13">
        <v>53.920243656044264</v>
      </c>
      <c r="E224" s="13">
        <v>100083.43794638519</v>
      </c>
      <c r="F224" t="s">
        <v>1153</v>
      </c>
    </row>
    <row r="225" spans="1:6" x14ac:dyDescent="0.25">
      <c r="A225" t="s">
        <v>1422</v>
      </c>
      <c r="B225" s="13">
        <v>7</v>
      </c>
      <c r="C225" t="s">
        <v>378</v>
      </c>
      <c r="D225" s="13">
        <v>920.64636027014433</v>
      </c>
      <c r="E225" s="13">
        <v>100083.43794638519</v>
      </c>
      <c r="F225" t="s">
        <v>1414</v>
      </c>
    </row>
    <row r="226" spans="1:6" x14ac:dyDescent="0.25">
      <c r="A226" t="s">
        <v>542</v>
      </c>
      <c r="B226" s="13">
        <v>7</v>
      </c>
      <c r="C226" t="s">
        <v>378</v>
      </c>
      <c r="D226" s="13">
        <v>446.89080885365809</v>
      </c>
      <c r="E226" s="13">
        <v>100083.43794638519</v>
      </c>
      <c r="F226" t="s">
        <v>469</v>
      </c>
    </row>
    <row r="227" spans="1:6" x14ac:dyDescent="0.25">
      <c r="A227" t="s">
        <v>543</v>
      </c>
      <c r="B227" s="13">
        <v>7</v>
      </c>
      <c r="C227" t="s">
        <v>378</v>
      </c>
      <c r="D227" s="13">
        <v>475.09484344660359</v>
      </c>
      <c r="E227" s="13">
        <v>100083.43794638519</v>
      </c>
      <c r="F227" t="s">
        <v>470</v>
      </c>
    </row>
    <row r="228" spans="1:6" x14ac:dyDescent="0.25">
      <c r="A228" t="s">
        <v>544</v>
      </c>
      <c r="B228" s="13">
        <v>7</v>
      </c>
      <c r="C228" t="s">
        <v>378</v>
      </c>
      <c r="D228" s="13">
        <v>432.58547227954028</v>
      </c>
      <c r="E228" s="13">
        <v>100083.43794638519</v>
      </c>
      <c r="F228" t="s">
        <v>471</v>
      </c>
    </row>
    <row r="229" spans="1:6" x14ac:dyDescent="0.25">
      <c r="A229" t="s">
        <v>1457</v>
      </c>
      <c r="B229" s="13">
        <v>7</v>
      </c>
      <c r="C229" t="s">
        <v>378</v>
      </c>
      <c r="D229" s="13">
        <v>2842.0746049460899</v>
      </c>
      <c r="E229" s="13">
        <v>100083.43794638519</v>
      </c>
      <c r="F229" t="s">
        <v>1450</v>
      </c>
    </row>
    <row r="230" spans="1:6" x14ac:dyDescent="0.25">
      <c r="A230" t="s">
        <v>304</v>
      </c>
      <c r="B230" s="13">
        <v>7</v>
      </c>
      <c r="C230" t="s">
        <v>378</v>
      </c>
      <c r="D230" s="13">
        <v>984.32326511322788</v>
      </c>
      <c r="E230" s="13">
        <v>100083.43794638519</v>
      </c>
      <c r="F230" t="s">
        <v>172</v>
      </c>
    </row>
    <row r="231" spans="1:6" x14ac:dyDescent="0.25">
      <c r="A231" t="s">
        <v>305</v>
      </c>
      <c r="B231" s="13">
        <v>7</v>
      </c>
      <c r="C231" t="s">
        <v>378</v>
      </c>
      <c r="D231" s="13">
        <v>549.76522866221262</v>
      </c>
      <c r="E231" s="13">
        <v>100083.43794638519</v>
      </c>
      <c r="F231" t="s">
        <v>173</v>
      </c>
    </row>
    <row r="232" spans="1:6" x14ac:dyDescent="0.25">
      <c r="A232" t="s">
        <v>313</v>
      </c>
      <c r="B232" s="13">
        <v>7</v>
      </c>
      <c r="C232" t="s">
        <v>378</v>
      </c>
      <c r="D232" s="13">
        <v>4404.5488987343497</v>
      </c>
      <c r="E232" s="13">
        <v>100083.43794638519</v>
      </c>
      <c r="F232" t="s">
        <v>47</v>
      </c>
    </row>
    <row r="233" spans="1:6" x14ac:dyDescent="0.25">
      <c r="A233" t="s">
        <v>314</v>
      </c>
      <c r="B233" s="13">
        <v>7</v>
      </c>
      <c r="C233" t="s">
        <v>378</v>
      </c>
      <c r="D233" s="13">
        <v>1917.560586909713</v>
      </c>
      <c r="E233" s="13">
        <v>100083.43794638519</v>
      </c>
      <c r="F233" t="s">
        <v>182</v>
      </c>
    </row>
    <row r="234" spans="1:6" x14ac:dyDescent="0.25">
      <c r="A234" t="s">
        <v>315</v>
      </c>
      <c r="B234" s="13">
        <v>7</v>
      </c>
      <c r="C234" t="s">
        <v>378</v>
      </c>
      <c r="D234" s="13">
        <v>1668.615465787969</v>
      </c>
      <c r="E234" s="13">
        <v>100083.43794638519</v>
      </c>
      <c r="F234" t="s">
        <v>48</v>
      </c>
    </row>
    <row r="235" spans="1:6" x14ac:dyDescent="0.25">
      <c r="A235" t="s">
        <v>316</v>
      </c>
      <c r="B235" s="13">
        <v>7</v>
      </c>
      <c r="C235" t="s">
        <v>378</v>
      </c>
      <c r="D235" s="13">
        <v>1506.2968448858519</v>
      </c>
      <c r="E235" s="13">
        <v>100083.43794638519</v>
      </c>
      <c r="F235" t="s">
        <v>181</v>
      </c>
    </row>
    <row r="236" spans="1:6" x14ac:dyDescent="0.25">
      <c r="A236" t="s">
        <v>317</v>
      </c>
      <c r="B236" s="13">
        <v>7</v>
      </c>
      <c r="C236" t="s">
        <v>378</v>
      </c>
      <c r="D236" s="13">
        <v>3320.791054265504</v>
      </c>
      <c r="E236" s="13">
        <v>100083.43794638519</v>
      </c>
      <c r="F236" t="s">
        <v>180</v>
      </c>
    </row>
    <row r="237" spans="1:6" x14ac:dyDescent="0.25">
      <c r="A237" t="s">
        <v>318</v>
      </c>
      <c r="B237" s="13">
        <v>7</v>
      </c>
      <c r="C237" t="s">
        <v>378</v>
      </c>
      <c r="D237" s="13">
        <v>920.64636027014433</v>
      </c>
      <c r="E237" s="13">
        <v>100083.43794638519</v>
      </c>
      <c r="F237" t="s">
        <v>179</v>
      </c>
    </row>
    <row r="238" spans="1:6" x14ac:dyDescent="0.25">
      <c r="A238" t="s">
        <v>319</v>
      </c>
      <c r="B238" s="13">
        <v>7</v>
      </c>
      <c r="C238" t="s">
        <v>378</v>
      </c>
      <c r="D238" s="13">
        <v>921.98565230026179</v>
      </c>
      <c r="E238" s="13">
        <v>100083.43794638519</v>
      </c>
      <c r="F238" t="s">
        <v>178</v>
      </c>
    </row>
    <row r="239" spans="1:6" x14ac:dyDescent="0.25">
      <c r="A239" t="s">
        <v>320</v>
      </c>
      <c r="B239" s="13">
        <v>7</v>
      </c>
      <c r="C239" t="s">
        <v>378</v>
      </c>
      <c r="D239" s="13">
        <v>1966.6739660549811</v>
      </c>
      <c r="E239" s="13">
        <v>100083.43794638519</v>
      </c>
      <c r="F239" t="s">
        <v>177</v>
      </c>
    </row>
    <row r="240" spans="1:6" x14ac:dyDescent="0.25">
      <c r="A240" t="s">
        <v>1362</v>
      </c>
      <c r="B240" s="13">
        <v>7</v>
      </c>
      <c r="C240" t="s">
        <v>378</v>
      </c>
      <c r="D240" s="13">
        <v>0</v>
      </c>
      <c r="E240" s="13">
        <v>100083.43794638519</v>
      </c>
      <c r="F240" t="s">
        <v>1355</v>
      </c>
    </row>
    <row r="241" spans="1:6" x14ac:dyDescent="0.25">
      <c r="A241" t="s">
        <v>306</v>
      </c>
      <c r="B241" s="13">
        <v>7</v>
      </c>
      <c r="C241" t="s">
        <v>378</v>
      </c>
      <c r="D241" s="13">
        <v>36619.893713286612</v>
      </c>
      <c r="E241" s="13">
        <v>100083.43794638519</v>
      </c>
      <c r="F241" t="s">
        <v>163</v>
      </c>
    </row>
    <row r="242" spans="1:6" x14ac:dyDescent="0.25">
      <c r="A242" t="s">
        <v>307</v>
      </c>
      <c r="B242" s="13">
        <v>7</v>
      </c>
      <c r="C242" t="s">
        <v>378</v>
      </c>
      <c r="D242" s="13">
        <v>33882.873102853657</v>
      </c>
      <c r="E242" s="13">
        <v>100083.43794638519</v>
      </c>
      <c r="F242" t="s">
        <v>164</v>
      </c>
    </row>
    <row r="243" spans="1:6" x14ac:dyDescent="0.25">
      <c r="A243" t="s">
        <v>308</v>
      </c>
      <c r="B243" s="13">
        <v>7</v>
      </c>
      <c r="C243" t="s">
        <v>378</v>
      </c>
      <c r="D243" s="13">
        <v>30293.219645284051</v>
      </c>
      <c r="E243" s="13">
        <v>100083.43794638519</v>
      </c>
      <c r="F243" t="s">
        <v>165</v>
      </c>
    </row>
    <row r="244" spans="1:6" x14ac:dyDescent="0.25">
      <c r="A244" t="s">
        <v>309</v>
      </c>
      <c r="B244" s="13">
        <v>7</v>
      </c>
      <c r="C244" t="s">
        <v>378</v>
      </c>
      <c r="D244" s="13">
        <v>39798.42211136355</v>
      </c>
      <c r="E244" s="13">
        <v>100083.43794638519</v>
      </c>
      <c r="F244" t="s">
        <v>166</v>
      </c>
    </row>
    <row r="245" spans="1:6" x14ac:dyDescent="0.25">
      <c r="A245" t="s">
        <v>310</v>
      </c>
      <c r="B245" s="13">
        <v>7</v>
      </c>
      <c r="C245" t="s">
        <v>378</v>
      </c>
      <c r="D245" s="13">
        <v>33471.74803862314</v>
      </c>
      <c r="E245" s="13">
        <v>100083.43794638519</v>
      </c>
      <c r="F245" t="s">
        <v>167</v>
      </c>
    </row>
    <row r="246" spans="1:6" x14ac:dyDescent="0.25">
      <c r="A246" t="s">
        <v>311</v>
      </c>
      <c r="B246" s="13">
        <v>7</v>
      </c>
      <c r="C246" t="s">
        <v>378</v>
      </c>
      <c r="D246" s="13">
        <v>31071.60321259794</v>
      </c>
      <c r="E246" s="13">
        <v>100083.43794638519</v>
      </c>
      <c r="F246" t="s">
        <v>168</v>
      </c>
    </row>
    <row r="247" spans="1:6" x14ac:dyDescent="0.25">
      <c r="A247" t="s">
        <v>312</v>
      </c>
      <c r="B247" s="13">
        <v>7</v>
      </c>
      <c r="C247" t="s">
        <v>378</v>
      </c>
      <c r="D247" s="13">
        <v>33955.569591860833</v>
      </c>
      <c r="E247" s="13">
        <v>100083.43794638519</v>
      </c>
      <c r="F247" t="s">
        <v>169</v>
      </c>
    </row>
    <row r="248" spans="1:6" x14ac:dyDescent="0.25">
      <c r="A248" t="s">
        <v>402</v>
      </c>
      <c r="B248" s="13">
        <v>7</v>
      </c>
      <c r="C248" t="s">
        <v>378</v>
      </c>
      <c r="D248" s="13">
        <v>2996.8840159360739</v>
      </c>
      <c r="E248" s="13">
        <v>100083.43794638519</v>
      </c>
      <c r="F248" t="s">
        <v>39</v>
      </c>
    </row>
    <row r="249" spans="1:6" x14ac:dyDescent="0.25">
      <c r="A249" t="s">
        <v>403</v>
      </c>
      <c r="B249" s="13">
        <v>7</v>
      </c>
      <c r="C249" t="s">
        <v>378</v>
      </c>
      <c r="D249" s="13">
        <v>5758.9353694096508</v>
      </c>
      <c r="E249" s="13">
        <v>100083.43794638519</v>
      </c>
      <c r="F249" t="s">
        <v>40</v>
      </c>
    </row>
    <row r="250" spans="1:6" x14ac:dyDescent="0.25">
      <c r="A250" t="s">
        <v>302</v>
      </c>
      <c r="B250" s="13">
        <v>7</v>
      </c>
      <c r="C250" t="s">
        <v>378</v>
      </c>
      <c r="D250" s="13">
        <v>4404.5488987343497</v>
      </c>
      <c r="E250" s="13">
        <v>100083.43794638519</v>
      </c>
      <c r="F250" t="s">
        <v>170</v>
      </c>
    </row>
    <row r="251" spans="1:6" x14ac:dyDescent="0.25">
      <c r="A251" t="s">
        <v>303</v>
      </c>
      <c r="B251" s="13">
        <v>7</v>
      </c>
      <c r="C251" t="s">
        <v>378</v>
      </c>
      <c r="D251" s="13">
        <v>1917.560586909713</v>
      </c>
      <c r="E251" s="13">
        <v>100083.43794638519</v>
      </c>
      <c r="F251" t="s">
        <v>171</v>
      </c>
    </row>
    <row r="252" spans="1:6" x14ac:dyDescent="0.25">
      <c r="A252" t="s">
        <v>545</v>
      </c>
      <c r="B252" s="13">
        <v>7</v>
      </c>
      <c r="C252" t="s">
        <v>378</v>
      </c>
      <c r="D252" s="13">
        <v>1668.615465787969</v>
      </c>
      <c r="E252" s="13">
        <v>100083.43794638519</v>
      </c>
      <c r="F252" t="s">
        <v>465</v>
      </c>
    </row>
    <row r="253" spans="1:6" x14ac:dyDescent="0.25">
      <c r="A253" t="s">
        <v>546</v>
      </c>
      <c r="B253" s="13">
        <v>7</v>
      </c>
      <c r="C253" t="s">
        <v>378</v>
      </c>
      <c r="D253" s="13">
        <v>77.401442717178014</v>
      </c>
      <c r="E253" s="13">
        <v>100083.43794638519</v>
      </c>
      <c r="F253" t="s">
        <v>466</v>
      </c>
    </row>
    <row r="254" spans="1:6" x14ac:dyDescent="0.25">
      <c r="A254" t="s">
        <v>404</v>
      </c>
      <c r="B254" s="13">
        <v>8</v>
      </c>
      <c r="C254" t="s">
        <v>378</v>
      </c>
      <c r="D254" s="13">
        <v>30189.67377203051</v>
      </c>
      <c r="E254" s="13">
        <v>99947.811107758622</v>
      </c>
      <c r="F254" t="s">
        <v>38</v>
      </c>
    </row>
    <row r="255" spans="1:6" x14ac:dyDescent="0.25">
      <c r="A255" t="s">
        <v>547</v>
      </c>
      <c r="B255" s="13">
        <v>8</v>
      </c>
      <c r="C255" t="s">
        <v>378</v>
      </c>
      <c r="D255" s="13">
        <v>52.643700437843343</v>
      </c>
      <c r="E255" s="13">
        <v>99947.811107758622</v>
      </c>
      <c r="F255" t="s">
        <v>468</v>
      </c>
    </row>
    <row r="256" spans="1:6" x14ac:dyDescent="0.25">
      <c r="A256" t="s">
        <v>548</v>
      </c>
      <c r="B256" s="13">
        <v>8</v>
      </c>
      <c r="C256" t="s">
        <v>378</v>
      </c>
      <c r="D256" s="13">
        <v>963.57291794362152</v>
      </c>
      <c r="E256" s="13">
        <v>99947.811107758622</v>
      </c>
      <c r="F256" t="s">
        <v>467</v>
      </c>
    </row>
    <row r="257" spans="1:6" x14ac:dyDescent="0.25">
      <c r="A257" t="s">
        <v>549</v>
      </c>
      <c r="B257" s="13">
        <v>8</v>
      </c>
      <c r="C257" t="s">
        <v>378</v>
      </c>
      <c r="D257" s="13">
        <v>0</v>
      </c>
      <c r="E257" s="13">
        <v>99947.811107758622</v>
      </c>
      <c r="F257" t="s">
        <v>490</v>
      </c>
    </row>
    <row r="258" spans="1:6" x14ac:dyDescent="0.25">
      <c r="A258" t="s">
        <v>1128</v>
      </c>
      <c r="B258" s="13">
        <v>8</v>
      </c>
      <c r="C258" t="s">
        <v>378</v>
      </c>
      <c r="D258" s="13">
        <v>86.135040963935992</v>
      </c>
      <c r="E258" s="13">
        <v>99947.811107758622</v>
      </c>
      <c r="F258" t="s">
        <v>1096</v>
      </c>
    </row>
    <row r="259" spans="1:6" x14ac:dyDescent="0.25">
      <c r="A259" t="s">
        <v>1168</v>
      </c>
      <c r="B259" s="13">
        <v>8</v>
      </c>
      <c r="C259" t="s">
        <v>378</v>
      </c>
      <c r="D259" s="13">
        <v>3784.3283133967579</v>
      </c>
      <c r="E259" s="13">
        <v>99947.811107758622</v>
      </c>
      <c r="F259" t="s">
        <v>1152</v>
      </c>
    </row>
    <row r="260" spans="1:6" x14ac:dyDescent="0.25">
      <c r="A260" t="s">
        <v>1169</v>
      </c>
      <c r="B260" s="13">
        <v>8</v>
      </c>
      <c r="C260" t="s">
        <v>378</v>
      </c>
      <c r="D260" s="13">
        <v>76.847165334751779</v>
      </c>
      <c r="E260" s="13">
        <v>99947.811107758622</v>
      </c>
      <c r="F260" t="s">
        <v>1153</v>
      </c>
    </row>
    <row r="261" spans="1:6" x14ac:dyDescent="0.25">
      <c r="A261" t="s">
        <v>1423</v>
      </c>
      <c r="B261" s="13">
        <v>8</v>
      </c>
      <c r="C261" t="s">
        <v>378</v>
      </c>
      <c r="D261" s="13">
        <v>949.4914411741936</v>
      </c>
      <c r="E261" s="13">
        <v>99947.811107758622</v>
      </c>
      <c r="F261" t="s">
        <v>1414</v>
      </c>
    </row>
    <row r="262" spans="1:6" x14ac:dyDescent="0.25">
      <c r="A262" t="s">
        <v>550</v>
      </c>
      <c r="B262" s="13">
        <v>8</v>
      </c>
      <c r="C262" t="s">
        <v>378</v>
      </c>
      <c r="D262" s="13">
        <v>577.59885764712169</v>
      </c>
      <c r="E262" s="13">
        <v>99947.811107758622</v>
      </c>
      <c r="F262" t="s">
        <v>469</v>
      </c>
    </row>
    <row r="263" spans="1:6" x14ac:dyDescent="0.25">
      <c r="A263" t="s">
        <v>551</v>
      </c>
      <c r="B263" s="13">
        <v>8</v>
      </c>
      <c r="C263" t="s">
        <v>378</v>
      </c>
      <c r="D263" s="13">
        <v>467.1896022938879</v>
      </c>
      <c r="E263" s="13">
        <v>99947.811107758622</v>
      </c>
      <c r="F263" t="s">
        <v>470</v>
      </c>
    </row>
    <row r="264" spans="1:6" x14ac:dyDescent="0.25">
      <c r="A264" t="s">
        <v>552</v>
      </c>
      <c r="B264" s="13">
        <v>8</v>
      </c>
      <c r="C264" t="s">
        <v>378</v>
      </c>
      <c r="D264" s="13">
        <v>401.80238186810249</v>
      </c>
      <c r="E264" s="13">
        <v>99947.811107758622</v>
      </c>
      <c r="F264" t="s">
        <v>471</v>
      </c>
    </row>
    <row r="265" spans="1:6" x14ac:dyDescent="0.25">
      <c r="A265" t="s">
        <v>1458</v>
      </c>
      <c r="B265" s="13">
        <v>8</v>
      </c>
      <c r="C265" t="s">
        <v>378</v>
      </c>
      <c r="D265" s="13">
        <v>4275.4238202872393</v>
      </c>
      <c r="E265" s="13">
        <v>99947.811107758622</v>
      </c>
      <c r="F265" t="s">
        <v>1450</v>
      </c>
    </row>
    <row r="266" spans="1:6" x14ac:dyDescent="0.25">
      <c r="A266" t="s">
        <v>323</v>
      </c>
      <c r="B266" s="13">
        <v>8</v>
      </c>
      <c r="C266" t="s">
        <v>378</v>
      </c>
      <c r="D266" s="13">
        <v>798.90471688672756</v>
      </c>
      <c r="E266" s="13">
        <v>99947.811107758622</v>
      </c>
      <c r="F266" t="s">
        <v>172</v>
      </c>
    </row>
    <row r="267" spans="1:6" x14ac:dyDescent="0.25">
      <c r="A267" t="s">
        <v>324</v>
      </c>
      <c r="B267" s="13">
        <v>8</v>
      </c>
      <c r="C267" t="s">
        <v>378</v>
      </c>
      <c r="D267" s="13">
        <v>397.39108602036998</v>
      </c>
      <c r="E267" s="13">
        <v>99947.811107758622</v>
      </c>
      <c r="F267" t="s">
        <v>173</v>
      </c>
    </row>
    <row r="268" spans="1:6" x14ac:dyDescent="0.25">
      <c r="A268" t="s">
        <v>332</v>
      </c>
      <c r="B268" s="13">
        <v>8</v>
      </c>
      <c r="C268" t="s">
        <v>378</v>
      </c>
      <c r="D268" s="13">
        <v>5423.870217549932</v>
      </c>
      <c r="E268" s="13">
        <v>99947.811107758622</v>
      </c>
      <c r="F268" t="s">
        <v>47</v>
      </c>
    </row>
    <row r="269" spans="1:6" x14ac:dyDescent="0.25">
      <c r="A269" t="s">
        <v>333</v>
      </c>
      <c r="B269" s="13">
        <v>8</v>
      </c>
      <c r="C269" t="s">
        <v>378</v>
      </c>
      <c r="D269" s="13">
        <v>2743.5980333645698</v>
      </c>
      <c r="E269" s="13">
        <v>99947.811107758622</v>
      </c>
      <c r="F269" t="s">
        <v>182</v>
      </c>
    </row>
    <row r="270" spans="1:6" x14ac:dyDescent="0.25">
      <c r="A270" t="s">
        <v>334</v>
      </c>
      <c r="B270" s="13">
        <v>8</v>
      </c>
      <c r="C270" t="s">
        <v>378</v>
      </c>
      <c r="D270" s="13">
        <v>2441.9469939205101</v>
      </c>
      <c r="E270" s="13">
        <v>99947.811107758622</v>
      </c>
      <c r="F270" t="s">
        <v>48</v>
      </c>
    </row>
    <row r="271" spans="1:6" x14ac:dyDescent="0.25">
      <c r="A271" t="s">
        <v>335</v>
      </c>
      <c r="B271" s="13">
        <v>8</v>
      </c>
      <c r="C271" t="s">
        <v>378</v>
      </c>
      <c r="D271" s="13">
        <v>1192.874751436138</v>
      </c>
      <c r="E271" s="13">
        <v>99947.811107758622</v>
      </c>
      <c r="F271" t="s">
        <v>181</v>
      </c>
    </row>
    <row r="272" spans="1:6" x14ac:dyDescent="0.25">
      <c r="A272" t="s">
        <v>336</v>
      </c>
      <c r="B272" s="13">
        <v>8</v>
      </c>
      <c r="C272" t="s">
        <v>378</v>
      </c>
      <c r="D272" s="13">
        <v>3861.1754787315099</v>
      </c>
      <c r="E272" s="13">
        <v>99947.811107758622</v>
      </c>
      <c r="F272" t="s">
        <v>180</v>
      </c>
    </row>
    <row r="273" spans="1:6" x14ac:dyDescent="0.25">
      <c r="A273" t="s">
        <v>337</v>
      </c>
      <c r="B273" s="13">
        <v>8</v>
      </c>
      <c r="C273" t="s">
        <v>378</v>
      </c>
      <c r="D273" s="13">
        <v>949.4914411741936</v>
      </c>
      <c r="E273" s="13">
        <v>99947.811107758622</v>
      </c>
      <c r="F273" t="s">
        <v>179</v>
      </c>
    </row>
    <row r="274" spans="1:6" x14ac:dyDescent="0.25">
      <c r="A274" t="s">
        <v>338</v>
      </c>
      <c r="B274" s="13">
        <v>8</v>
      </c>
      <c r="C274" t="s">
        <v>378</v>
      </c>
      <c r="D274" s="13">
        <v>1044.7884599410099</v>
      </c>
      <c r="E274" s="13">
        <v>99947.811107758622</v>
      </c>
      <c r="F274" t="s">
        <v>178</v>
      </c>
    </row>
    <row r="275" spans="1:6" x14ac:dyDescent="0.25">
      <c r="A275" t="s">
        <v>339</v>
      </c>
      <c r="B275" s="13">
        <v>8</v>
      </c>
      <c r="C275" t="s">
        <v>378</v>
      </c>
      <c r="D275" s="13">
        <v>1598.0981847752</v>
      </c>
      <c r="E275" s="13">
        <v>99947.811107758622</v>
      </c>
      <c r="F275" t="s">
        <v>177</v>
      </c>
    </row>
    <row r="276" spans="1:6" x14ac:dyDescent="0.25">
      <c r="A276" t="s">
        <v>1363</v>
      </c>
      <c r="B276" s="13">
        <v>8</v>
      </c>
      <c r="C276" t="s">
        <v>378</v>
      </c>
      <c r="D276" s="13">
        <v>0</v>
      </c>
      <c r="E276" s="13">
        <v>99947.811107758622</v>
      </c>
      <c r="F276" t="s">
        <v>1355</v>
      </c>
    </row>
    <row r="277" spans="1:6" x14ac:dyDescent="0.25">
      <c r="A277" t="s">
        <v>325</v>
      </c>
      <c r="B277" s="13">
        <v>8</v>
      </c>
      <c r="C277" t="s">
        <v>378</v>
      </c>
      <c r="D277" s="13">
        <v>45887.110069555543</v>
      </c>
      <c r="E277" s="13">
        <v>99947.811107758622</v>
      </c>
      <c r="F277" t="s">
        <v>163</v>
      </c>
    </row>
    <row r="278" spans="1:6" x14ac:dyDescent="0.25">
      <c r="A278" t="s">
        <v>326</v>
      </c>
      <c r="B278" s="13">
        <v>8</v>
      </c>
      <c r="C278" t="s">
        <v>378</v>
      </c>
      <c r="D278" s="13">
        <v>42918.448092707928</v>
      </c>
      <c r="E278" s="13">
        <v>99947.811107758622</v>
      </c>
      <c r="F278" t="s">
        <v>164</v>
      </c>
    </row>
    <row r="279" spans="1:6" x14ac:dyDescent="0.25">
      <c r="A279" t="s">
        <v>327</v>
      </c>
      <c r="B279" s="13">
        <v>8</v>
      </c>
      <c r="C279" t="s">
        <v>378</v>
      </c>
      <c r="D279" s="13">
        <v>37740.172973148081</v>
      </c>
      <c r="E279" s="13">
        <v>99947.811107758622</v>
      </c>
      <c r="F279" t="s">
        <v>165</v>
      </c>
    </row>
    <row r="280" spans="1:6" x14ac:dyDescent="0.25">
      <c r="A280" t="s">
        <v>328</v>
      </c>
      <c r="B280" s="13">
        <v>8</v>
      </c>
      <c r="C280" t="s">
        <v>378</v>
      </c>
      <c r="D280" s="13">
        <v>49521.931821024991</v>
      </c>
      <c r="E280" s="13">
        <v>99947.811107758622</v>
      </c>
      <c r="F280" t="s">
        <v>166</v>
      </c>
    </row>
    <row r="281" spans="1:6" x14ac:dyDescent="0.25">
      <c r="A281" t="s">
        <v>329</v>
      </c>
      <c r="B281" s="13">
        <v>8</v>
      </c>
      <c r="C281" t="s">
        <v>378</v>
      </c>
      <c r="D281" s="13">
        <v>41374.994743593707</v>
      </c>
      <c r="E281" s="13">
        <v>99947.811107758622</v>
      </c>
      <c r="F281" t="s">
        <v>167</v>
      </c>
    </row>
    <row r="282" spans="1:6" x14ac:dyDescent="0.25">
      <c r="A282" t="s">
        <v>330</v>
      </c>
      <c r="B282" s="13">
        <v>8</v>
      </c>
      <c r="C282" t="s">
        <v>378</v>
      </c>
      <c r="D282" s="13">
        <v>38463.310713455059</v>
      </c>
      <c r="E282" s="13">
        <v>99947.811107758622</v>
      </c>
      <c r="F282" t="s">
        <v>168</v>
      </c>
    </row>
    <row r="283" spans="1:6" x14ac:dyDescent="0.25">
      <c r="A283" t="s">
        <v>331</v>
      </c>
      <c r="B283" s="13">
        <v>8</v>
      </c>
      <c r="C283" t="s">
        <v>378</v>
      </c>
      <c r="D283" s="13">
        <v>41112.373044003623</v>
      </c>
      <c r="E283" s="13">
        <v>99947.811107758622</v>
      </c>
      <c r="F283" t="s">
        <v>169</v>
      </c>
    </row>
    <row r="284" spans="1:6" x14ac:dyDescent="0.25">
      <c r="A284" t="s">
        <v>405</v>
      </c>
      <c r="B284" s="13">
        <v>8</v>
      </c>
      <c r="C284" t="s">
        <v>378</v>
      </c>
      <c r="D284" s="13">
        <v>3724.142518521367</v>
      </c>
      <c r="E284" s="13">
        <v>99947.811107758622</v>
      </c>
      <c r="F284" t="s">
        <v>39</v>
      </c>
    </row>
    <row r="285" spans="1:6" x14ac:dyDescent="0.25">
      <c r="A285" t="s">
        <v>406</v>
      </c>
      <c r="B285" s="13">
        <v>8</v>
      </c>
      <c r="C285" t="s">
        <v>378</v>
      </c>
      <c r="D285" s="13">
        <v>7764.1766120686398</v>
      </c>
      <c r="E285" s="13">
        <v>99947.811107758622</v>
      </c>
      <c r="F285" t="s">
        <v>40</v>
      </c>
    </row>
    <row r="286" spans="1:6" x14ac:dyDescent="0.25">
      <c r="A286" t="s">
        <v>321</v>
      </c>
      <c r="B286" s="13">
        <v>8</v>
      </c>
      <c r="C286" t="s">
        <v>378</v>
      </c>
      <c r="D286" s="13">
        <v>5423.870217549932</v>
      </c>
      <c r="E286" s="13">
        <v>99947.811107758622</v>
      </c>
      <c r="F286" t="s">
        <v>170</v>
      </c>
    </row>
    <row r="287" spans="1:6" x14ac:dyDescent="0.25">
      <c r="A287" t="s">
        <v>322</v>
      </c>
      <c r="B287" s="13">
        <v>8</v>
      </c>
      <c r="C287" t="s">
        <v>378</v>
      </c>
      <c r="D287" s="13">
        <v>2743.5980333645698</v>
      </c>
      <c r="E287" s="13">
        <v>99947.811107758622</v>
      </c>
      <c r="F287" t="s">
        <v>171</v>
      </c>
    </row>
    <row r="288" spans="1:6" x14ac:dyDescent="0.25">
      <c r="A288" t="s">
        <v>553</v>
      </c>
      <c r="B288" s="13">
        <v>8</v>
      </c>
      <c r="C288" t="s">
        <v>378</v>
      </c>
      <c r="D288" s="13">
        <v>2441.9469939205101</v>
      </c>
      <c r="E288" s="13">
        <v>99947.811107758622</v>
      </c>
      <c r="F288" t="s">
        <v>465</v>
      </c>
    </row>
    <row r="289" spans="1:6" x14ac:dyDescent="0.25">
      <c r="A289" t="s">
        <v>554</v>
      </c>
      <c r="B289" s="13">
        <v>8</v>
      </c>
      <c r="C289" t="s">
        <v>378</v>
      </c>
      <c r="D289" s="13">
        <v>90.52309209073708</v>
      </c>
      <c r="E289" s="13">
        <v>99947.811107758622</v>
      </c>
      <c r="F289" t="s">
        <v>466</v>
      </c>
    </row>
    <row r="290" spans="1:6" x14ac:dyDescent="0.25">
      <c r="A290" t="s">
        <v>407</v>
      </c>
      <c r="B290" s="13">
        <v>9</v>
      </c>
      <c r="C290" t="s">
        <v>378</v>
      </c>
      <c r="D290" s="13">
        <v>45414.546130299539</v>
      </c>
      <c r="E290" s="13">
        <v>99824.034770780301</v>
      </c>
      <c r="F290" t="s">
        <v>38</v>
      </c>
    </row>
    <row r="291" spans="1:6" x14ac:dyDescent="0.25">
      <c r="A291" t="s">
        <v>555</v>
      </c>
      <c r="B291" s="13">
        <v>9</v>
      </c>
      <c r="C291" t="s">
        <v>378</v>
      </c>
      <c r="D291" s="13">
        <v>63.507074645543582</v>
      </c>
      <c r="E291" s="13">
        <v>99824.034770780301</v>
      </c>
      <c r="F291" t="s">
        <v>468</v>
      </c>
    </row>
    <row r="292" spans="1:6" x14ac:dyDescent="0.25">
      <c r="A292" t="s">
        <v>556</v>
      </c>
      <c r="B292" s="13">
        <v>9</v>
      </c>
      <c r="C292" t="s">
        <v>378</v>
      </c>
      <c r="D292" s="13">
        <v>812.41315635904846</v>
      </c>
      <c r="E292" s="13">
        <v>99824.034770780301</v>
      </c>
      <c r="F292" t="s">
        <v>467</v>
      </c>
    </row>
    <row r="293" spans="1:6" x14ac:dyDescent="0.25">
      <c r="A293" t="s">
        <v>557</v>
      </c>
      <c r="B293" s="13">
        <v>9</v>
      </c>
      <c r="C293" t="s">
        <v>378</v>
      </c>
      <c r="D293" s="13">
        <v>0</v>
      </c>
      <c r="E293" s="13">
        <v>99824.034770780301</v>
      </c>
      <c r="F293" t="s">
        <v>490</v>
      </c>
    </row>
    <row r="294" spans="1:6" x14ac:dyDescent="0.25">
      <c r="A294" t="s">
        <v>1129</v>
      </c>
      <c r="B294" s="13">
        <v>9</v>
      </c>
      <c r="C294" t="s">
        <v>378</v>
      </c>
      <c r="D294" s="13">
        <v>54.00322500682207</v>
      </c>
      <c r="E294" s="13">
        <v>99824.034770780301</v>
      </c>
      <c r="F294" t="s">
        <v>1096</v>
      </c>
    </row>
    <row r="295" spans="1:6" x14ac:dyDescent="0.25">
      <c r="A295" t="s">
        <v>1170</v>
      </c>
      <c r="B295" s="13">
        <v>9</v>
      </c>
      <c r="C295" t="s">
        <v>378</v>
      </c>
      <c r="D295" s="13">
        <v>4748.8361048231118</v>
      </c>
      <c r="E295" s="13">
        <v>99824.034770780301</v>
      </c>
      <c r="F295" t="s">
        <v>1152</v>
      </c>
    </row>
    <row r="296" spans="1:6" x14ac:dyDescent="0.25">
      <c r="A296" t="s">
        <v>1171</v>
      </c>
      <c r="B296" s="13">
        <v>9</v>
      </c>
      <c r="C296" t="s">
        <v>378</v>
      </c>
      <c r="D296" s="13">
        <v>90.342479590180659</v>
      </c>
      <c r="E296" s="13">
        <v>99824.034770780301</v>
      </c>
      <c r="F296" t="s">
        <v>1153</v>
      </c>
    </row>
    <row r="297" spans="1:6" x14ac:dyDescent="0.25">
      <c r="A297" t="s">
        <v>1424</v>
      </c>
      <c r="B297" s="13">
        <v>9</v>
      </c>
      <c r="C297" t="s">
        <v>378</v>
      </c>
      <c r="D297" s="13">
        <v>951.07368186447604</v>
      </c>
      <c r="E297" s="13">
        <v>99824.034770780301</v>
      </c>
      <c r="F297" t="s">
        <v>1414</v>
      </c>
    </row>
    <row r="298" spans="1:6" x14ac:dyDescent="0.25">
      <c r="A298" t="s">
        <v>558</v>
      </c>
      <c r="B298" s="13">
        <v>9</v>
      </c>
      <c r="C298" t="s">
        <v>378</v>
      </c>
      <c r="D298" s="13">
        <v>459.75397907205729</v>
      </c>
      <c r="E298" s="13">
        <v>99824.034770780301</v>
      </c>
      <c r="F298" t="s">
        <v>469</v>
      </c>
    </row>
    <row r="299" spans="1:6" x14ac:dyDescent="0.25">
      <c r="A299" t="s">
        <v>559</v>
      </c>
      <c r="B299" s="13">
        <v>9</v>
      </c>
      <c r="C299" t="s">
        <v>378</v>
      </c>
      <c r="D299" s="13">
        <v>513.71921877507168</v>
      </c>
      <c r="E299" s="13">
        <v>99824.034770780301</v>
      </c>
      <c r="F299" t="s">
        <v>470</v>
      </c>
    </row>
    <row r="300" spans="1:6" x14ac:dyDescent="0.25">
      <c r="A300" t="s">
        <v>560</v>
      </c>
      <c r="B300" s="13">
        <v>9</v>
      </c>
      <c r="C300" t="s">
        <v>378</v>
      </c>
      <c r="D300" s="13">
        <v>411.49288197679078</v>
      </c>
      <c r="E300" s="13">
        <v>99824.034770780301</v>
      </c>
      <c r="F300" t="s">
        <v>471</v>
      </c>
    </row>
    <row r="301" spans="1:6" x14ac:dyDescent="0.25">
      <c r="A301" t="s">
        <v>1459</v>
      </c>
      <c r="B301" s="13">
        <v>9</v>
      </c>
      <c r="C301" t="s">
        <v>378</v>
      </c>
      <c r="D301" s="13">
        <v>4039.6129597613472</v>
      </c>
      <c r="E301" s="13">
        <v>99824.034770780301</v>
      </c>
      <c r="F301" t="s">
        <v>1450</v>
      </c>
    </row>
    <row r="302" spans="1:6" x14ac:dyDescent="0.25">
      <c r="A302" t="s">
        <v>342</v>
      </c>
      <c r="B302" s="13">
        <v>9</v>
      </c>
      <c r="C302" t="s">
        <v>378</v>
      </c>
      <c r="D302" s="13">
        <v>671.12964797466395</v>
      </c>
      <c r="E302" s="13">
        <v>99824.034770780301</v>
      </c>
      <c r="F302" t="s">
        <v>172</v>
      </c>
    </row>
    <row r="303" spans="1:6" x14ac:dyDescent="0.25">
      <c r="A303" t="s">
        <v>343</v>
      </c>
      <c r="B303" s="13">
        <v>9</v>
      </c>
      <c r="C303" t="s">
        <v>378</v>
      </c>
      <c r="D303" s="13">
        <v>591.9209167240831</v>
      </c>
      <c r="E303" s="13">
        <v>99824.034770780301</v>
      </c>
      <c r="F303" t="s">
        <v>173</v>
      </c>
    </row>
    <row r="304" spans="1:6" x14ac:dyDescent="0.25">
      <c r="A304" t="s">
        <v>351</v>
      </c>
      <c r="B304" s="13">
        <v>9</v>
      </c>
      <c r="C304" t="s">
        <v>378</v>
      </c>
      <c r="D304" s="13">
        <v>7959.4122940136785</v>
      </c>
      <c r="E304" s="13">
        <v>99824.034770780301</v>
      </c>
      <c r="F304" t="s">
        <v>47</v>
      </c>
    </row>
    <row r="305" spans="1:6" x14ac:dyDescent="0.25">
      <c r="A305" t="s">
        <v>352</v>
      </c>
      <c r="B305" s="13">
        <v>9</v>
      </c>
      <c r="C305" t="s">
        <v>378</v>
      </c>
      <c r="D305" s="13">
        <v>4141.1457072543008</v>
      </c>
      <c r="E305" s="13">
        <v>99824.034770780301</v>
      </c>
      <c r="F305" t="s">
        <v>182</v>
      </c>
    </row>
    <row r="306" spans="1:6" x14ac:dyDescent="0.25">
      <c r="A306" t="s">
        <v>353</v>
      </c>
      <c r="B306" s="13">
        <v>9</v>
      </c>
      <c r="C306" t="s">
        <v>378</v>
      </c>
      <c r="D306" s="13">
        <v>2123.9310006702749</v>
      </c>
      <c r="E306" s="13">
        <v>99824.034770780301</v>
      </c>
      <c r="F306" t="s">
        <v>48</v>
      </c>
    </row>
    <row r="307" spans="1:6" x14ac:dyDescent="0.25">
      <c r="A307" t="s">
        <v>354</v>
      </c>
      <c r="B307" s="13">
        <v>9</v>
      </c>
      <c r="C307" t="s">
        <v>378</v>
      </c>
      <c r="D307" s="13">
        <v>975.83599067542127</v>
      </c>
      <c r="E307" s="13">
        <v>99824.034770780301</v>
      </c>
      <c r="F307" t="s">
        <v>181</v>
      </c>
    </row>
    <row r="308" spans="1:6" x14ac:dyDescent="0.25">
      <c r="A308" t="s">
        <v>355</v>
      </c>
      <c r="B308" s="13">
        <v>9</v>
      </c>
      <c r="C308" t="s">
        <v>378</v>
      </c>
      <c r="D308" s="13">
        <v>4839.1785844132919</v>
      </c>
      <c r="E308" s="13">
        <v>99824.034770780301</v>
      </c>
      <c r="F308" t="s">
        <v>180</v>
      </c>
    </row>
    <row r="309" spans="1:6" x14ac:dyDescent="0.25">
      <c r="A309" t="s">
        <v>356</v>
      </c>
      <c r="B309" s="13">
        <v>9</v>
      </c>
      <c r="C309" t="s">
        <v>378</v>
      </c>
      <c r="D309" s="13">
        <v>951.07368186447604</v>
      </c>
      <c r="E309" s="13">
        <v>99824.034770780301</v>
      </c>
      <c r="F309" t="s">
        <v>179</v>
      </c>
    </row>
    <row r="310" spans="1:6" x14ac:dyDescent="0.25">
      <c r="A310" t="s">
        <v>357</v>
      </c>
      <c r="B310" s="13">
        <v>9</v>
      </c>
      <c r="C310" t="s">
        <v>378</v>
      </c>
      <c r="D310" s="13">
        <v>973.47319784712897</v>
      </c>
      <c r="E310" s="13">
        <v>99824.034770780301</v>
      </c>
      <c r="F310" t="s">
        <v>178</v>
      </c>
    </row>
    <row r="311" spans="1:6" x14ac:dyDescent="0.25">
      <c r="A311" t="s">
        <v>358</v>
      </c>
      <c r="B311" s="13">
        <v>9</v>
      </c>
      <c r="C311" t="s">
        <v>378</v>
      </c>
      <c r="D311" s="13">
        <v>1674.543446675538</v>
      </c>
      <c r="E311" s="13">
        <v>99824.034770780301</v>
      </c>
      <c r="F311" t="s">
        <v>177</v>
      </c>
    </row>
    <row r="312" spans="1:6" x14ac:dyDescent="0.25">
      <c r="A312" t="s">
        <v>1364</v>
      </c>
      <c r="B312" s="13">
        <v>9</v>
      </c>
      <c r="C312" t="s">
        <v>378</v>
      </c>
      <c r="D312" s="13">
        <v>263.16254411920278</v>
      </c>
      <c r="E312" s="13">
        <v>99824.034770780301</v>
      </c>
      <c r="F312" t="s">
        <v>1355</v>
      </c>
    </row>
    <row r="313" spans="1:6" x14ac:dyDescent="0.25">
      <c r="A313" t="s">
        <v>344</v>
      </c>
      <c r="B313" s="13">
        <v>9</v>
      </c>
      <c r="C313" t="s">
        <v>378</v>
      </c>
      <c r="D313" s="13">
        <v>59499.506946216839</v>
      </c>
      <c r="E313" s="13">
        <v>99824.034770780301</v>
      </c>
      <c r="F313" t="s">
        <v>163</v>
      </c>
    </row>
    <row r="314" spans="1:6" x14ac:dyDescent="0.25">
      <c r="A314" t="s">
        <v>345</v>
      </c>
      <c r="B314" s="13">
        <v>9</v>
      </c>
      <c r="C314" t="s">
        <v>378</v>
      </c>
      <c r="D314" s="13">
        <v>53650.74774956725</v>
      </c>
      <c r="E314" s="13">
        <v>99824.034770780301</v>
      </c>
      <c r="F314" t="s">
        <v>164</v>
      </c>
    </row>
    <row r="315" spans="1:6" x14ac:dyDescent="0.25">
      <c r="A315" t="s">
        <v>346</v>
      </c>
      <c r="B315" s="13">
        <v>9</v>
      </c>
      <c r="C315" t="s">
        <v>378</v>
      </c>
      <c r="D315" s="13">
        <v>47378.392287122711</v>
      </c>
      <c r="E315" s="13">
        <v>99824.034770780301</v>
      </c>
      <c r="F315" t="s">
        <v>165</v>
      </c>
    </row>
    <row r="316" spans="1:6" x14ac:dyDescent="0.25">
      <c r="A316" t="s">
        <v>347</v>
      </c>
      <c r="B316" s="13">
        <v>9</v>
      </c>
      <c r="C316" t="s">
        <v>378</v>
      </c>
      <c r="D316" s="13">
        <v>62599.27397272348</v>
      </c>
      <c r="E316" s="13">
        <v>99824.034770780301</v>
      </c>
      <c r="F316" t="s">
        <v>166</v>
      </c>
    </row>
    <row r="317" spans="1:6" x14ac:dyDescent="0.25">
      <c r="A317" t="s">
        <v>348</v>
      </c>
      <c r="B317" s="13">
        <v>9</v>
      </c>
      <c r="C317" t="s">
        <v>378</v>
      </c>
      <c r="D317" s="13">
        <v>50478.159243127178</v>
      </c>
      <c r="E317" s="13">
        <v>99824.034770780301</v>
      </c>
      <c r="F317" t="s">
        <v>167</v>
      </c>
    </row>
    <row r="318" spans="1:6" x14ac:dyDescent="0.25">
      <c r="A318" t="s">
        <v>349</v>
      </c>
      <c r="B318" s="13">
        <v>9</v>
      </c>
      <c r="C318" t="s">
        <v>378</v>
      </c>
      <c r="D318" s="13">
        <v>46590.054281706471</v>
      </c>
      <c r="E318" s="13">
        <v>99824.034770780301</v>
      </c>
      <c r="F318" t="s">
        <v>168</v>
      </c>
    </row>
    <row r="319" spans="1:6" x14ac:dyDescent="0.25">
      <c r="A319" t="s">
        <v>350</v>
      </c>
      <c r="B319" s="13">
        <v>9</v>
      </c>
      <c r="C319" t="s">
        <v>378</v>
      </c>
      <c r="D319" s="13">
        <v>49231.887524357953</v>
      </c>
      <c r="E319" s="13">
        <v>99824.034770780301</v>
      </c>
      <c r="F319" t="s">
        <v>169</v>
      </c>
    </row>
    <row r="320" spans="1:6" x14ac:dyDescent="0.25">
      <c r="A320" t="s">
        <v>408</v>
      </c>
      <c r="B320" s="13">
        <v>9</v>
      </c>
      <c r="C320" t="s">
        <v>378</v>
      </c>
      <c r="D320" s="13">
        <v>2743.4253984213151</v>
      </c>
      <c r="E320" s="13">
        <v>99824.034770780301</v>
      </c>
      <c r="F320" t="s">
        <v>39</v>
      </c>
    </row>
    <row r="321" spans="1:6" x14ac:dyDescent="0.25">
      <c r="A321" t="s">
        <v>409</v>
      </c>
      <c r="B321" s="13">
        <v>9</v>
      </c>
      <c r="C321" t="s">
        <v>378</v>
      </c>
      <c r="D321" s="13">
        <v>6972.3709636102913</v>
      </c>
      <c r="E321" s="13">
        <v>99824.034770780301</v>
      </c>
      <c r="F321" t="s">
        <v>40</v>
      </c>
    </row>
    <row r="322" spans="1:6" x14ac:dyDescent="0.25">
      <c r="A322" t="s">
        <v>340</v>
      </c>
      <c r="B322" s="13">
        <v>9</v>
      </c>
      <c r="C322" t="s">
        <v>378</v>
      </c>
      <c r="D322" s="13">
        <v>7959.4122940136785</v>
      </c>
      <c r="E322" s="13">
        <v>99824.034770780301</v>
      </c>
      <c r="F322" t="s">
        <v>170</v>
      </c>
    </row>
    <row r="323" spans="1:6" x14ac:dyDescent="0.25">
      <c r="A323" t="s">
        <v>341</v>
      </c>
      <c r="B323" s="13">
        <v>9</v>
      </c>
      <c r="C323" t="s">
        <v>378</v>
      </c>
      <c r="D323" s="13">
        <v>4141.1457072543008</v>
      </c>
      <c r="E323" s="13">
        <v>99824.034770780301</v>
      </c>
      <c r="F323" t="s">
        <v>171</v>
      </c>
    </row>
    <row r="324" spans="1:6" x14ac:dyDescent="0.25">
      <c r="A324" t="s">
        <v>561</v>
      </c>
      <c r="B324" s="13">
        <v>9</v>
      </c>
      <c r="C324" t="s">
        <v>378</v>
      </c>
      <c r="D324" s="13">
        <v>2123.9310006702749</v>
      </c>
      <c r="E324" s="13">
        <v>99824.034770780301</v>
      </c>
      <c r="F324" t="s">
        <v>465</v>
      </c>
    </row>
    <row r="325" spans="1:6" x14ac:dyDescent="0.25">
      <c r="A325" t="s">
        <v>562</v>
      </c>
      <c r="B325" s="13">
        <v>9</v>
      </c>
      <c r="C325" t="s">
        <v>378</v>
      </c>
      <c r="D325" s="13">
        <v>45.912534664007211</v>
      </c>
      <c r="E325" s="13">
        <v>99824.034770780301</v>
      </c>
      <c r="F325" t="s">
        <v>466</v>
      </c>
    </row>
    <row r="326" spans="1:6" x14ac:dyDescent="0.25">
      <c r="A326" t="s">
        <v>410</v>
      </c>
      <c r="B326" s="13">
        <v>10</v>
      </c>
      <c r="C326" t="s">
        <v>378</v>
      </c>
      <c r="D326" s="13">
        <v>84678.880819041849</v>
      </c>
      <c r="E326" s="13">
        <v>100260.391752187</v>
      </c>
      <c r="F326" t="s">
        <v>38</v>
      </c>
    </row>
    <row r="327" spans="1:6" x14ac:dyDescent="0.25">
      <c r="A327" t="s">
        <v>563</v>
      </c>
      <c r="B327" s="13">
        <v>10</v>
      </c>
      <c r="C327" t="s">
        <v>378</v>
      </c>
      <c r="D327" s="13">
        <v>0</v>
      </c>
      <c r="E327" s="13">
        <v>100260.391752187</v>
      </c>
      <c r="F327" t="s">
        <v>468</v>
      </c>
    </row>
    <row r="328" spans="1:6" x14ac:dyDescent="0.25">
      <c r="A328" t="s">
        <v>564</v>
      </c>
      <c r="B328" s="13">
        <v>10</v>
      </c>
      <c r="C328" t="s">
        <v>378</v>
      </c>
      <c r="D328" s="13">
        <v>433.12549959350628</v>
      </c>
      <c r="E328" s="13">
        <v>100260.391752187</v>
      </c>
      <c r="F328" t="s">
        <v>467</v>
      </c>
    </row>
    <row r="329" spans="1:6" x14ac:dyDescent="0.25">
      <c r="A329" t="s">
        <v>565</v>
      </c>
      <c r="B329" s="13">
        <v>10</v>
      </c>
      <c r="C329" t="s">
        <v>378</v>
      </c>
      <c r="D329" s="13">
        <v>0</v>
      </c>
      <c r="E329" s="13">
        <v>100260.391752187</v>
      </c>
      <c r="F329" t="s">
        <v>490</v>
      </c>
    </row>
    <row r="330" spans="1:6" x14ac:dyDescent="0.25">
      <c r="A330" t="s">
        <v>1130</v>
      </c>
      <c r="B330" s="13">
        <v>10</v>
      </c>
      <c r="C330" t="s">
        <v>378</v>
      </c>
      <c r="D330" s="13">
        <v>57.513273445946282</v>
      </c>
      <c r="E330" s="13">
        <v>100260.391752187</v>
      </c>
      <c r="F330" t="s">
        <v>1096</v>
      </c>
    </row>
    <row r="331" spans="1:6" x14ac:dyDescent="0.25">
      <c r="A331" t="s">
        <v>1172</v>
      </c>
      <c r="B331" s="13">
        <v>10</v>
      </c>
      <c r="C331" t="s">
        <v>378</v>
      </c>
      <c r="D331" s="13">
        <v>6992.2275344601476</v>
      </c>
      <c r="E331" s="13">
        <v>100260.391752187</v>
      </c>
      <c r="F331" t="s">
        <v>1152</v>
      </c>
    </row>
    <row r="332" spans="1:6" x14ac:dyDescent="0.25">
      <c r="A332" t="s">
        <v>1173</v>
      </c>
      <c r="B332" s="13">
        <v>10</v>
      </c>
      <c r="C332" t="s">
        <v>378</v>
      </c>
      <c r="D332" s="13">
        <v>176.47329059086479</v>
      </c>
      <c r="E332" s="13">
        <v>100260.391752187</v>
      </c>
      <c r="F332" t="s">
        <v>1153</v>
      </c>
    </row>
    <row r="333" spans="1:6" x14ac:dyDescent="0.25">
      <c r="A333" t="s">
        <v>1425</v>
      </c>
      <c r="B333" s="13">
        <v>10</v>
      </c>
      <c r="C333" t="s">
        <v>378</v>
      </c>
      <c r="D333" s="13">
        <v>938.13810211769328</v>
      </c>
      <c r="E333" s="13">
        <v>100260.391752187</v>
      </c>
      <c r="F333" t="s">
        <v>1414</v>
      </c>
    </row>
    <row r="334" spans="1:6" x14ac:dyDescent="0.25">
      <c r="A334" t="s">
        <v>566</v>
      </c>
      <c r="B334" s="13">
        <v>10</v>
      </c>
      <c r="C334" t="s">
        <v>378</v>
      </c>
      <c r="D334" s="13">
        <v>449.75277113933203</v>
      </c>
      <c r="E334" s="13">
        <v>100260.391752187</v>
      </c>
      <c r="F334" t="s">
        <v>469</v>
      </c>
    </row>
    <row r="335" spans="1:6" x14ac:dyDescent="0.25">
      <c r="A335" t="s">
        <v>567</v>
      </c>
      <c r="B335" s="13">
        <v>10</v>
      </c>
      <c r="C335" t="s">
        <v>378</v>
      </c>
      <c r="D335" s="13">
        <v>547.5400057968302</v>
      </c>
      <c r="E335" s="13">
        <v>100260.391752187</v>
      </c>
      <c r="F335" t="s">
        <v>470</v>
      </c>
    </row>
    <row r="336" spans="1:6" x14ac:dyDescent="0.25">
      <c r="A336" t="s">
        <v>568</v>
      </c>
      <c r="B336" s="13">
        <v>10</v>
      </c>
      <c r="C336" t="s">
        <v>378</v>
      </c>
      <c r="D336" s="13">
        <v>218.4695629557929</v>
      </c>
      <c r="E336" s="13">
        <v>100260.391752187</v>
      </c>
      <c r="F336" t="s">
        <v>471</v>
      </c>
    </row>
    <row r="337" spans="1:6" x14ac:dyDescent="0.25">
      <c r="A337" t="s">
        <v>1460</v>
      </c>
      <c r="B337" s="13">
        <v>10</v>
      </c>
      <c r="C337" t="s">
        <v>378</v>
      </c>
      <c r="D337" s="13">
        <v>4956.2575282867156</v>
      </c>
      <c r="E337" s="13">
        <v>100260.391752187</v>
      </c>
      <c r="F337" t="s">
        <v>1450</v>
      </c>
    </row>
    <row r="338" spans="1:6" x14ac:dyDescent="0.25">
      <c r="A338" t="s">
        <v>361</v>
      </c>
      <c r="B338" s="13">
        <v>10</v>
      </c>
      <c r="C338" t="s">
        <v>378</v>
      </c>
      <c r="D338" s="13">
        <v>371.66798845354492</v>
      </c>
      <c r="E338" s="13">
        <v>100260.391752187</v>
      </c>
      <c r="F338" t="s">
        <v>172</v>
      </c>
    </row>
    <row r="339" spans="1:6" x14ac:dyDescent="0.25">
      <c r="A339" t="s">
        <v>362</v>
      </c>
      <c r="B339" s="13">
        <v>10</v>
      </c>
      <c r="C339" t="s">
        <v>378</v>
      </c>
      <c r="D339" s="13">
        <v>1148.836248190569</v>
      </c>
      <c r="E339" s="13">
        <v>100260.391752187</v>
      </c>
      <c r="F339" t="s">
        <v>173</v>
      </c>
    </row>
    <row r="340" spans="1:6" x14ac:dyDescent="0.25">
      <c r="A340" t="s">
        <v>370</v>
      </c>
      <c r="B340" s="13">
        <v>10</v>
      </c>
      <c r="C340" t="s">
        <v>378</v>
      </c>
      <c r="D340" s="13">
        <v>16054.980324947999</v>
      </c>
      <c r="E340" s="13">
        <v>100260.391752187</v>
      </c>
      <c r="F340" t="s">
        <v>47</v>
      </c>
    </row>
    <row r="341" spans="1:6" x14ac:dyDescent="0.25">
      <c r="A341" t="s">
        <v>371</v>
      </c>
      <c r="B341" s="13">
        <v>10</v>
      </c>
      <c r="C341" t="s">
        <v>378</v>
      </c>
      <c r="D341" s="13">
        <v>9702.9449924741602</v>
      </c>
      <c r="E341" s="13">
        <v>100260.391752187</v>
      </c>
      <c r="F341" t="s">
        <v>182</v>
      </c>
    </row>
    <row r="342" spans="1:6" x14ac:dyDescent="0.25">
      <c r="A342" t="s">
        <v>372</v>
      </c>
      <c r="B342" s="13">
        <v>10</v>
      </c>
      <c r="C342" t="s">
        <v>378</v>
      </c>
      <c r="D342" s="13">
        <v>2108.7500706559572</v>
      </c>
      <c r="E342" s="13">
        <v>100260.391752187</v>
      </c>
      <c r="F342" t="s">
        <v>48</v>
      </c>
    </row>
    <row r="343" spans="1:6" x14ac:dyDescent="0.25">
      <c r="A343" t="s">
        <v>373</v>
      </c>
      <c r="B343" s="13">
        <v>10</v>
      </c>
      <c r="C343" t="s">
        <v>378</v>
      </c>
      <c r="D343" s="13">
        <v>531.25819899990529</v>
      </c>
      <c r="E343" s="13">
        <v>100260.391752187</v>
      </c>
      <c r="F343" t="s">
        <v>181</v>
      </c>
    </row>
    <row r="344" spans="1:6" x14ac:dyDescent="0.25">
      <c r="A344" t="s">
        <v>374</v>
      </c>
      <c r="B344" s="13">
        <v>10</v>
      </c>
      <c r="C344" t="s">
        <v>378</v>
      </c>
      <c r="D344" s="13">
        <v>7168.7008250510135</v>
      </c>
      <c r="E344" s="13">
        <v>100260.391752187</v>
      </c>
      <c r="F344" t="s">
        <v>180</v>
      </c>
    </row>
    <row r="345" spans="1:6" x14ac:dyDescent="0.25">
      <c r="A345" t="s">
        <v>375</v>
      </c>
      <c r="B345" s="13">
        <v>10</v>
      </c>
      <c r="C345" t="s">
        <v>378</v>
      </c>
      <c r="D345" s="13">
        <v>938.13810211769328</v>
      </c>
      <c r="E345" s="13">
        <v>100260.391752187</v>
      </c>
      <c r="F345" t="s">
        <v>179</v>
      </c>
    </row>
    <row r="346" spans="1:6" x14ac:dyDescent="0.25">
      <c r="A346" t="s">
        <v>376</v>
      </c>
      <c r="B346" s="13">
        <v>10</v>
      </c>
      <c r="C346" t="s">
        <v>378</v>
      </c>
      <c r="D346" s="13">
        <v>997.29277693616211</v>
      </c>
      <c r="E346" s="13">
        <v>100260.391752187</v>
      </c>
      <c r="F346" t="s">
        <v>178</v>
      </c>
    </row>
    <row r="347" spans="1:6" x14ac:dyDescent="0.25">
      <c r="A347" t="s">
        <v>377</v>
      </c>
      <c r="B347" s="13">
        <v>10</v>
      </c>
      <c r="C347" t="s">
        <v>378</v>
      </c>
      <c r="D347" s="13">
        <v>1738.973799599906</v>
      </c>
      <c r="E347" s="13">
        <v>100260.391752187</v>
      </c>
      <c r="F347" t="s">
        <v>177</v>
      </c>
    </row>
    <row r="348" spans="1:6" x14ac:dyDescent="0.25">
      <c r="A348" t="s">
        <v>1365</v>
      </c>
      <c r="B348" s="13">
        <v>10</v>
      </c>
      <c r="C348" t="s">
        <v>378</v>
      </c>
      <c r="D348" s="13">
        <v>9645.7167430046902</v>
      </c>
      <c r="E348" s="13">
        <v>100260.391752187</v>
      </c>
      <c r="F348" t="s">
        <v>1355</v>
      </c>
    </row>
    <row r="349" spans="1:6" x14ac:dyDescent="0.25">
      <c r="A349" t="s">
        <v>363</v>
      </c>
      <c r="B349" s="13">
        <v>10</v>
      </c>
      <c r="C349" t="s">
        <v>378</v>
      </c>
      <c r="D349" s="13">
        <v>109707.9814851577</v>
      </c>
      <c r="E349" s="13">
        <v>100260.391752187</v>
      </c>
      <c r="F349" t="s">
        <v>163</v>
      </c>
    </row>
    <row r="350" spans="1:6" x14ac:dyDescent="0.25">
      <c r="A350" t="s">
        <v>364</v>
      </c>
      <c r="B350" s="13">
        <v>10</v>
      </c>
      <c r="C350" t="s">
        <v>378</v>
      </c>
      <c r="D350" s="13">
        <v>95761.751069302481</v>
      </c>
      <c r="E350" s="13">
        <v>100260.391752187</v>
      </c>
      <c r="F350" t="s">
        <v>164</v>
      </c>
    </row>
    <row r="351" spans="1:6" x14ac:dyDescent="0.25">
      <c r="A351" t="s">
        <v>365</v>
      </c>
      <c r="B351" s="13">
        <v>10</v>
      </c>
      <c r="C351" t="s">
        <v>378</v>
      </c>
      <c r="D351" s="13">
        <v>83950.05594348842</v>
      </c>
      <c r="E351" s="13">
        <v>100260.391752187</v>
      </c>
      <c r="F351" t="s">
        <v>165</v>
      </c>
    </row>
    <row r="352" spans="1:6" x14ac:dyDescent="0.25">
      <c r="A352" t="s">
        <v>366</v>
      </c>
      <c r="B352" s="13">
        <v>10</v>
      </c>
      <c r="C352" t="s">
        <v>378</v>
      </c>
      <c r="D352" s="13">
        <v>112347.98977346371</v>
      </c>
      <c r="E352" s="13">
        <v>100260.391752187</v>
      </c>
      <c r="F352" t="s">
        <v>166</v>
      </c>
    </row>
    <row r="353" spans="1:6" x14ac:dyDescent="0.25">
      <c r="A353" t="s">
        <v>367</v>
      </c>
      <c r="B353" s="13">
        <v>10</v>
      </c>
      <c r="C353" t="s">
        <v>378</v>
      </c>
      <c r="D353" s="13">
        <v>86590.064175048334</v>
      </c>
      <c r="E353" s="13">
        <v>100260.391752187</v>
      </c>
      <c r="F353" t="s">
        <v>167</v>
      </c>
    </row>
    <row r="354" spans="1:6" x14ac:dyDescent="0.25">
      <c r="A354" t="s">
        <v>368</v>
      </c>
      <c r="B354" s="13">
        <v>10</v>
      </c>
      <c r="C354" t="s">
        <v>378</v>
      </c>
      <c r="D354" s="13">
        <v>80359.501472963864</v>
      </c>
      <c r="E354" s="13">
        <v>100260.391752187</v>
      </c>
      <c r="F354" t="s">
        <v>168</v>
      </c>
    </row>
    <row r="355" spans="1:6" x14ac:dyDescent="0.25">
      <c r="A355" t="s">
        <v>369</v>
      </c>
      <c r="B355" s="13">
        <v>10</v>
      </c>
      <c r="C355" t="s">
        <v>378</v>
      </c>
      <c r="D355" s="13">
        <v>83095.767929175578</v>
      </c>
      <c r="E355" s="13">
        <v>100260.391752187</v>
      </c>
      <c r="F355" t="s">
        <v>169</v>
      </c>
    </row>
    <row r="356" spans="1:6" x14ac:dyDescent="0.25">
      <c r="A356" t="s">
        <v>411</v>
      </c>
      <c r="B356" s="13">
        <v>10</v>
      </c>
      <c r="C356" t="s">
        <v>378</v>
      </c>
      <c r="D356" s="13">
        <v>1830.1798433897941</v>
      </c>
      <c r="E356" s="13">
        <v>100260.391752187</v>
      </c>
      <c r="F356" t="s">
        <v>39</v>
      </c>
    </row>
    <row r="357" spans="1:6" x14ac:dyDescent="0.25">
      <c r="A357" t="s">
        <v>412</v>
      </c>
      <c r="B357" s="13">
        <v>10</v>
      </c>
      <c r="C357" t="s">
        <v>378</v>
      </c>
      <c r="D357" s="13">
        <v>8596.9463999958098</v>
      </c>
      <c r="E357" s="13">
        <v>100260.391752187</v>
      </c>
      <c r="F357" t="s">
        <v>40</v>
      </c>
    </row>
    <row r="358" spans="1:6" x14ac:dyDescent="0.25">
      <c r="A358" t="s">
        <v>359</v>
      </c>
      <c r="B358" s="13">
        <v>10</v>
      </c>
      <c r="C358" t="s">
        <v>378</v>
      </c>
      <c r="D358" s="13">
        <v>16054.980324947999</v>
      </c>
      <c r="E358" s="13">
        <v>100260.391752187</v>
      </c>
      <c r="F358" t="s">
        <v>170</v>
      </c>
    </row>
    <row r="359" spans="1:6" x14ac:dyDescent="0.25">
      <c r="A359" t="s">
        <v>360</v>
      </c>
      <c r="B359" s="13">
        <v>10</v>
      </c>
      <c r="C359" t="s">
        <v>378</v>
      </c>
      <c r="D359" s="13">
        <v>9702.9449924741602</v>
      </c>
      <c r="E359" s="13">
        <v>100260.391752187</v>
      </c>
      <c r="F359" t="s">
        <v>171</v>
      </c>
    </row>
    <row r="360" spans="1:6" x14ac:dyDescent="0.25">
      <c r="A360" t="s">
        <v>569</v>
      </c>
      <c r="B360" s="13">
        <v>10</v>
      </c>
      <c r="C360" t="s">
        <v>378</v>
      </c>
      <c r="D360" s="13">
        <v>2108.7500706559572</v>
      </c>
      <c r="E360" s="13">
        <v>100260.391752187</v>
      </c>
      <c r="F360" t="s">
        <v>465</v>
      </c>
    </row>
    <row r="361" spans="1:6" x14ac:dyDescent="0.25">
      <c r="A361" t="s">
        <v>570</v>
      </c>
      <c r="B361" s="13">
        <v>10</v>
      </c>
      <c r="C361" t="s">
        <v>378</v>
      </c>
      <c r="D361" s="13">
        <v>40.619425960452702</v>
      </c>
      <c r="E361" s="13">
        <v>100260.391752187</v>
      </c>
      <c r="F361" t="s">
        <v>466</v>
      </c>
    </row>
  </sheetData>
  <pageMargins left="0.7" right="0.7" top="0.75" bottom="0.75" header="0.3" footer="0.3"/>
  <pageSetup orientation="portrait" horizontalDpi="90" verticalDpi="9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407"/>
  <sheetViews>
    <sheetView workbookViewId="0">
      <selection activeCell="G8" sqref="G8"/>
    </sheetView>
  </sheetViews>
  <sheetFormatPr defaultRowHeight="15" x14ac:dyDescent="0.25"/>
  <sheetData>
    <row r="1" spans="1:4" x14ac:dyDescent="0.25">
      <c r="A1" t="s">
        <v>147</v>
      </c>
      <c r="B1" t="s">
        <v>152</v>
      </c>
      <c r="C1" t="s">
        <v>148</v>
      </c>
      <c r="D1" t="s">
        <v>150</v>
      </c>
    </row>
    <row r="2" spans="1:4" x14ac:dyDescent="0.25">
      <c r="A2" t="s">
        <v>571</v>
      </c>
      <c r="B2" t="s">
        <v>709</v>
      </c>
      <c r="C2" t="s">
        <v>149</v>
      </c>
      <c r="D2" s="13">
        <v>0.255077258670381</v>
      </c>
    </row>
    <row r="3" spans="1:4" x14ac:dyDescent="0.25">
      <c r="A3" t="s">
        <v>572</v>
      </c>
      <c r="B3" t="s">
        <v>709</v>
      </c>
      <c r="C3" t="s">
        <v>93</v>
      </c>
      <c r="D3" s="13">
        <v>0.3382425</v>
      </c>
    </row>
    <row r="4" spans="1:4" x14ac:dyDescent="0.25">
      <c r="A4" t="s">
        <v>573</v>
      </c>
      <c r="B4" t="s">
        <v>710</v>
      </c>
      <c r="C4" t="s">
        <v>149</v>
      </c>
      <c r="D4" s="13">
        <v>0.24621338991915759</v>
      </c>
    </row>
    <row r="5" spans="1:4" x14ac:dyDescent="0.25">
      <c r="A5" t="s">
        <v>574</v>
      </c>
      <c r="B5" t="s">
        <v>710</v>
      </c>
      <c r="C5" t="s">
        <v>93</v>
      </c>
      <c r="D5" s="13">
        <v>0.34151189999999998</v>
      </c>
    </row>
    <row r="6" spans="1:4" x14ac:dyDescent="0.25">
      <c r="A6" t="s">
        <v>575</v>
      </c>
      <c r="B6" t="s">
        <v>711</v>
      </c>
      <c r="C6" t="s">
        <v>149</v>
      </c>
      <c r="D6" s="13">
        <v>0.234872156831302</v>
      </c>
    </row>
    <row r="7" spans="1:4" x14ac:dyDescent="0.25">
      <c r="A7" t="s">
        <v>576</v>
      </c>
      <c r="B7" t="s">
        <v>711</v>
      </c>
      <c r="C7" t="s">
        <v>93</v>
      </c>
      <c r="D7" s="13">
        <v>0.35442960000000001</v>
      </c>
    </row>
    <row r="8" spans="1:4" x14ac:dyDescent="0.25">
      <c r="A8" t="s">
        <v>577</v>
      </c>
      <c r="B8" t="s">
        <v>712</v>
      </c>
      <c r="C8" t="s">
        <v>149</v>
      </c>
      <c r="D8" s="13">
        <v>0.234872156831302</v>
      </c>
    </row>
    <row r="9" spans="1:4" x14ac:dyDescent="0.25">
      <c r="A9" t="s">
        <v>578</v>
      </c>
      <c r="B9" t="s">
        <v>712</v>
      </c>
      <c r="C9" t="s">
        <v>93</v>
      </c>
      <c r="D9" s="13">
        <v>0.35442960000000001</v>
      </c>
    </row>
    <row r="10" spans="1:4" x14ac:dyDescent="0.25">
      <c r="A10" t="s">
        <v>1174</v>
      </c>
      <c r="B10" t="s">
        <v>1202</v>
      </c>
      <c r="C10" t="s">
        <v>149</v>
      </c>
      <c r="D10" s="13">
        <v>0.18268333773518861</v>
      </c>
    </row>
    <row r="11" spans="1:4" x14ac:dyDescent="0.25">
      <c r="A11" t="s">
        <v>1175</v>
      </c>
      <c r="B11" t="s">
        <v>1202</v>
      </c>
      <c r="C11" t="s">
        <v>93</v>
      </c>
      <c r="D11" s="13">
        <v>0.3133592</v>
      </c>
    </row>
    <row r="12" spans="1:4" x14ac:dyDescent="0.25">
      <c r="A12" t="s">
        <v>1176</v>
      </c>
      <c r="B12" t="s">
        <v>1203</v>
      </c>
      <c r="C12" t="s">
        <v>149</v>
      </c>
      <c r="D12" s="13">
        <v>0.25415432060363258</v>
      </c>
    </row>
    <row r="13" spans="1:4" x14ac:dyDescent="0.25">
      <c r="A13" t="s">
        <v>1177</v>
      </c>
      <c r="B13" t="s">
        <v>1203</v>
      </c>
      <c r="C13" t="s">
        <v>93</v>
      </c>
      <c r="D13" s="13">
        <v>0.32137710000000003</v>
      </c>
    </row>
    <row r="14" spans="1:4" x14ac:dyDescent="0.25">
      <c r="A14" t="s">
        <v>579</v>
      </c>
      <c r="B14" t="s">
        <v>713</v>
      </c>
      <c r="C14" t="s">
        <v>149</v>
      </c>
      <c r="D14" s="13">
        <v>0.37211763111127372</v>
      </c>
    </row>
    <row r="15" spans="1:4" x14ac:dyDescent="0.25">
      <c r="A15" t="s">
        <v>580</v>
      </c>
      <c r="B15" t="s">
        <v>713</v>
      </c>
      <c r="C15" t="s">
        <v>93</v>
      </c>
      <c r="D15" s="13">
        <v>0.3776737</v>
      </c>
    </row>
    <row r="16" spans="1:4" x14ac:dyDescent="0.25">
      <c r="A16" t="s">
        <v>1366</v>
      </c>
      <c r="B16" t="s">
        <v>1380</v>
      </c>
      <c r="C16" t="s">
        <v>149</v>
      </c>
      <c r="D16" s="13">
        <v>0.25643409946559897</v>
      </c>
    </row>
    <row r="17" spans="1:4" x14ac:dyDescent="0.25">
      <c r="A17" t="s">
        <v>1367</v>
      </c>
      <c r="B17" t="s">
        <v>1380</v>
      </c>
      <c r="C17" t="s">
        <v>93</v>
      </c>
      <c r="D17" s="13">
        <v>0.3019268</v>
      </c>
    </row>
    <row r="18" spans="1:4" x14ac:dyDescent="0.25">
      <c r="A18" t="s">
        <v>581</v>
      </c>
      <c r="B18" t="s">
        <v>714</v>
      </c>
      <c r="C18" t="s">
        <v>149</v>
      </c>
      <c r="D18" s="13">
        <v>0.3010635150316795</v>
      </c>
    </row>
    <row r="19" spans="1:4" x14ac:dyDescent="0.25">
      <c r="A19" t="s">
        <v>582</v>
      </c>
      <c r="B19" t="s">
        <v>714</v>
      </c>
      <c r="C19" t="s">
        <v>93</v>
      </c>
      <c r="D19" s="13">
        <v>0.3377735</v>
      </c>
    </row>
    <row r="20" spans="1:4" x14ac:dyDescent="0.25">
      <c r="A20" t="s">
        <v>583</v>
      </c>
      <c r="B20" t="s">
        <v>715</v>
      </c>
      <c r="C20" t="s">
        <v>149</v>
      </c>
      <c r="D20" s="13">
        <v>0.24621338991915759</v>
      </c>
    </row>
    <row r="21" spans="1:4" x14ac:dyDescent="0.25">
      <c r="A21" t="s">
        <v>584</v>
      </c>
      <c r="B21" t="s">
        <v>715</v>
      </c>
      <c r="C21" t="s">
        <v>93</v>
      </c>
      <c r="D21" s="13">
        <v>0.34151189999999998</v>
      </c>
    </row>
    <row r="22" spans="1:4" x14ac:dyDescent="0.25">
      <c r="A22" t="s">
        <v>585</v>
      </c>
      <c r="B22" t="s">
        <v>716</v>
      </c>
      <c r="C22" t="s">
        <v>149</v>
      </c>
      <c r="D22" s="13">
        <v>0.31248137616787591</v>
      </c>
    </row>
    <row r="23" spans="1:4" x14ac:dyDescent="0.25">
      <c r="A23" t="s">
        <v>586</v>
      </c>
      <c r="B23" t="s">
        <v>716</v>
      </c>
      <c r="C23" t="s">
        <v>93</v>
      </c>
      <c r="D23" s="13">
        <v>0.36585689999999998</v>
      </c>
    </row>
    <row r="24" spans="1:4" x14ac:dyDescent="0.25">
      <c r="A24" t="s">
        <v>587</v>
      </c>
      <c r="B24" t="s">
        <v>717</v>
      </c>
      <c r="C24" t="s">
        <v>149</v>
      </c>
      <c r="D24" s="13">
        <v>0.26705971718260929</v>
      </c>
    </row>
    <row r="25" spans="1:4" x14ac:dyDescent="0.25">
      <c r="A25" t="s">
        <v>588</v>
      </c>
      <c r="B25" t="s">
        <v>717</v>
      </c>
      <c r="C25" t="s">
        <v>93</v>
      </c>
      <c r="D25" s="13">
        <v>0.3276329</v>
      </c>
    </row>
    <row r="26" spans="1:4" x14ac:dyDescent="0.25">
      <c r="A26" t="s">
        <v>589</v>
      </c>
      <c r="B26" t="s">
        <v>718</v>
      </c>
      <c r="C26" t="s">
        <v>149</v>
      </c>
      <c r="D26" s="13">
        <v>0.28273824892514371</v>
      </c>
    </row>
    <row r="27" spans="1:4" x14ac:dyDescent="0.25">
      <c r="A27" t="s">
        <v>590</v>
      </c>
      <c r="B27" t="s">
        <v>718</v>
      </c>
      <c r="C27" t="s">
        <v>93</v>
      </c>
      <c r="D27" s="13">
        <v>0.33383279999999999</v>
      </c>
    </row>
    <row r="28" spans="1:4" x14ac:dyDescent="0.25">
      <c r="A28" t="s">
        <v>591</v>
      </c>
      <c r="B28" t="s">
        <v>719</v>
      </c>
      <c r="C28" t="s">
        <v>149</v>
      </c>
      <c r="D28" s="13">
        <v>0.26251472906249779</v>
      </c>
    </row>
    <row r="29" spans="1:4" x14ac:dyDescent="0.25">
      <c r="A29" t="s">
        <v>592</v>
      </c>
      <c r="B29" t="s">
        <v>719</v>
      </c>
      <c r="C29" t="s">
        <v>93</v>
      </c>
      <c r="D29" s="13">
        <v>0.3252506</v>
      </c>
    </row>
    <row r="30" spans="1:4" x14ac:dyDescent="0.25">
      <c r="A30" t="s">
        <v>593</v>
      </c>
      <c r="B30" t="s">
        <v>720</v>
      </c>
      <c r="C30" t="s">
        <v>149</v>
      </c>
      <c r="D30" s="13">
        <v>0.30215817782948873</v>
      </c>
    </row>
    <row r="31" spans="1:4" x14ac:dyDescent="0.25">
      <c r="A31" t="s">
        <v>594</v>
      </c>
      <c r="B31" t="s">
        <v>720</v>
      </c>
      <c r="C31" t="s">
        <v>93</v>
      </c>
      <c r="D31" s="13">
        <v>0.34393220000000002</v>
      </c>
    </row>
    <row r="32" spans="1:4" x14ac:dyDescent="0.25">
      <c r="A32" t="s">
        <v>1426</v>
      </c>
      <c r="B32" t="s">
        <v>1440</v>
      </c>
      <c r="C32" t="s">
        <v>149</v>
      </c>
      <c r="D32" s="13">
        <v>0.28358669868169789</v>
      </c>
    </row>
    <row r="33" spans="1:4" x14ac:dyDescent="0.25">
      <c r="A33" t="s">
        <v>1427</v>
      </c>
      <c r="B33" t="s">
        <v>1440</v>
      </c>
      <c r="C33" t="s">
        <v>93</v>
      </c>
      <c r="D33" s="13">
        <v>0.3290922</v>
      </c>
    </row>
    <row r="34" spans="1:4" x14ac:dyDescent="0.25">
      <c r="A34" t="s">
        <v>595</v>
      </c>
      <c r="B34" t="s">
        <v>721</v>
      </c>
      <c r="C34" t="s">
        <v>149</v>
      </c>
      <c r="D34" s="13">
        <v>0.29352348207324519</v>
      </c>
    </row>
    <row r="35" spans="1:4" x14ac:dyDescent="0.25">
      <c r="A35" t="s">
        <v>596</v>
      </c>
      <c r="B35" t="s">
        <v>721</v>
      </c>
      <c r="C35" t="s">
        <v>93</v>
      </c>
      <c r="D35" s="13">
        <v>0.34556559999999997</v>
      </c>
    </row>
    <row r="36" spans="1:4" x14ac:dyDescent="0.25">
      <c r="A36" t="s">
        <v>597</v>
      </c>
      <c r="B36" t="s">
        <v>722</v>
      </c>
      <c r="C36" t="s">
        <v>149</v>
      </c>
      <c r="D36" s="13">
        <v>0.27508192335941728</v>
      </c>
    </row>
    <row r="37" spans="1:4" x14ac:dyDescent="0.25">
      <c r="A37" t="s">
        <v>598</v>
      </c>
      <c r="B37" t="s">
        <v>722</v>
      </c>
      <c r="C37" t="s">
        <v>93</v>
      </c>
      <c r="D37" s="13">
        <v>0.34041090000000002</v>
      </c>
    </row>
    <row r="38" spans="1:4" x14ac:dyDescent="0.25">
      <c r="A38" t="s">
        <v>599</v>
      </c>
      <c r="B38" t="s">
        <v>723</v>
      </c>
      <c r="C38" t="s">
        <v>149</v>
      </c>
      <c r="D38" s="13">
        <v>0.27471362677359917</v>
      </c>
    </row>
    <row r="39" spans="1:4" x14ac:dyDescent="0.25">
      <c r="A39" t="s">
        <v>600</v>
      </c>
      <c r="B39" t="s">
        <v>723</v>
      </c>
      <c r="C39" t="s">
        <v>93</v>
      </c>
      <c r="D39" s="13">
        <v>0.3258355</v>
      </c>
    </row>
    <row r="40" spans="1:4" x14ac:dyDescent="0.25">
      <c r="A40" t="s">
        <v>601</v>
      </c>
      <c r="B40" t="s">
        <v>724</v>
      </c>
      <c r="C40" t="s">
        <v>149</v>
      </c>
      <c r="D40" s="13">
        <v>0.28358669868169789</v>
      </c>
    </row>
    <row r="41" spans="1:4" x14ac:dyDescent="0.25">
      <c r="A41" t="s">
        <v>602</v>
      </c>
      <c r="B41" t="s">
        <v>724</v>
      </c>
      <c r="C41" t="s">
        <v>93</v>
      </c>
      <c r="D41" s="13">
        <v>0.3290922</v>
      </c>
    </row>
    <row r="42" spans="1:4" x14ac:dyDescent="0.25">
      <c r="A42" t="s">
        <v>603</v>
      </c>
      <c r="B42" t="s">
        <v>725</v>
      </c>
      <c r="C42" t="s">
        <v>149</v>
      </c>
      <c r="D42" s="13">
        <v>0.18268333773518861</v>
      </c>
    </row>
    <row r="43" spans="1:4" x14ac:dyDescent="0.25">
      <c r="A43" t="s">
        <v>604</v>
      </c>
      <c r="B43" t="s">
        <v>725</v>
      </c>
      <c r="C43" t="s">
        <v>93</v>
      </c>
      <c r="D43" s="13">
        <v>0.31349139999999998</v>
      </c>
    </row>
    <row r="44" spans="1:4" x14ac:dyDescent="0.25">
      <c r="A44" t="s">
        <v>605</v>
      </c>
      <c r="B44" t="s">
        <v>726</v>
      </c>
      <c r="C44" t="s">
        <v>149</v>
      </c>
      <c r="D44" s="13">
        <v>0.36936804238080512</v>
      </c>
    </row>
    <row r="45" spans="1:4" x14ac:dyDescent="0.25">
      <c r="A45" t="s">
        <v>606</v>
      </c>
      <c r="B45" t="s">
        <v>726</v>
      </c>
      <c r="C45" t="s">
        <v>93</v>
      </c>
      <c r="D45" s="13">
        <v>0.41738769999999997</v>
      </c>
    </row>
    <row r="46" spans="1:4" x14ac:dyDescent="0.25">
      <c r="A46" t="s">
        <v>1131</v>
      </c>
      <c r="B46" t="s">
        <v>1145</v>
      </c>
      <c r="C46" t="s">
        <v>149</v>
      </c>
      <c r="D46" s="13">
        <v>0.26273565691469031</v>
      </c>
    </row>
    <row r="47" spans="1:4" x14ac:dyDescent="0.25">
      <c r="A47" t="s">
        <v>1132</v>
      </c>
      <c r="B47" t="s">
        <v>1145</v>
      </c>
      <c r="C47" t="s">
        <v>93</v>
      </c>
      <c r="D47" s="13">
        <v>0.32358340000000002</v>
      </c>
    </row>
    <row r="48" spans="1:4" x14ac:dyDescent="0.25">
      <c r="A48" t="s">
        <v>607</v>
      </c>
      <c r="B48" t="s">
        <v>727</v>
      </c>
      <c r="C48" t="s">
        <v>149</v>
      </c>
      <c r="D48" s="13">
        <v>0.36936804238080512</v>
      </c>
    </row>
    <row r="49" spans="1:4" x14ac:dyDescent="0.25">
      <c r="A49" t="s">
        <v>608</v>
      </c>
      <c r="B49" t="s">
        <v>727</v>
      </c>
      <c r="C49" t="s">
        <v>93</v>
      </c>
      <c r="D49" s="13">
        <v>0.41738769999999997</v>
      </c>
    </row>
    <row r="50" spans="1:4" x14ac:dyDescent="0.25">
      <c r="A50" t="s">
        <v>609</v>
      </c>
      <c r="B50" t="s">
        <v>728</v>
      </c>
      <c r="C50" t="s">
        <v>149</v>
      </c>
      <c r="D50" s="13">
        <v>0.41455575153110008</v>
      </c>
    </row>
    <row r="51" spans="1:4" x14ac:dyDescent="0.25">
      <c r="A51" t="s">
        <v>610</v>
      </c>
      <c r="B51" t="s">
        <v>728</v>
      </c>
      <c r="C51" t="s">
        <v>93</v>
      </c>
      <c r="D51" s="13">
        <v>0.39766299999999999</v>
      </c>
    </row>
    <row r="52" spans="1:4" x14ac:dyDescent="0.25">
      <c r="A52" t="s">
        <v>1461</v>
      </c>
      <c r="B52" t="s">
        <v>1475</v>
      </c>
      <c r="C52" t="s">
        <v>149</v>
      </c>
      <c r="D52" s="13">
        <v>0.28885866823123613</v>
      </c>
    </row>
    <row r="53" spans="1:4" x14ac:dyDescent="0.25">
      <c r="A53" t="s">
        <v>1462</v>
      </c>
      <c r="B53" t="s">
        <v>1475</v>
      </c>
      <c r="C53" t="s">
        <v>93</v>
      </c>
      <c r="D53" s="13">
        <v>0.39206940000000001</v>
      </c>
    </row>
    <row r="54" spans="1:4" x14ac:dyDescent="0.25">
      <c r="A54" t="s">
        <v>611</v>
      </c>
      <c r="B54" t="s">
        <v>729</v>
      </c>
      <c r="C54" t="s">
        <v>149</v>
      </c>
      <c r="D54" s="13">
        <v>0.26026975522365542</v>
      </c>
    </row>
    <row r="55" spans="1:4" x14ac:dyDescent="0.25">
      <c r="A55" t="s">
        <v>612</v>
      </c>
      <c r="B55" t="s">
        <v>729</v>
      </c>
      <c r="C55" t="s">
        <v>93</v>
      </c>
      <c r="D55" s="13">
        <v>0.32493260000000002</v>
      </c>
    </row>
    <row r="56" spans="1:4" x14ac:dyDescent="0.25">
      <c r="A56" t="s">
        <v>613</v>
      </c>
      <c r="B56" t="s">
        <v>730</v>
      </c>
      <c r="C56" t="s">
        <v>149</v>
      </c>
      <c r="D56" s="13">
        <v>0.25660819033828752</v>
      </c>
    </row>
    <row r="57" spans="1:4" x14ac:dyDescent="0.25">
      <c r="A57" t="s">
        <v>614</v>
      </c>
      <c r="B57" t="s">
        <v>730</v>
      </c>
      <c r="C57" t="s">
        <v>93</v>
      </c>
      <c r="D57" s="13">
        <v>0.32479669999999999</v>
      </c>
    </row>
    <row r="58" spans="1:4" x14ac:dyDescent="0.25">
      <c r="A58" t="s">
        <v>615</v>
      </c>
      <c r="B58" t="s">
        <v>731</v>
      </c>
      <c r="C58" t="s">
        <v>149</v>
      </c>
      <c r="D58" s="13">
        <v>0.52277690845863523</v>
      </c>
    </row>
    <row r="59" spans="1:4" x14ac:dyDescent="0.25">
      <c r="A59" t="s">
        <v>616</v>
      </c>
      <c r="B59" t="s">
        <v>731</v>
      </c>
      <c r="C59" t="s">
        <v>93</v>
      </c>
      <c r="D59" s="13">
        <v>2.0000369999999998</v>
      </c>
    </row>
    <row r="60" spans="1:4" x14ac:dyDescent="0.25">
      <c r="A60" t="s">
        <v>617</v>
      </c>
      <c r="B60" t="s">
        <v>732</v>
      </c>
      <c r="C60" t="s">
        <v>149</v>
      </c>
      <c r="D60" s="13">
        <v>0.20590136474251089</v>
      </c>
    </row>
    <row r="61" spans="1:4" x14ac:dyDescent="0.25">
      <c r="A61" t="s">
        <v>618</v>
      </c>
      <c r="B61" t="s">
        <v>732</v>
      </c>
      <c r="C61" t="s">
        <v>93</v>
      </c>
      <c r="D61" s="13">
        <v>0.3362598</v>
      </c>
    </row>
    <row r="62" spans="1:4" x14ac:dyDescent="0.25">
      <c r="A62" t="s">
        <v>619</v>
      </c>
      <c r="B62" t="s">
        <v>733</v>
      </c>
      <c r="C62" t="s">
        <v>149</v>
      </c>
      <c r="D62" s="13">
        <v>0.20005775361950881</v>
      </c>
    </row>
    <row r="63" spans="1:4" x14ac:dyDescent="0.25">
      <c r="A63" t="s">
        <v>620</v>
      </c>
      <c r="B63" t="s">
        <v>733</v>
      </c>
      <c r="C63" t="s">
        <v>93</v>
      </c>
      <c r="D63" s="13">
        <v>0.33913450000000001</v>
      </c>
    </row>
    <row r="64" spans="1:4" x14ac:dyDescent="0.25">
      <c r="A64" t="s">
        <v>621</v>
      </c>
      <c r="B64" t="s">
        <v>734</v>
      </c>
      <c r="C64" t="s">
        <v>149</v>
      </c>
      <c r="D64" s="13">
        <v>0.19151853737225291</v>
      </c>
    </row>
    <row r="65" spans="1:4" x14ac:dyDescent="0.25">
      <c r="A65" t="s">
        <v>622</v>
      </c>
      <c r="B65" t="s">
        <v>734</v>
      </c>
      <c r="C65" t="s">
        <v>93</v>
      </c>
      <c r="D65" s="13">
        <v>0.35091660000000002</v>
      </c>
    </row>
    <row r="66" spans="1:4" x14ac:dyDescent="0.25">
      <c r="A66" t="s">
        <v>623</v>
      </c>
      <c r="B66" t="s">
        <v>735</v>
      </c>
      <c r="C66" t="s">
        <v>149</v>
      </c>
      <c r="D66" s="13">
        <v>0.19151853737225291</v>
      </c>
    </row>
    <row r="67" spans="1:4" x14ac:dyDescent="0.25">
      <c r="A67" t="s">
        <v>624</v>
      </c>
      <c r="B67" t="s">
        <v>735</v>
      </c>
      <c r="C67" t="s">
        <v>93</v>
      </c>
      <c r="D67" s="13">
        <v>0.35091660000000002</v>
      </c>
    </row>
    <row r="68" spans="1:4" x14ac:dyDescent="0.25">
      <c r="A68" t="s">
        <v>1178</v>
      </c>
      <c r="B68" t="s">
        <v>1204</v>
      </c>
      <c r="C68" t="s">
        <v>149</v>
      </c>
      <c r="D68" s="13">
        <v>0.15325383696511091</v>
      </c>
    </row>
    <row r="69" spans="1:4" x14ac:dyDescent="0.25">
      <c r="A69" t="s">
        <v>1179</v>
      </c>
      <c r="B69" t="s">
        <v>1204</v>
      </c>
      <c r="C69" t="s">
        <v>93</v>
      </c>
      <c r="D69" s="13">
        <v>0.31517000000000001</v>
      </c>
    </row>
    <row r="70" spans="1:4" x14ac:dyDescent="0.25">
      <c r="A70" t="s">
        <v>1180</v>
      </c>
      <c r="B70" t="s">
        <v>1205</v>
      </c>
      <c r="C70" t="s">
        <v>149</v>
      </c>
      <c r="D70" s="13">
        <v>0.20574890620951081</v>
      </c>
    </row>
    <row r="71" spans="1:4" x14ac:dyDescent="0.25">
      <c r="A71" t="s">
        <v>1181</v>
      </c>
      <c r="B71" t="s">
        <v>1205</v>
      </c>
      <c r="C71" t="s">
        <v>93</v>
      </c>
      <c r="D71" s="13">
        <v>0.32043939999999999</v>
      </c>
    </row>
    <row r="72" spans="1:4" x14ac:dyDescent="0.25">
      <c r="A72" t="s">
        <v>625</v>
      </c>
      <c r="B72" t="s">
        <v>736</v>
      </c>
      <c r="C72" t="s">
        <v>149</v>
      </c>
      <c r="D72" s="13">
        <v>0.32635525530948561</v>
      </c>
    </row>
    <row r="73" spans="1:4" x14ac:dyDescent="0.25">
      <c r="A73" t="s">
        <v>626</v>
      </c>
      <c r="B73" t="s">
        <v>736</v>
      </c>
      <c r="C73" t="s">
        <v>93</v>
      </c>
      <c r="D73" s="13">
        <v>0.37256309999999998</v>
      </c>
    </row>
    <row r="74" spans="1:4" x14ac:dyDescent="0.25">
      <c r="A74" t="s">
        <v>1368</v>
      </c>
      <c r="B74" t="s">
        <v>1381</v>
      </c>
      <c r="C74" t="s">
        <v>149</v>
      </c>
      <c r="D74" s="13">
        <v>0.207258205537729</v>
      </c>
    </row>
    <row r="75" spans="1:4" x14ac:dyDescent="0.25">
      <c r="A75" t="s">
        <v>1369</v>
      </c>
      <c r="B75" t="s">
        <v>1381</v>
      </c>
      <c r="C75" t="s">
        <v>93</v>
      </c>
      <c r="D75" s="13">
        <v>0.30223660000000002</v>
      </c>
    </row>
    <row r="76" spans="1:4" x14ac:dyDescent="0.25">
      <c r="A76" t="s">
        <v>627</v>
      </c>
      <c r="B76" t="s">
        <v>737</v>
      </c>
      <c r="C76" t="s">
        <v>149</v>
      </c>
      <c r="D76" s="13">
        <v>0.24496343659899361</v>
      </c>
    </row>
    <row r="77" spans="1:4" x14ac:dyDescent="0.25">
      <c r="A77" t="s">
        <v>628</v>
      </c>
      <c r="B77" t="s">
        <v>737</v>
      </c>
      <c r="C77" t="s">
        <v>93</v>
      </c>
      <c r="D77" s="13">
        <v>0.33596569999999998</v>
      </c>
    </row>
    <row r="78" spans="1:4" x14ac:dyDescent="0.25">
      <c r="A78" t="s">
        <v>629</v>
      </c>
      <c r="B78" t="s">
        <v>738</v>
      </c>
      <c r="C78" t="s">
        <v>149</v>
      </c>
      <c r="D78" s="13">
        <v>0.20005775361950881</v>
      </c>
    </row>
    <row r="79" spans="1:4" x14ac:dyDescent="0.25">
      <c r="A79" t="s">
        <v>630</v>
      </c>
      <c r="B79" t="s">
        <v>738</v>
      </c>
      <c r="C79" t="s">
        <v>93</v>
      </c>
      <c r="D79" s="13">
        <v>0.33913450000000001</v>
      </c>
    </row>
    <row r="80" spans="1:4" x14ac:dyDescent="0.25">
      <c r="A80" t="s">
        <v>631</v>
      </c>
      <c r="B80" t="s">
        <v>739</v>
      </c>
      <c r="C80" t="s">
        <v>149</v>
      </c>
      <c r="D80" s="13">
        <v>0.2572570655700408</v>
      </c>
    </row>
    <row r="81" spans="1:4" x14ac:dyDescent="0.25">
      <c r="A81" t="s">
        <v>632</v>
      </c>
      <c r="B81" t="s">
        <v>739</v>
      </c>
      <c r="C81" t="s">
        <v>93</v>
      </c>
      <c r="D81" s="13">
        <v>0.36182959999999997</v>
      </c>
    </row>
    <row r="82" spans="1:4" x14ac:dyDescent="0.25">
      <c r="A82" t="s">
        <v>633</v>
      </c>
      <c r="B82" t="s">
        <v>740</v>
      </c>
      <c r="C82" t="s">
        <v>149</v>
      </c>
      <c r="D82" s="13">
        <v>0.2181652288463839</v>
      </c>
    </row>
    <row r="83" spans="1:4" x14ac:dyDescent="0.25">
      <c r="A83" t="s">
        <v>634</v>
      </c>
      <c r="B83" t="s">
        <v>740</v>
      </c>
      <c r="C83" t="s">
        <v>93</v>
      </c>
      <c r="D83" s="13">
        <v>0.32619310000000001</v>
      </c>
    </row>
    <row r="84" spans="1:4" x14ac:dyDescent="0.25">
      <c r="A84" t="s">
        <v>635</v>
      </c>
      <c r="B84" t="s">
        <v>741</v>
      </c>
      <c r="C84" t="s">
        <v>149</v>
      </c>
      <c r="D84" s="13">
        <v>0.23390569108851991</v>
      </c>
    </row>
    <row r="85" spans="1:4" x14ac:dyDescent="0.25">
      <c r="A85" t="s">
        <v>636</v>
      </c>
      <c r="B85" t="s">
        <v>741</v>
      </c>
      <c r="C85" t="s">
        <v>93</v>
      </c>
      <c r="D85" s="13">
        <v>0.3320322</v>
      </c>
    </row>
    <row r="86" spans="1:4" x14ac:dyDescent="0.25">
      <c r="A86" t="s">
        <v>637</v>
      </c>
      <c r="B86" t="s">
        <v>742</v>
      </c>
      <c r="C86" t="s">
        <v>149</v>
      </c>
      <c r="D86" s="13">
        <v>0.21263078409013619</v>
      </c>
    </row>
    <row r="87" spans="1:4" x14ac:dyDescent="0.25">
      <c r="A87" t="s">
        <v>638</v>
      </c>
      <c r="B87" t="s">
        <v>742</v>
      </c>
      <c r="C87" t="s">
        <v>93</v>
      </c>
      <c r="D87" s="13">
        <v>0.32367560000000001</v>
      </c>
    </row>
    <row r="88" spans="1:4" x14ac:dyDescent="0.25">
      <c r="A88" t="s">
        <v>639</v>
      </c>
      <c r="B88" t="s">
        <v>743</v>
      </c>
      <c r="C88" t="s">
        <v>149</v>
      </c>
      <c r="D88" s="13">
        <v>0.25289897454001808</v>
      </c>
    </row>
    <row r="89" spans="1:4" x14ac:dyDescent="0.25">
      <c r="A89" t="s">
        <v>640</v>
      </c>
      <c r="B89" t="s">
        <v>743</v>
      </c>
      <c r="C89" t="s">
        <v>93</v>
      </c>
      <c r="D89" s="13">
        <v>0.34103519999999998</v>
      </c>
    </row>
    <row r="90" spans="1:4" x14ac:dyDescent="0.25">
      <c r="A90" t="s">
        <v>1428</v>
      </c>
      <c r="B90" t="s">
        <v>1441</v>
      </c>
      <c r="C90" t="s">
        <v>149</v>
      </c>
      <c r="D90" s="13">
        <v>0.2303444656684325</v>
      </c>
    </row>
    <row r="91" spans="1:4" x14ac:dyDescent="0.25">
      <c r="A91" t="s">
        <v>1429</v>
      </c>
      <c r="B91" t="s">
        <v>1441</v>
      </c>
      <c r="C91" t="s">
        <v>93</v>
      </c>
      <c r="D91" s="13">
        <v>0.32768750000000002</v>
      </c>
    </row>
    <row r="92" spans="1:4" x14ac:dyDescent="0.25">
      <c r="A92" t="s">
        <v>641</v>
      </c>
      <c r="B92" t="s">
        <v>744</v>
      </c>
      <c r="C92" t="s">
        <v>149</v>
      </c>
      <c r="D92" s="13">
        <v>0.24275848842340789</v>
      </c>
    </row>
    <row r="93" spans="1:4" x14ac:dyDescent="0.25">
      <c r="A93" t="s">
        <v>642</v>
      </c>
      <c r="B93" t="s">
        <v>744</v>
      </c>
      <c r="C93" t="s">
        <v>93</v>
      </c>
      <c r="D93" s="13">
        <v>0.34234619999999999</v>
      </c>
    </row>
    <row r="94" spans="1:4" x14ac:dyDescent="0.25">
      <c r="A94" t="s">
        <v>643</v>
      </c>
      <c r="B94" t="s">
        <v>745</v>
      </c>
      <c r="C94" t="s">
        <v>149</v>
      </c>
      <c r="D94" s="13">
        <v>0.22799602791091181</v>
      </c>
    </row>
    <row r="95" spans="1:4" x14ac:dyDescent="0.25">
      <c r="A95" t="s">
        <v>644</v>
      </c>
      <c r="B95" t="s">
        <v>745</v>
      </c>
      <c r="C95" t="s">
        <v>93</v>
      </c>
      <c r="D95" s="13">
        <v>0.33760960000000001</v>
      </c>
    </row>
    <row r="96" spans="1:4" x14ac:dyDescent="0.25">
      <c r="A96" t="s">
        <v>645</v>
      </c>
      <c r="B96" t="s">
        <v>746</v>
      </c>
      <c r="C96" t="s">
        <v>149</v>
      </c>
      <c r="D96" s="13">
        <v>0.22195727898731291</v>
      </c>
    </row>
    <row r="97" spans="1:4" x14ac:dyDescent="0.25">
      <c r="A97" t="s">
        <v>646</v>
      </c>
      <c r="B97" t="s">
        <v>746</v>
      </c>
      <c r="C97" t="s">
        <v>93</v>
      </c>
      <c r="D97" s="13">
        <v>0.32456119999999999</v>
      </c>
    </row>
    <row r="98" spans="1:4" x14ac:dyDescent="0.25">
      <c r="A98" t="s">
        <v>647</v>
      </c>
      <c r="B98" t="s">
        <v>747</v>
      </c>
      <c r="C98" t="s">
        <v>149</v>
      </c>
      <c r="D98" s="13">
        <v>0.2303444656684325</v>
      </c>
    </row>
    <row r="99" spans="1:4" x14ac:dyDescent="0.25">
      <c r="A99" t="s">
        <v>648</v>
      </c>
      <c r="B99" t="s">
        <v>747</v>
      </c>
      <c r="C99" t="s">
        <v>93</v>
      </c>
      <c r="D99" s="13">
        <v>0.32768750000000002</v>
      </c>
    </row>
    <row r="100" spans="1:4" x14ac:dyDescent="0.25">
      <c r="A100" t="s">
        <v>649</v>
      </c>
      <c r="B100" t="s">
        <v>748</v>
      </c>
      <c r="C100" t="s">
        <v>149</v>
      </c>
      <c r="D100" s="13">
        <v>0.15267528812698569</v>
      </c>
    </row>
    <row r="101" spans="1:4" x14ac:dyDescent="0.25">
      <c r="A101" t="s">
        <v>650</v>
      </c>
      <c r="B101" t="s">
        <v>748</v>
      </c>
      <c r="C101" t="s">
        <v>93</v>
      </c>
      <c r="D101" s="13">
        <v>0.31529390000000002</v>
      </c>
    </row>
    <row r="102" spans="1:4" x14ac:dyDescent="0.25">
      <c r="A102" t="s">
        <v>651</v>
      </c>
      <c r="B102" t="s">
        <v>749</v>
      </c>
      <c r="C102" t="s">
        <v>149</v>
      </c>
      <c r="D102" s="13">
        <v>0.33206234025214898</v>
      </c>
    </row>
    <row r="103" spans="1:4" x14ac:dyDescent="0.25">
      <c r="A103" t="s">
        <v>652</v>
      </c>
      <c r="B103" t="s">
        <v>749</v>
      </c>
      <c r="C103" t="s">
        <v>93</v>
      </c>
      <c r="D103" s="13">
        <v>0.40471610000000002</v>
      </c>
    </row>
    <row r="104" spans="1:4" x14ac:dyDescent="0.25">
      <c r="A104" t="s">
        <v>1133</v>
      </c>
      <c r="B104" t="s">
        <v>1146</v>
      </c>
      <c r="C104" t="s">
        <v>149</v>
      </c>
      <c r="D104" s="13">
        <v>0.21330019018643309</v>
      </c>
    </row>
    <row r="105" spans="1:4" x14ac:dyDescent="0.25">
      <c r="A105" t="s">
        <v>1134</v>
      </c>
      <c r="B105" t="s">
        <v>1146</v>
      </c>
      <c r="C105" t="s">
        <v>93</v>
      </c>
      <c r="D105" s="13">
        <v>0.32243850000000002</v>
      </c>
    </row>
    <row r="106" spans="1:4" x14ac:dyDescent="0.25">
      <c r="A106" t="s">
        <v>653</v>
      </c>
      <c r="B106" t="s">
        <v>750</v>
      </c>
      <c r="C106" t="s">
        <v>149</v>
      </c>
      <c r="D106" s="13">
        <v>0.33206234025214898</v>
      </c>
    </row>
    <row r="107" spans="1:4" x14ac:dyDescent="0.25">
      <c r="A107" t="s">
        <v>654</v>
      </c>
      <c r="B107" t="s">
        <v>750</v>
      </c>
      <c r="C107" t="s">
        <v>93</v>
      </c>
      <c r="D107" s="13">
        <v>0.40471610000000002</v>
      </c>
    </row>
    <row r="108" spans="1:4" x14ac:dyDescent="0.25">
      <c r="A108" t="s">
        <v>655</v>
      </c>
      <c r="B108" t="s">
        <v>751</v>
      </c>
      <c r="C108" t="s">
        <v>149</v>
      </c>
      <c r="D108" s="13">
        <v>0.35396611307761239</v>
      </c>
    </row>
    <row r="109" spans="1:4" x14ac:dyDescent="0.25">
      <c r="A109" t="s">
        <v>656</v>
      </c>
      <c r="B109" t="s">
        <v>751</v>
      </c>
      <c r="C109" t="s">
        <v>93</v>
      </c>
      <c r="D109" s="13">
        <v>0.38361600000000001</v>
      </c>
    </row>
    <row r="110" spans="1:4" x14ac:dyDescent="0.25">
      <c r="A110" t="s">
        <v>1463</v>
      </c>
      <c r="B110" t="s">
        <v>1476</v>
      </c>
      <c r="C110" t="s">
        <v>149</v>
      </c>
      <c r="D110" s="13">
        <v>0.23974067238672681</v>
      </c>
    </row>
    <row r="111" spans="1:4" x14ac:dyDescent="0.25">
      <c r="A111" t="s">
        <v>1464</v>
      </c>
      <c r="B111" t="s">
        <v>1476</v>
      </c>
      <c r="C111" t="s">
        <v>93</v>
      </c>
      <c r="D111" s="13">
        <v>0.38333159999999999</v>
      </c>
    </row>
    <row r="112" spans="1:4" x14ac:dyDescent="0.25">
      <c r="A112" t="s">
        <v>657</v>
      </c>
      <c r="B112" t="s">
        <v>752</v>
      </c>
      <c r="C112" t="s">
        <v>149</v>
      </c>
      <c r="D112" s="13">
        <v>0.21106508138096719</v>
      </c>
    </row>
    <row r="113" spans="1:4" x14ac:dyDescent="0.25">
      <c r="A113" t="s">
        <v>658</v>
      </c>
      <c r="B113" t="s">
        <v>752</v>
      </c>
      <c r="C113" t="s">
        <v>93</v>
      </c>
      <c r="D113" s="13">
        <v>0.32371319999999998</v>
      </c>
    </row>
    <row r="114" spans="1:4" x14ac:dyDescent="0.25">
      <c r="A114" t="s">
        <v>659</v>
      </c>
      <c r="B114" t="s">
        <v>753</v>
      </c>
      <c r="C114" t="s">
        <v>149</v>
      </c>
      <c r="D114" s="13">
        <v>0.20743229641041749</v>
      </c>
    </row>
    <row r="115" spans="1:4" x14ac:dyDescent="0.25">
      <c r="A115" t="s">
        <v>660</v>
      </c>
      <c r="B115" t="s">
        <v>753</v>
      </c>
      <c r="C115" t="s">
        <v>93</v>
      </c>
      <c r="D115" s="13">
        <v>0.3235806</v>
      </c>
    </row>
    <row r="116" spans="1:4" x14ac:dyDescent="0.25">
      <c r="A116" t="s">
        <v>661</v>
      </c>
      <c r="B116" t="s">
        <v>754</v>
      </c>
      <c r="C116" t="s">
        <v>149</v>
      </c>
      <c r="D116" s="13">
        <v>0.47873257383546258</v>
      </c>
    </row>
    <row r="117" spans="1:4" x14ac:dyDescent="0.25">
      <c r="A117" t="s">
        <v>662</v>
      </c>
      <c r="B117" t="s">
        <v>754</v>
      </c>
      <c r="C117" t="s">
        <v>93</v>
      </c>
      <c r="D117" s="13">
        <v>1.585358</v>
      </c>
    </row>
    <row r="118" spans="1:4" x14ac:dyDescent="0.25">
      <c r="A118" t="s">
        <v>663</v>
      </c>
      <c r="B118" t="s">
        <v>755</v>
      </c>
      <c r="C118" t="s">
        <v>149</v>
      </c>
      <c r="D118" s="13">
        <v>0.17312344430966431</v>
      </c>
    </row>
    <row r="119" spans="1:4" x14ac:dyDescent="0.25">
      <c r="A119" t="s">
        <v>664</v>
      </c>
      <c r="B119" t="s">
        <v>755</v>
      </c>
      <c r="C119" t="s">
        <v>93</v>
      </c>
      <c r="D119" s="13">
        <v>0.31504900000000002</v>
      </c>
    </row>
    <row r="120" spans="1:4" x14ac:dyDescent="0.25">
      <c r="A120" t="s">
        <v>665</v>
      </c>
      <c r="B120" t="s">
        <v>756</v>
      </c>
      <c r="C120" t="s">
        <v>149</v>
      </c>
      <c r="D120" s="13">
        <v>0.1552400115311422</v>
      </c>
    </row>
    <row r="121" spans="1:4" x14ac:dyDescent="0.25">
      <c r="A121" t="s">
        <v>666</v>
      </c>
      <c r="B121" t="s">
        <v>756</v>
      </c>
      <c r="C121" t="s">
        <v>93</v>
      </c>
      <c r="D121" s="13">
        <v>0.3202064</v>
      </c>
    </row>
    <row r="122" spans="1:4" x14ac:dyDescent="0.25">
      <c r="A122" t="s">
        <v>667</v>
      </c>
      <c r="B122" t="s">
        <v>757</v>
      </c>
      <c r="C122" t="s">
        <v>149</v>
      </c>
      <c r="D122" s="13">
        <v>0.14870966659104221</v>
      </c>
    </row>
    <row r="123" spans="1:4" x14ac:dyDescent="0.25">
      <c r="A123" t="s">
        <v>668</v>
      </c>
      <c r="B123" t="s">
        <v>757</v>
      </c>
      <c r="C123" t="s">
        <v>93</v>
      </c>
      <c r="D123" s="13">
        <v>0.33281539999999998</v>
      </c>
    </row>
    <row r="124" spans="1:4" x14ac:dyDescent="0.25">
      <c r="A124" t="s">
        <v>669</v>
      </c>
      <c r="B124" t="s">
        <v>758</v>
      </c>
      <c r="C124" t="s">
        <v>149</v>
      </c>
      <c r="D124" s="13">
        <v>0.14870966659104221</v>
      </c>
    </row>
    <row r="125" spans="1:4" x14ac:dyDescent="0.25">
      <c r="A125" t="s">
        <v>670</v>
      </c>
      <c r="B125" t="s">
        <v>758</v>
      </c>
      <c r="C125" t="s">
        <v>93</v>
      </c>
      <c r="D125" s="13">
        <v>0.33281539999999998</v>
      </c>
    </row>
    <row r="126" spans="1:4" x14ac:dyDescent="0.25">
      <c r="A126" t="s">
        <v>1182</v>
      </c>
      <c r="B126" t="s">
        <v>1206</v>
      </c>
      <c r="C126" t="s">
        <v>149</v>
      </c>
      <c r="D126" s="13">
        <v>9.6002387335712355E-2</v>
      </c>
    </row>
    <row r="127" spans="1:4" x14ac:dyDescent="0.25">
      <c r="A127" t="s">
        <v>1183</v>
      </c>
      <c r="B127" t="s">
        <v>1206</v>
      </c>
      <c r="C127" t="s">
        <v>93</v>
      </c>
      <c r="D127" s="13">
        <v>0.29460609999999998</v>
      </c>
    </row>
    <row r="128" spans="1:4" x14ac:dyDescent="0.25">
      <c r="A128" t="s">
        <v>1184</v>
      </c>
      <c r="B128" t="s">
        <v>1207</v>
      </c>
      <c r="C128" t="s">
        <v>149</v>
      </c>
      <c r="D128" s="13">
        <v>0.1575974372871479</v>
      </c>
    </row>
    <row r="129" spans="1:4" x14ac:dyDescent="0.25">
      <c r="A129" t="s">
        <v>1185</v>
      </c>
      <c r="B129" t="s">
        <v>1207</v>
      </c>
      <c r="C129" t="s">
        <v>93</v>
      </c>
      <c r="D129" s="13">
        <v>0.3006355</v>
      </c>
    </row>
    <row r="130" spans="1:4" x14ac:dyDescent="0.25">
      <c r="A130" t="s">
        <v>671</v>
      </c>
      <c r="B130" t="s">
        <v>759</v>
      </c>
      <c r="C130" t="s">
        <v>149</v>
      </c>
      <c r="D130" s="13">
        <v>0.27115130224941542</v>
      </c>
    </row>
    <row r="131" spans="1:4" x14ac:dyDescent="0.25">
      <c r="A131" t="s">
        <v>672</v>
      </c>
      <c r="B131" t="s">
        <v>759</v>
      </c>
      <c r="C131" t="s">
        <v>93</v>
      </c>
      <c r="D131" s="13">
        <v>0.35120180000000001</v>
      </c>
    </row>
    <row r="132" spans="1:4" x14ac:dyDescent="0.25">
      <c r="A132" t="s">
        <v>1370</v>
      </c>
      <c r="B132" t="s">
        <v>1382</v>
      </c>
      <c r="C132" t="s">
        <v>149</v>
      </c>
      <c r="D132" s="13">
        <v>0.1607220559121989</v>
      </c>
    </row>
    <row r="133" spans="1:4" x14ac:dyDescent="0.25">
      <c r="A133" t="s">
        <v>1371</v>
      </c>
      <c r="B133" t="s">
        <v>1382</v>
      </c>
      <c r="C133" t="s">
        <v>93</v>
      </c>
      <c r="D133" s="13">
        <v>0.28217720000000002</v>
      </c>
    </row>
    <row r="134" spans="1:4" x14ac:dyDescent="0.25">
      <c r="A134" t="s">
        <v>673</v>
      </c>
      <c r="B134" t="s">
        <v>760</v>
      </c>
      <c r="C134" t="s">
        <v>149</v>
      </c>
      <c r="D134" s="13">
        <v>0.19924812399999101</v>
      </c>
    </row>
    <row r="135" spans="1:4" x14ac:dyDescent="0.25">
      <c r="A135" t="s">
        <v>674</v>
      </c>
      <c r="B135" t="s">
        <v>760</v>
      </c>
      <c r="C135" t="s">
        <v>93</v>
      </c>
      <c r="D135" s="13">
        <v>0.31344450000000001</v>
      </c>
    </row>
    <row r="136" spans="1:4" x14ac:dyDescent="0.25">
      <c r="A136" t="s">
        <v>675</v>
      </c>
      <c r="B136" t="s">
        <v>761</v>
      </c>
      <c r="C136" t="s">
        <v>149</v>
      </c>
      <c r="D136" s="13">
        <v>0.1552400115311422</v>
      </c>
    </row>
    <row r="137" spans="1:4" x14ac:dyDescent="0.25">
      <c r="A137" t="s">
        <v>676</v>
      </c>
      <c r="B137" t="s">
        <v>761</v>
      </c>
      <c r="C137" t="s">
        <v>93</v>
      </c>
      <c r="D137" s="13">
        <v>0.3202064</v>
      </c>
    </row>
    <row r="138" spans="1:4" x14ac:dyDescent="0.25">
      <c r="A138" t="s">
        <v>677</v>
      </c>
      <c r="B138" t="s">
        <v>762</v>
      </c>
      <c r="C138" t="s">
        <v>149</v>
      </c>
      <c r="D138" s="13">
        <v>0.21974424642600229</v>
      </c>
    </row>
    <row r="139" spans="1:4" x14ac:dyDescent="0.25">
      <c r="A139" t="s">
        <v>678</v>
      </c>
      <c r="B139" t="s">
        <v>762</v>
      </c>
      <c r="C139" t="s">
        <v>93</v>
      </c>
      <c r="D139" s="13">
        <v>0.33773110000000001</v>
      </c>
    </row>
    <row r="140" spans="1:4" x14ac:dyDescent="0.25">
      <c r="A140" t="s">
        <v>679</v>
      </c>
      <c r="B140" t="s">
        <v>763</v>
      </c>
      <c r="C140" t="s">
        <v>149</v>
      </c>
      <c r="D140" s="13">
        <v>0.17396935643774539</v>
      </c>
    </row>
    <row r="141" spans="1:4" x14ac:dyDescent="0.25">
      <c r="A141" t="s">
        <v>680</v>
      </c>
      <c r="B141" t="s">
        <v>763</v>
      </c>
      <c r="C141" t="s">
        <v>93</v>
      </c>
      <c r="D141" s="13">
        <v>0.30529139999999999</v>
      </c>
    </row>
    <row r="142" spans="1:4" x14ac:dyDescent="0.25">
      <c r="A142" t="s">
        <v>681</v>
      </c>
      <c r="B142" t="s">
        <v>764</v>
      </c>
      <c r="C142" t="s">
        <v>149</v>
      </c>
      <c r="D142" s="13">
        <v>0.18735663943311581</v>
      </c>
    </row>
    <row r="143" spans="1:4" x14ac:dyDescent="0.25">
      <c r="A143" t="s">
        <v>682</v>
      </c>
      <c r="B143" t="s">
        <v>764</v>
      </c>
      <c r="C143" t="s">
        <v>93</v>
      </c>
      <c r="D143" s="13">
        <v>0.31017289999999997</v>
      </c>
    </row>
    <row r="144" spans="1:4" x14ac:dyDescent="0.25">
      <c r="A144" t="s">
        <v>683</v>
      </c>
      <c r="B144" t="s">
        <v>765</v>
      </c>
      <c r="C144" t="s">
        <v>149</v>
      </c>
      <c r="D144" s="13">
        <v>0.16627656742719329</v>
      </c>
    </row>
    <row r="145" spans="1:4" x14ac:dyDescent="0.25">
      <c r="A145" t="s">
        <v>684</v>
      </c>
      <c r="B145" t="s">
        <v>765</v>
      </c>
      <c r="C145" t="s">
        <v>93</v>
      </c>
      <c r="D145" s="13">
        <v>0.30153489999999999</v>
      </c>
    </row>
    <row r="146" spans="1:4" x14ac:dyDescent="0.25">
      <c r="A146" t="s">
        <v>685</v>
      </c>
      <c r="B146" t="s">
        <v>766</v>
      </c>
      <c r="C146" t="s">
        <v>149</v>
      </c>
      <c r="D146" s="13">
        <v>0.2078991720657771</v>
      </c>
    </row>
    <row r="147" spans="1:4" x14ac:dyDescent="0.25">
      <c r="A147" t="s">
        <v>686</v>
      </c>
      <c r="B147" t="s">
        <v>766</v>
      </c>
      <c r="C147" t="s">
        <v>93</v>
      </c>
      <c r="D147" s="13">
        <v>0.3156215</v>
      </c>
    </row>
    <row r="148" spans="1:4" x14ac:dyDescent="0.25">
      <c r="A148" t="s">
        <v>1430</v>
      </c>
      <c r="B148" t="s">
        <v>1442</v>
      </c>
      <c r="C148" t="s">
        <v>149</v>
      </c>
      <c r="D148" s="13">
        <v>0.1860000855252357</v>
      </c>
    </row>
    <row r="149" spans="1:4" x14ac:dyDescent="0.25">
      <c r="A149" t="s">
        <v>1431</v>
      </c>
      <c r="B149" t="s">
        <v>1442</v>
      </c>
      <c r="C149" t="s">
        <v>93</v>
      </c>
      <c r="D149" s="13">
        <v>0.3070561</v>
      </c>
    </row>
    <row r="150" spans="1:4" x14ac:dyDescent="0.25">
      <c r="A150" t="s">
        <v>687</v>
      </c>
      <c r="B150" t="s">
        <v>767</v>
      </c>
      <c r="C150" t="s">
        <v>149</v>
      </c>
      <c r="D150" s="13">
        <v>0.2045675585469672</v>
      </c>
    </row>
    <row r="151" spans="1:4" x14ac:dyDescent="0.25">
      <c r="A151" t="s">
        <v>688</v>
      </c>
      <c r="B151" t="s">
        <v>767</v>
      </c>
      <c r="C151" t="s">
        <v>93</v>
      </c>
      <c r="D151" s="13">
        <v>0.31493470000000001</v>
      </c>
    </row>
    <row r="152" spans="1:4" x14ac:dyDescent="0.25">
      <c r="A152" t="s">
        <v>689</v>
      </c>
      <c r="B152" t="s">
        <v>768</v>
      </c>
      <c r="C152" t="s">
        <v>149</v>
      </c>
      <c r="D152" s="13">
        <v>0.188545770759771</v>
      </c>
    </row>
    <row r="153" spans="1:4" x14ac:dyDescent="0.25">
      <c r="A153" t="s">
        <v>690</v>
      </c>
      <c r="B153" t="s">
        <v>768</v>
      </c>
      <c r="C153" t="s">
        <v>93</v>
      </c>
      <c r="D153" s="13">
        <v>0.3107898</v>
      </c>
    </row>
    <row r="154" spans="1:4" x14ac:dyDescent="0.25">
      <c r="A154" t="s">
        <v>691</v>
      </c>
      <c r="B154" t="s">
        <v>769</v>
      </c>
      <c r="C154" t="s">
        <v>149</v>
      </c>
      <c r="D154" s="13">
        <v>0.1771481582986171</v>
      </c>
    </row>
    <row r="155" spans="1:4" x14ac:dyDescent="0.25">
      <c r="A155" t="s">
        <v>692</v>
      </c>
      <c r="B155" t="s">
        <v>769</v>
      </c>
      <c r="C155" t="s">
        <v>93</v>
      </c>
      <c r="D155" s="13">
        <v>0.30421969999999998</v>
      </c>
    </row>
    <row r="156" spans="1:4" x14ac:dyDescent="0.25">
      <c r="A156" t="s">
        <v>693</v>
      </c>
      <c r="B156" t="s">
        <v>770</v>
      </c>
      <c r="C156" t="s">
        <v>149</v>
      </c>
      <c r="D156" s="13">
        <v>0.1860000855252357</v>
      </c>
    </row>
    <row r="157" spans="1:4" x14ac:dyDescent="0.25">
      <c r="A157" t="s">
        <v>694</v>
      </c>
      <c r="B157" t="s">
        <v>770</v>
      </c>
      <c r="C157" t="s">
        <v>93</v>
      </c>
      <c r="D157" s="13">
        <v>0.3070561</v>
      </c>
    </row>
    <row r="158" spans="1:4" x14ac:dyDescent="0.25">
      <c r="A158" t="s">
        <v>695</v>
      </c>
      <c r="B158" t="s">
        <v>771</v>
      </c>
      <c r="C158" t="s">
        <v>149</v>
      </c>
      <c r="D158" s="13">
        <v>9.5444187803073052E-2</v>
      </c>
    </row>
    <row r="159" spans="1:4" x14ac:dyDescent="0.25">
      <c r="A159" t="s">
        <v>696</v>
      </c>
      <c r="B159" t="s">
        <v>771</v>
      </c>
      <c r="C159" t="s">
        <v>93</v>
      </c>
      <c r="D159" s="13">
        <v>0.29476989999999997</v>
      </c>
    </row>
    <row r="160" spans="1:4" x14ac:dyDescent="0.25">
      <c r="A160" t="s">
        <v>697</v>
      </c>
      <c r="B160" t="s">
        <v>772</v>
      </c>
      <c r="C160" t="s">
        <v>149</v>
      </c>
      <c r="D160" s="13">
        <v>0.28646595025230059</v>
      </c>
    </row>
    <row r="161" spans="1:4" x14ac:dyDescent="0.25">
      <c r="A161" t="s">
        <v>698</v>
      </c>
      <c r="B161" t="s">
        <v>772</v>
      </c>
      <c r="C161" t="s">
        <v>93</v>
      </c>
      <c r="D161" s="13">
        <v>0.38410240000000001</v>
      </c>
    </row>
    <row r="162" spans="1:4" x14ac:dyDescent="0.25">
      <c r="A162" t="s">
        <v>1135</v>
      </c>
      <c r="B162" t="s">
        <v>1147</v>
      </c>
      <c r="C162" t="s">
        <v>149</v>
      </c>
      <c r="D162" s="13">
        <v>0.1665916043130779</v>
      </c>
    </row>
    <row r="163" spans="1:4" x14ac:dyDescent="0.25">
      <c r="A163" t="s">
        <v>1136</v>
      </c>
      <c r="B163" t="s">
        <v>1147</v>
      </c>
      <c r="C163" t="s">
        <v>93</v>
      </c>
      <c r="D163" s="13">
        <v>0.30238809999999999</v>
      </c>
    </row>
    <row r="164" spans="1:4" x14ac:dyDescent="0.25">
      <c r="A164" t="s">
        <v>699</v>
      </c>
      <c r="B164" t="s">
        <v>773</v>
      </c>
      <c r="C164" t="s">
        <v>149</v>
      </c>
      <c r="D164" s="13">
        <v>0.28646595025230059</v>
      </c>
    </row>
    <row r="165" spans="1:4" x14ac:dyDescent="0.25">
      <c r="A165" t="s">
        <v>700</v>
      </c>
      <c r="B165" t="s">
        <v>773</v>
      </c>
      <c r="C165" t="s">
        <v>93</v>
      </c>
      <c r="D165" s="13">
        <v>0.38410240000000001</v>
      </c>
    </row>
    <row r="166" spans="1:4" x14ac:dyDescent="0.25">
      <c r="A166" t="s">
        <v>701</v>
      </c>
      <c r="B166" t="s">
        <v>774</v>
      </c>
      <c r="C166" t="s">
        <v>149</v>
      </c>
      <c r="D166" s="13">
        <v>0.30803876921309392</v>
      </c>
    </row>
    <row r="167" spans="1:4" x14ac:dyDescent="0.25">
      <c r="A167" t="s">
        <v>702</v>
      </c>
      <c r="B167" t="s">
        <v>774</v>
      </c>
      <c r="C167" t="s">
        <v>93</v>
      </c>
      <c r="D167" s="13">
        <v>0.36488549999999997</v>
      </c>
    </row>
    <row r="168" spans="1:4" x14ac:dyDescent="0.25">
      <c r="A168" t="s">
        <v>1465</v>
      </c>
      <c r="B168" t="s">
        <v>1477</v>
      </c>
      <c r="C168" t="s">
        <v>149</v>
      </c>
      <c r="D168" s="13">
        <v>0.1951181483162569</v>
      </c>
    </row>
    <row r="169" spans="1:4" x14ac:dyDescent="0.25">
      <c r="A169" t="s">
        <v>1466</v>
      </c>
      <c r="B169" t="s">
        <v>1477</v>
      </c>
      <c r="C169" t="s">
        <v>93</v>
      </c>
      <c r="D169" s="13">
        <v>0.36422569999999999</v>
      </c>
    </row>
    <row r="170" spans="1:4" x14ac:dyDescent="0.25">
      <c r="A170" t="s">
        <v>703</v>
      </c>
      <c r="B170" t="s">
        <v>775</v>
      </c>
      <c r="C170" t="s">
        <v>149</v>
      </c>
      <c r="D170" s="13">
        <v>0.16723445540075141</v>
      </c>
    </row>
    <row r="171" spans="1:4" x14ac:dyDescent="0.25">
      <c r="A171" t="s">
        <v>704</v>
      </c>
      <c r="B171" t="s">
        <v>775</v>
      </c>
      <c r="C171" t="s">
        <v>93</v>
      </c>
      <c r="D171" s="13">
        <v>0.30350379999999999</v>
      </c>
    </row>
    <row r="172" spans="1:4" x14ac:dyDescent="0.25">
      <c r="A172" t="s">
        <v>705</v>
      </c>
      <c r="B172" t="s">
        <v>776</v>
      </c>
      <c r="C172" t="s">
        <v>149</v>
      </c>
      <c r="D172" s="13">
        <v>0.1613826272840452</v>
      </c>
    </row>
    <row r="173" spans="1:4" x14ac:dyDescent="0.25">
      <c r="A173" t="s">
        <v>706</v>
      </c>
      <c r="B173" t="s">
        <v>776</v>
      </c>
      <c r="C173" t="s">
        <v>93</v>
      </c>
      <c r="D173" s="13">
        <v>0.30356509999999998</v>
      </c>
    </row>
    <row r="174" spans="1:4" x14ac:dyDescent="0.25">
      <c r="A174" t="s">
        <v>707</v>
      </c>
      <c r="B174" t="s">
        <v>777</v>
      </c>
      <c r="C174" t="s">
        <v>149</v>
      </c>
      <c r="D174" s="13">
        <v>0.43881100278412571</v>
      </c>
    </row>
    <row r="175" spans="1:4" x14ac:dyDescent="0.25">
      <c r="A175" t="s">
        <v>708</v>
      </c>
      <c r="B175" t="s">
        <v>777</v>
      </c>
      <c r="C175" t="s">
        <v>93</v>
      </c>
      <c r="D175" s="13">
        <v>1.558489</v>
      </c>
    </row>
    <row r="176" spans="1:4" x14ac:dyDescent="0.25">
      <c r="A176" t="s">
        <v>811</v>
      </c>
      <c r="B176" t="s">
        <v>995</v>
      </c>
      <c r="C176" t="s">
        <v>149</v>
      </c>
      <c r="D176" s="13">
        <v>0.1795710071112615</v>
      </c>
    </row>
    <row r="177" spans="1:4" x14ac:dyDescent="0.25">
      <c r="A177" t="s">
        <v>812</v>
      </c>
      <c r="B177" t="s">
        <v>995</v>
      </c>
      <c r="C177" t="s">
        <v>93</v>
      </c>
      <c r="D177" s="13">
        <v>0.371751</v>
      </c>
    </row>
    <row r="178" spans="1:4" x14ac:dyDescent="0.25">
      <c r="A178" t="s">
        <v>813</v>
      </c>
      <c r="B178" t="s">
        <v>996</v>
      </c>
      <c r="C178" t="s">
        <v>149</v>
      </c>
      <c r="D178" s="13">
        <v>0.17550561948321569</v>
      </c>
    </row>
    <row r="179" spans="1:4" x14ac:dyDescent="0.25">
      <c r="A179" t="s">
        <v>814</v>
      </c>
      <c r="B179" t="s">
        <v>996</v>
      </c>
      <c r="C179" t="s">
        <v>93</v>
      </c>
      <c r="D179" s="13">
        <v>0.37372699999999998</v>
      </c>
    </row>
    <row r="180" spans="1:4" x14ac:dyDescent="0.25">
      <c r="A180" t="s">
        <v>815</v>
      </c>
      <c r="B180" t="s">
        <v>997</v>
      </c>
      <c r="C180" t="s">
        <v>149</v>
      </c>
      <c r="D180" s="13">
        <v>0.17136763155052451</v>
      </c>
    </row>
    <row r="181" spans="1:4" x14ac:dyDescent="0.25">
      <c r="A181" t="s">
        <v>816</v>
      </c>
      <c r="B181" t="s">
        <v>997</v>
      </c>
      <c r="C181" t="s">
        <v>93</v>
      </c>
      <c r="D181" s="13">
        <v>0.38345499999999999</v>
      </c>
    </row>
    <row r="182" spans="1:4" x14ac:dyDescent="0.25">
      <c r="A182" t="s">
        <v>817</v>
      </c>
      <c r="B182" t="s">
        <v>998</v>
      </c>
      <c r="C182" t="s">
        <v>149</v>
      </c>
      <c r="D182" s="13">
        <v>0.17136763155052451</v>
      </c>
    </row>
    <row r="183" spans="1:4" x14ac:dyDescent="0.25">
      <c r="A183" t="s">
        <v>818</v>
      </c>
      <c r="B183" t="s">
        <v>998</v>
      </c>
      <c r="C183" t="s">
        <v>93</v>
      </c>
      <c r="D183" s="13">
        <v>0.38345499999999999</v>
      </c>
    </row>
    <row r="184" spans="1:4" x14ac:dyDescent="0.25">
      <c r="A184" t="s">
        <v>1186</v>
      </c>
      <c r="B184" t="s">
        <v>1208</v>
      </c>
      <c r="C184" t="s">
        <v>149</v>
      </c>
      <c r="D184" s="13">
        <v>0.13007220283389959</v>
      </c>
    </row>
    <row r="185" spans="1:4" x14ac:dyDescent="0.25">
      <c r="A185" t="s">
        <v>1187</v>
      </c>
      <c r="B185" t="s">
        <v>1208</v>
      </c>
      <c r="C185" t="s">
        <v>93</v>
      </c>
      <c r="D185" s="13">
        <v>0.35025620000000002</v>
      </c>
    </row>
    <row r="186" spans="1:4" x14ac:dyDescent="0.25">
      <c r="A186" t="s">
        <v>1188</v>
      </c>
      <c r="B186" t="s">
        <v>1209</v>
      </c>
      <c r="C186" t="s">
        <v>149</v>
      </c>
      <c r="D186" s="13">
        <v>0.1776741962359337</v>
      </c>
    </row>
    <row r="187" spans="1:4" x14ac:dyDescent="0.25">
      <c r="A187" t="s">
        <v>1189</v>
      </c>
      <c r="B187" t="s">
        <v>1209</v>
      </c>
      <c r="C187" t="s">
        <v>93</v>
      </c>
      <c r="D187" s="13">
        <v>0.35796410000000001</v>
      </c>
    </row>
    <row r="188" spans="1:4" x14ac:dyDescent="0.25">
      <c r="A188" t="s">
        <v>819</v>
      </c>
      <c r="B188" t="s">
        <v>999</v>
      </c>
      <c r="C188" t="s">
        <v>149</v>
      </c>
      <c r="D188" s="13">
        <v>0.28356717160827788</v>
      </c>
    </row>
    <row r="189" spans="1:4" x14ac:dyDescent="0.25">
      <c r="A189" t="s">
        <v>820</v>
      </c>
      <c r="B189" t="s">
        <v>999</v>
      </c>
      <c r="C189" t="s">
        <v>93</v>
      </c>
      <c r="D189" s="13">
        <v>0.40632740000000001</v>
      </c>
    </row>
    <row r="190" spans="1:4" x14ac:dyDescent="0.25">
      <c r="A190" t="s">
        <v>1372</v>
      </c>
      <c r="B190" t="s">
        <v>1383</v>
      </c>
      <c r="C190" t="s">
        <v>149</v>
      </c>
      <c r="D190" s="13">
        <v>0.17987242007163959</v>
      </c>
    </row>
    <row r="191" spans="1:4" x14ac:dyDescent="0.25">
      <c r="A191" t="s">
        <v>1373</v>
      </c>
      <c r="B191" t="s">
        <v>1383</v>
      </c>
      <c r="C191" t="s">
        <v>93</v>
      </c>
      <c r="D191" s="13">
        <v>0.34386299999999997</v>
      </c>
    </row>
    <row r="192" spans="1:4" x14ac:dyDescent="0.25">
      <c r="A192" t="s">
        <v>821</v>
      </c>
      <c r="B192" t="s">
        <v>1000</v>
      </c>
      <c r="C192" t="s">
        <v>149</v>
      </c>
      <c r="D192" s="13">
        <v>0.2050169115086585</v>
      </c>
    </row>
    <row r="193" spans="1:4" x14ac:dyDescent="0.25">
      <c r="A193" t="s">
        <v>822</v>
      </c>
      <c r="B193" t="s">
        <v>1000</v>
      </c>
      <c r="C193" t="s">
        <v>93</v>
      </c>
      <c r="D193" s="13">
        <v>0.3712028</v>
      </c>
    </row>
    <row r="194" spans="1:4" x14ac:dyDescent="0.25">
      <c r="A194" t="s">
        <v>823</v>
      </c>
      <c r="B194" t="s">
        <v>1001</v>
      </c>
      <c r="C194" t="s">
        <v>149</v>
      </c>
      <c r="D194" s="13">
        <v>0.17550561948321569</v>
      </c>
    </row>
    <row r="195" spans="1:4" x14ac:dyDescent="0.25">
      <c r="A195" t="s">
        <v>824</v>
      </c>
      <c r="B195" t="s">
        <v>1001</v>
      </c>
      <c r="C195" t="s">
        <v>93</v>
      </c>
      <c r="D195" s="13">
        <v>0.37372699999999998</v>
      </c>
    </row>
    <row r="196" spans="1:4" x14ac:dyDescent="0.25">
      <c r="A196" t="s">
        <v>825</v>
      </c>
      <c r="B196" t="s">
        <v>1002</v>
      </c>
      <c r="C196" t="s">
        <v>149</v>
      </c>
      <c r="D196" s="13">
        <v>0.21788949358785761</v>
      </c>
    </row>
    <row r="197" spans="1:4" x14ac:dyDescent="0.25">
      <c r="A197" t="s">
        <v>826</v>
      </c>
      <c r="B197" t="s">
        <v>1002</v>
      </c>
      <c r="C197" t="s">
        <v>93</v>
      </c>
      <c r="D197" s="13">
        <v>0.39388889999999999</v>
      </c>
    </row>
    <row r="198" spans="1:4" x14ac:dyDescent="0.25">
      <c r="A198" t="s">
        <v>827</v>
      </c>
      <c r="B198" t="s">
        <v>1003</v>
      </c>
      <c r="C198" t="s">
        <v>149</v>
      </c>
      <c r="D198" s="13">
        <v>0.18875902206864439</v>
      </c>
    </row>
    <row r="199" spans="1:4" x14ac:dyDescent="0.25">
      <c r="A199" t="s">
        <v>828</v>
      </c>
      <c r="B199" t="s">
        <v>1003</v>
      </c>
      <c r="C199" t="s">
        <v>93</v>
      </c>
      <c r="D199" s="13">
        <v>0.36273420000000001</v>
      </c>
    </row>
    <row r="200" spans="1:4" x14ac:dyDescent="0.25">
      <c r="A200" t="s">
        <v>829</v>
      </c>
      <c r="B200" t="s">
        <v>1004</v>
      </c>
      <c r="C200" t="s">
        <v>149</v>
      </c>
      <c r="D200" s="13">
        <v>0.20008525575752861</v>
      </c>
    </row>
    <row r="201" spans="1:4" x14ac:dyDescent="0.25">
      <c r="A201" t="s">
        <v>830</v>
      </c>
      <c r="B201" t="s">
        <v>1004</v>
      </c>
      <c r="C201" t="s">
        <v>93</v>
      </c>
      <c r="D201" s="13">
        <v>0.3676181</v>
      </c>
    </row>
    <row r="202" spans="1:4" x14ac:dyDescent="0.25">
      <c r="A202" t="s">
        <v>831</v>
      </c>
      <c r="B202" t="s">
        <v>1005</v>
      </c>
      <c r="C202" t="s">
        <v>149</v>
      </c>
      <c r="D202" s="13">
        <v>0.18350706928035171</v>
      </c>
    </row>
    <row r="203" spans="1:4" x14ac:dyDescent="0.25">
      <c r="A203" t="s">
        <v>832</v>
      </c>
      <c r="B203" t="s">
        <v>1005</v>
      </c>
      <c r="C203" t="s">
        <v>93</v>
      </c>
      <c r="D203" s="13">
        <v>0.3599755</v>
      </c>
    </row>
    <row r="204" spans="1:4" x14ac:dyDescent="0.25">
      <c r="A204" t="s">
        <v>833</v>
      </c>
      <c r="B204" t="s">
        <v>1006</v>
      </c>
      <c r="C204" t="s">
        <v>149</v>
      </c>
      <c r="D204" s="13">
        <v>0.2153201885536816</v>
      </c>
    </row>
    <row r="205" spans="1:4" x14ac:dyDescent="0.25">
      <c r="A205" t="s">
        <v>834</v>
      </c>
      <c r="B205" t="s">
        <v>1006</v>
      </c>
      <c r="C205" t="s">
        <v>93</v>
      </c>
      <c r="D205" s="13">
        <v>0.37436849999999999</v>
      </c>
    </row>
    <row r="206" spans="1:4" x14ac:dyDescent="0.25">
      <c r="A206" t="s">
        <v>1432</v>
      </c>
      <c r="B206" t="s">
        <v>1443</v>
      </c>
      <c r="C206" t="s">
        <v>149</v>
      </c>
      <c r="D206" s="13">
        <v>0.1979340789951583</v>
      </c>
    </row>
    <row r="207" spans="1:4" x14ac:dyDescent="0.25">
      <c r="A207" t="s">
        <v>1433</v>
      </c>
      <c r="B207" t="s">
        <v>1443</v>
      </c>
      <c r="C207" t="s">
        <v>93</v>
      </c>
      <c r="D207" s="13">
        <v>0.36487269999999999</v>
      </c>
    </row>
    <row r="208" spans="1:4" x14ac:dyDescent="0.25">
      <c r="A208" t="s">
        <v>835</v>
      </c>
      <c r="B208" t="s">
        <v>1007</v>
      </c>
      <c r="C208" t="s">
        <v>149</v>
      </c>
      <c r="D208" s="13">
        <v>0.2126447357292677</v>
      </c>
    </row>
    <row r="209" spans="1:4" x14ac:dyDescent="0.25">
      <c r="A209" t="s">
        <v>836</v>
      </c>
      <c r="B209" t="s">
        <v>1007</v>
      </c>
      <c r="C209" t="s">
        <v>93</v>
      </c>
      <c r="D209" s="13">
        <v>0.37753579999999998</v>
      </c>
    </row>
    <row r="210" spans="1:4" x14ac:dyDescent="0.25">
      <c r="A210" t="s">
        <v>837</v>
      </c>
      <c r="B210" t="s">
        <v>1008</v>
      </c>
      <c r="C210" t="s">
        <v>149</v>
      </c>
      <c r="D210" s="13">
        <v>0.2004769888356768</v>
      </c>
    </row>
    <row r="211" spans="1:4" x14ac:dyDescent="0.25">
      <c r="A211" t="s">
        <v>838</v>
      </c>
      <c r="B211" t="s">
        <v>1008</v>
      </c>
      <c r="C211" t="s">
        <v>93</v>
      </c>
      <c r="D211" s="13">
        <v>0.37319790000000003</v>
      </c>
    </row>
    <row r="212" spans="1:4" x14ac:dyDescent="0.25">
      <c r="A212" t="s">
        <v>839</v>
      </c>
      <c r="B212" t="s">
        <v>1009</v>
      </c>
      <c r="C212" t="s">
        <v>149</v>
      </c>
      <c r="D212" s="13">
        <v>0.1914925556546116</v>
      </c>
    </row>
    <row r="213" spans="1:4" x14ac:dyDescent="0.25">
      <c r="A213" t="s">
        <v>840</v>
      </c>
      <c r="B213" t="s">
        <v>1009</v>
      </c>
      <c r="C213" t="s">
        <v>93</v>
      </c>
      <c r="D213" s="13">
        <v>0.36187859999999999</v>
      </c>
    </row>
    <row r="214" spans="1:4" x14ac:dyDescent="0.25">
      <c r="A214" t="s">
        <v>841</v>
      </c>
      <c r="B214" t="s">
        <v>1010</v>
      </c>
      <c r="C214" t="s">
        <v>149</v>
      </c>
      <c r="D214" s="13">
        <v>0.1979340789951583</v>
      </c>
    </row>
    <row r="215" spans="1:4" x14ac:dyDescent="0.25">
      <c r="A215" t="s">
        <v>842</v>
      </c>
      <c r="B215" t="s">
        <v>1010</v>
      </c>
      <c r="C215" t="s">
        <v>93</v>
      </c>
      <c r="D215" s="13">
        <v>0.36487269999999999</v>
      </c>
    </row>
    <row r="216" spans="1:4" x14ac:dyDescent="0.25">
      <c r="A216" t="s">
        <v>843</v>
      </c>
      <c r="B216" t="s">
        <v>1011</v>
      </c>
      <c r="C216" t="s">
        <v>149</v>
      </c>
      <c r="D216" s="13">
        <v>0.12848859353308101</v>
      </c>
    </row>
    <row r="217" spans="1:4" x14ac:dyDescent="0.25">
      <c r="A217" t="s">
        <v>844</v>
      </c>
      <c r="B217" t="s">
        <v>1011</v>
      </c>
      <c r="C217" t="s">
        <v>93</v>
      </c>
      <c r="D217" s="13">
        <v>0.3503173</v>
      </c>
    </row>
    <row r="218" spans="1:4" x14ac:dyDescent="0.25">
      <c r="A218" t="s">
        <v>845</v>
      </c>
      <c r="B218" t="s">
        <v>1012</v>
      </c>
      <c r="C218" t="s">
        <v>149</v>
      </c>
      <c r="D218" s="13">
        <v>0.29923146777076542</v>
      </c>
    </row>
    <row r="219" spans="1:4" x14ac:dyDescent="0.25">
      <c r="A219" t="s">
        <v>846</v>
      </c>
      <c r="B219" t="s">
        <v>1012</v>
      </c>
      <c r="C219" t="s">
        <v>93</v>
      </c>
      <c r="D219" s="13">
        <v>0.4339674</v>
      </c>
    </row>
    <row r="220" spans="1:4" x14ac:dyDescent="0.25">
      <c r="A220" t="s">
        <v>1137</v>
      </c>
      <c r="B220" t="s">
        <v>1148</v>
      </c>
      <c r="C220" t="s">
        <v>149</v>
      </c>
      <c r="D220" s="13">
        <v>0.18566696329596469</v>
      </c>
    </row>
    <row r="221" spans="1:4" x14ac:dyDescent="0.25">
      <c r="A221" t="s">
        <v>1138</v>
      </c>
      <c r="B221" t="s">
        <v>1148</v>
      </c>
      <c r="C221" t="s">
        <v>93</v>
      </c>
      <c r="D221" s="13">
        <v>0.35997299999999999</v>
      </c>
    </row>
    <row r="222" spans="1:4" x14ac:dyDescent="0.25">
      <c r="A222" t="s">
        <v>847</v>
      </c>
      <c r="B222" t="s">
        <v>1013</v>
      </c>
      <c r="C222" t="s">
        <v>149</v>
      </c>
      <c r="D222" s="13">
        <v>0.29923146777076542</v>
      </c>
    </row>
    <row r="223" spans="1:4" x14ac:dyDescent="0.25">
      <c r="A223" t="s">
        <v>848</v>
      </c>
      <c r="B223" t="s">
        <v>1013</v>
      </c>
      <c r="C223" t="s">
        <v>93</v>
      </c>
      <c r="D223" s="13">
        <v>0.4339674</v>
      </c>
    </row>
    <row r="224" spans="1:4" x14ac:dyDescent="0.25">
      <c r="A224" t="s">
        <v>849</v>
      </c>
      <c r="B224" t="s">
        <v>1014</v>
      </c>
      <c r="C224" t="s">
        <v>149</v>
      </c>
      <c r="D224" s="13">
        <v>0.31125937695808492</v>
      </c>
    </row>
    <row r="225" spans="1:4" x14ac:dyDescent="0.25">
      <c r="A225" t="s">
        <v>850</v>
      </c>
      <c r="B225" t="s">
        <v>1014</v>
      </c>
      <c r="C225" t="s">
        <v>93</v>
      </c>
      <c r="D225" s="13">
        <v>0.42243249999999999</v>
      </c>
    </row>
    <row r="226" spans="1:4" x14ac:dyDescent="0.25">
      <c r="A226" t="s">
        <v>1467</v>
      </c>
      <c r="B226" t="s">
        <v>1478</v>
      </c>
      <c r="C226" t="s">
        <v>149</v>
      </c>
      <c r="D226" s="13">
        <v>0.21248909231591809</v>
      </c>
    </row>
    <row r="227" spans="1:4" x14ac:dyDescent="0.25">
      <c r="A227" t="s">
        <v>1468</v>
      </c>
      <c r="B227" t="s">
        <v>1478</v>
      </c>
      <c r="C227" t="s">
        <v>93</v>
      </c>
      <c r="D227" s="13">
        <v>0.40946670000000002</v>
      </c>
    </row>
    <row r="228" spans="1:4" x14ac:dyDescent="0.25">
      <c r="A228" t="s">
        <v>851</v>
      </c>
      <c r="B228" t="s">
        <v>1015</v>
      </c>
      <c r="C228" t="s">
        <v>149</v>
      </c>
      <c r="D228" s="13">
        <v>0.18353968791258651</v>
      </c>
    </row>
    <row r="229" spans="1:4" x14ac:dyDescent="0.25">
      <c r="A229" t="s">
        <v>852</v>
      </c>
      <c r="B229" t="s">
        <v>1015</v>
      </c>
      <c r="C229" t="s">
        <v>93</v>
      </c>
      <c r="D229" s="13">
        <v>0.36086560000000001</v>
      </c>
    </row>
    <row r="230" spans="1:4" x14ac:dyDescent="0.25">
      <c r="A230" t="s">
        <v>853</v>
      </c>
      <c r="B230" t="s">
        <v>1016</v>
      </c>
      <c r="C230" t="s">
        <v>149</v>
      </c>
      <c r="D230" s="13">
        <v>0.18031571934283031</v>
      </c>
    </row>
    <row r="231" spans="1:4" x14ac:dyDescent="0.25">
      <c r="A231" t="s">
        <v>854</v>
      </c>
      <c r="B231" t="s">
        <v>1016</v>
      </c>
      <c r="C231" t="s">
        <v>93</v>
      </c>
      <c r="D231" s="13">
        <v>0.3608326</v>
      </c>
    </row>
    <row r="232" spans="1:4" x14ac:dyDescent="0.25">
      <c r="A232" t="s">
        <v>855</v>
      </c>
      <c r="B232" t="s">
        <v>1017</v>
      </c>
      <c r="C232" t="s">
        <v>149</v>
      </c>
      <c r="D232" s="13">
        <v>0.4406060158826095</v>
      </c>
    </row>
    <row r="233" spans="1:4" x14ac:dyDescent="0.25">
      <c r="A233" t="s">
        <v>856</v>
      </c>
      <c r="B233" t="s">
        <v>1017</v>
      </c>
      <c r="C233" t="s">
        <v>93</v>
      </c>
      <c r="D233" s="13">
        <v>1.003342</v>
      </c>
    </row>
    <row r="234" spans="1:4" x14ac:dyDescent="0.25">
      <c r="A234" t="s">
        <v>857</v>
      </c>
      <c r="B234" t="s">
        <v>1018</v>
      </c>
      <c r="C234" t="s">
        <v>149</v>
      </c>
      <c r="D234" s="13">
        <v>0.33602431617831868</v>
      </c>
    </row>
    <row r="235" spans="1:4" x14ac:dyDescent="0.25">
      <c r="A235" t="s">
        <v>858</v>
      </c>
      <c r="B235" t="s">
        <v>1018</v>
      </c>
      <c r="C235" t="s">
        <v>93</v>
      </c>
      <c r="D235" s="13">
        <v>0.4779178</v>
      </c>
    </row>
    <row r="236" spans="1:4" x14ac:dyDescent="0.25">
      <c r="A236" t="s">
        <v>859</v>
      </c>
      <c r="B236" t="s">
        <v>1019</v>
      </c>
      <c r="C236" t="s">
        <v>149</v>
      </c>
      <c r="D236" s="13">
        <v>0.33100375662181658</v>
      </c>
    </row>
    <row r="237" spans="1:4" x14ac:dyDescent="0.25">
      <c r="A237" t="s">
        <v>860</v>
      </c>
      <c r="B237" t="s">
        <v>1019</v>
      </c>
      <c r="C237" t="s">
        <v>93</v>
      </c>
      <c r="D237" s="13">
        <v>0.47463100000000003</v>
      </c>
    </row>
    <row r="238" spans="1:4" x14ac:dyDescent="0.25">
      <c r="A238" t="s">
        <v>861</v>
      </c>
      <c r="B238" t="s">
        <v>1020</v>
      </c>
      <c r="C238" t="s">
        <v>149</v>
      </c>
      <c r="D238" s="13">
        <v>0.32427640696525378</v>
      </c>
    </row>
    <row r="239" spans="1:4" x14ac:dyDescent="0.25">
      <c r="A239" t="s">
        <v>862</v>
      </c>
      <c r="B239" t="s">
        <v>1020</v>
      </c>
      <c r="C239" t="s">
        <v>93</v>
      </c>
      <c r="D239" s="13">
        <v>0.48102600000000001</v>
      </c>
    </row>
    <row r="240" spans="1:4" x14ac:dyDescent="0.25">
      <c r="A240" t="s">
        <v>863</v>
      </c>
      <c r="B240" t="s">
        <v>1021</v>
      </c>
      <c r="C240" t="s">
        <v>149</v>
      </c>
      <c r="D240" s="13">
        <v>0.32427640696525378</v>
      </c>
    </row>
    <row r="241" spans="1:4" x14ac:dyDescent="0.25">
      <c r="A241" t="s">
        <v>864</v>
      </c>
      <c r="B241" t="s">
        <v>1021</v>
      </c>
      <c r="C241" t="s">
        <v>93</v>
      </c>
      <c r="D241" s="13">
        <v>0.48102600000000001</v>
      </c>
    </row>
    <row r="242" spans="1:4" x14ac:dyDescent="0.25">
      <c r="A242" t="s">
        <v>1190</v>
      </c>
      <c r="B242" t="s">
        <v>1210</v>
      </c>
      <c r="C242" t="s">
        <v>149</v>
      </c>
      <c r="D242" s="13">
        <v>0.29701071363202841</v>
      </c>
    </row>
    <row r="243" spans="1:4" x14ac:dyDescent="0.25">
      <c r="A243" t="s">
        <v>1191</v>
      </c>
      <c r="B243" t="s">
        <v>1210</v>
      </c>
      <c r="C243" t="s">
        <v>93</v>
      </c>
      <c r="D243" s="13">
        <v>0.44157639999999998</v>
      </c>
    </row>
    <row r="244" spans="1:4" x14ac:dyDescent="0.25">
      <c r="A244" t="s">
        <v>1192</v>
      </c>
      <c r="B244" t="s">
        <v>1211</v>
      </c>
      <c r="C244" t="s">
        <v>149</v>
      </c>
      <c r="D244" s="13">
        <v>0.33602431617831868</v>
      </c>
    </row>
    <row r="245" spans="1:4" x14ac:dyDescent="0.25">
      <c r="A245" t="s">
        <v>1193</v>
      </c>
      <c r="B245" t="s">
        <v>1211</v>
      </c>
      <c r="C245" t="s">
        <v>93</v>
      </c>
      <c r="D245" s="13">
        <v>0.4613757</v>
      </c>
    </row>
    <row r="246" spans="1:4" x14ac:dyDescent="0.25">
      <c r="A246" t="s">
        <v>865</v>
      </c>
      <c r="B246" t="s">
        <v>1022</v>
      </c>
      <c r="C246" t="s">
        <v>149</v>
      </c>
      <c r="D246" s="13">
        <v>0.41156557161246438</v>
      </c>
    </row>
    <row r="247" spans="1:4" x14ac:dyDescent="0.25">
      <c r="A247" t="s">
        <v>866</v>
      </c>
      <c r="B247" t="s">
        <v>1022</v>
      </c>
      <c r="C247" t="s">
        <v>93</v>
      </c>
      <c r="D247" s="13">
        <v>0.52286120000000003</v>
      </c>
    </row>
    <row r="248" spans="1:4" x14ac:dyDescent="0.25">
      <c r="A248" t="s">
        <v>1374</v>
      </c>
      <c r="B248" t="s">
        <v>1384</v>
      </c>
      <c r="C248" t="s">
        <v>149</v>
      </c>
      <c r="D248" s="13">
        <v>0.33738115697353682</v>
      </c>
    </row>
    <row r="249" spans="1:4" x14ac:dyDescent="0.25">
      <c r="A249" t="s">
        <v>1375</v>
      </c>
      <c r="B249" t="s">
        <v>1384</v>
      </c>
      <c r="C249" t="s">
        <v>93</v>
      </c>
      <c r="D249" s="13">
        <v>0.44779429999999998</v>
      </c>
    </row>
    <row r="250" spans="1:4" x14ac:dyDescent="0.25">
      <c r="A250" t="s">
        <v>867</v>
      </c>
      <c r="B250" t="s">
        <v>1023</v>
      </c>
      <c r="C250" t="s">
        <v>149</v>
      </c>
      <c r="D250" s="13">
        <v>0.37180578142620418</v>
      </c>
    </row>
    <row r="251" spans="1:4" x14ac:dyDescent="0.25">
      <c r="A251" t="s">
        <v>868</v>
      </c>
      <c r="B251" t="s">
        <v>1023</v>
      </c>
      <c r="C251" t="s">
        <v>93</v>
      </c>
      <c r="D251" s="13">
        <v>0.47783720000000002</v>
      </c>
    </row>
    <row r="252" spans="1:4" x14ac:dyDescent="0.25">
      <c r="A252" t="s">
        <v>869</v>
      </c>
      <c r="B252" t="s">
        <v>1024</v>
      </c>
      <c r="C252" t="s">
        <v>149</v>
      </c>
      <c r="D252" s="13">
        <v>0.33100375662181658</v>
      </c>
    </row>
    <row r="253" spans="1:4" x14ac:dyDescent="0.25">
      <c r="A253" t="s">
        <v>870</v>
      </c>
      <c r="B253" t="s">
        <v>1024</v>
      </c>
      <c r="C253" t="s">
        <v>93</v>
      </c>
      <c r="D253" s="13">
        <v>0.47463100000000003</v>
      </c>
    </row>
    <row r="254" spans="1:4" x14ac:dyDescent="0.25">
      <c r="A254" t="s">
        <v>871</v>
      </c>
      <c r="B254" t="s">
        <v>1025</v>
      </c>
      <c r="C254" t="s">
        <v>149</v>
      </c>
      <c r="D254" s="13">
        <v>0.3768164016817801</v>
      </c>
    </row>
    <row r="255" spans="1:4" x14ac:dyDescent="0.25">
      <c r="A255" t="s">
        <v>872</v>
      </c>
      <c r="B255" t="s">
        <v>1025</v>
      </c>
      <c r="C255" t="s">
        <v>93</v>
      </c>
      <c r="D255" s="13">
        <v>0.50952989999999998</v>
      </c>
    </row>
    <row r="256" spans="1:4" x14ac:dyDescent="0.25">
      <c r="A256" t="s">
        <v>873</v>
      </c>
      <c r="B256" t="s">
        <v>1026</v>
      </c>
      <c r="C256" t="s">
        <v>149</v>
      </c>
      <c r="D256" s="13">
        <v>0.34609330737291538</v>
      </c>
    </row>
    <row r="257" spans="1:4" x14ac:dyDescent="0.25">
      <c r="A257" t="s">
        <v>874</v>
      </c>
      <c r="B257" t="s">
        <v>1026</v>
      </c>
      <c r="C257" t="s">
        <v>93</v>
      </c>
      <c r="D257" s="13">
        <v>0.46721879999999999</v>
      </c>
    </row>
    <row r="258" spans="1:4" x14ac:dyDescent="0.25">
      <c r="A258" t="s">
        <v>875</v>
      </c>
      <c r="B258" t="s">
        <v>1027</v>
      </c>
      <c r="C258" t="s">
        <v>149</v>
      </c>
      <c r="D258" s="13">
        <v>0.35646131979158852</v>
      </c>
    </row>
    <row r="259" spans="1:4" x14ac:dyDescent="0.25">
      <c r="A259" t="s">
        <v>876</v>
      </c>
      <c r="B259" t="s">
        <v>1027</v>
      </c>
      <c r="C259" t="s">
        <v>93</v>
      </c>
      <c r="D259" s="13">
        <v>0.47320820000000002</v>
      </c>
    </row>
    <row r="260" spans="1:4" x14ac:dyDescent="0.25">
      <c r="A260" t="s">
        <v>877</v>
      </c>
      <c r="B260" t="s">
        <v>1028</v>
      </c>
      <c r="C260" t="s">
        <v>149</v>
      </c>
      <c r="D260" s="13">
        <v>0.34119630580515131</v>
      </c>
    </row>
    <row r="261" spans="1:4" x14ac:dyDescent="0.25">
      <c r="A261" t="s">
        <v>878</v>
      </c>
      <c r="B261" t="s">
        <v>1028</v>
      </c>
      <c r="C261" t="s">
        <v>93</v>
      </c>
      <c r="D261" s="13">
        <v>0.46437630000000002</v>
      </c>
    </row>
    <row r="262" spans="1:4" x14ac:dyDescent="0.25">
      <c r="A262" t="s">
        <v>879</v>
      </c>
      <c r="B262" t="s">
        <v>1029</v>
      </c>
      <c r="C262" t="s">
        <v>149</v>
      </c>
      <c r="D262" s="13">
        <v>0.37170230061301768</v>
      </c>
    </row>
    <row r="263" spans="1:4" x14ac:dyDescent="0.25">
      <c r="A263" t="s">
        <v>880</v>
      </c>
      <c r="B263" t="s">
        <v>1029</v>
      </c>
      <c r="C263" t="s">
        <v>93</v>
      </c>
      <c r="D263" s="13">
        <v>0.4817611</v>
      </c>
    </row>
    <row r="264" spans="1:4" x14ac:dyDescent="0.25">
      <c r="A264" t="s">
        <v>1434</v>
      </c>
      <c r="B264" t="s">
        <v>1444</v>
      </c>
      <c r="C264" t="s">
        <v>149</v>
      </c>
      <c r="D264" s="13">
        <v>0.35643888754246189</v>
      </c>
    </row>
    <row r="265" spans="1:4" x14ac:dyDescent="0.25">
      <c r="A265" t="s">
        <v>1435</v>
      </c>
      <c r="B265" t="s">
        <v>1444</v>
      </c>
      <c r="C265" t="s">
        <v>93</v>
      </c>
      <c r="D265" s="13">
        <v>0.4722287</v>
      </c>
    </row>
    <row r="266" spans="1:4" x14ac:dyDescent="0.25">
      <c r="A266" t="s">
        <v>881</v>
      </c>
      <c r="B266" t="s">
        <v>1030</v>
      </c>
      <c r="C266" t="s">
        <v>149</v>
      </c>
      <c r="D266" s="13">
        <v>0.35889502810893309</v>
      </c>
    </row>
    <row r="267" spans="1:4" x14ac:dyDescent="0.25">
      <c r="A267" t="s">
        <v>882</v>
      </c>
      <c r="B267" t="s">
        <v>1030</v>
      </c>
      <c r="C267" t="s">
        <v>93</v>
      </c>
      <c r="D267" s="13">
        <v>0.49064659999999999</v>
      </c>
    </row>
    <row r="268" spans="1:4" x14ac:dyDescent="0.25">
      <c r="A268" t="s">
        <v>883</v>
      </c>
      <c r="B268" t="s">
        <v>1031</v>
      </c>
      <c r="C268" t="s">
        <v>149</v>
      </c>
      <c r="D268" s="13">
        <v>0.34859136568323329</v>
      </c>
    </row>
    <row r="269" spans="1:4" x14ac:dyDescent="0.25">
      <c r="A269" t="s">
        <v>884</v>
      </c>
      <c r="B269" t="s">
        <v>1031</v>
      </c>
      <c r="C269" t="s">
        <v>93</v>
      </c>
      <c r="D269" s="13">
        <v>0.4834638</v>
      </c>
    </row>
    <row r="270" spans="1:4" x14ac:dyDescent="0.25">
      <c r="A270" t="s">
        <v>885</v>
      </c>
      <c r="B270" t="s">
        <v>1032</v>
      </c>
      <c r="C270" t="s">
        <v>149</v>
      </c>
      <c r="D270" s="13">
        <v>0.34715387818183568</v>
      </c>
    </row>
    <row r="271" spans="1:4" x14ac:dyDescent="0.25">
      <c r="A271" t="s">
        <v>886</v>
      </c>
      <c r="B271" t="s">
        <v>1032</v>
      </c>
      <c r="C271" t="s">
        <v>93</v>
      </c>
      <c r="D271" s="13">
        <v>0.46814430000000001</v>
      </c>
    </row>
    <row r="272" spans="1:4" x14ac:dyDescent="0.25">
      <c r="A272" t="s">
        <v>887</v>
      </c>
      <c r="B272" t="s">
        <v>1033</v>
      </c>
      <c r="C272" t="s">
        <v>149</v>
      </c>
      <c r="D272" s="13">
        <v>0.35643888754246189</v>
      </c>
    </row>
    <row r="273" spans="1:4" x14ac:dyDescent="0.25">
      <c r="A273" t="s">
        <v>888</v>
      </c>
      <c r="B273" t="s">
        <v>1033</v>
      </c>
      <c r="C273" t="s">
        <v>93</v>
      </c>
      <c r="D273" s="13">
        <v>0.4722287</v>
      </c>
    </row>
    <row r="274" spans="1:4" x14ac:dyDescent="0.25">
      <c r="A274" t="s">
        <v>889</v>
      </c>
      <c r="B274" t="s">
        <v>1034</v>
      </c>
      <c r="C274" t="s">
        <v>149</v>
      </c>
      <c r="D274" s="13">
        <v>0.2968384613743757</v>
      </c>
    </row>
    <row r="275" spans="1:4" x14ac:dyDescent="0.25">
      <c r="A275" t="s">
        <v>890</v>
      </c>
      <c r="B275" t="s">
        <v>1034</v>
      </c>
      <c r="C275" t="s">
        <v>93</v>
      </c>
      <c r="D275" s="13">
        <v>0.44148150000000003</v>
      </c>
    </row>
    <row r="276" spans="1:4" x14ac:dyDescent="0.25">
      <c r="A276" t="s">
        <v>891</v>
      </c>
      <c r="B276" t="s">
        <v>1035</v>
      </c>
      <c r="C276" t="s">
        <v>149</v>
      </c>
      <c r="D276" s="13">
        <v>0.38025744986418308</v>
      </c>
    </row>
    <row r="277" spans="1:4" x14ac:dyDescent="0.25">
      <c r="A277" t="s">
        <v>892</v>
      </c>
      <c r="B277" t="s">
        <v>1035</v>
      </c>
      <c r="C277" t="s">
        <v>93</v>
      </c>
      <c r="D277" s="13">
        <v>0.59614020000000001</v>
      </c>
    </row>
    <row r="278" spans="1:4" x14ac:dyDescent="0.25">
      <c r="A278" t="s">
        <v>1139</v>
      </c>
      <c r="B278" t="s">
        <v>1149</v>
      </c>
      <c r="C278" t="s">
        <v>149</v>
      </c>
      <c r="D278" s="13">
        <v>0.33839572576596649</v>
      </c>
    </row>
    <row r="279" spans="1:4" x14ac:dyDescent="0.25">
      <c r="A279" t="s">
        <v>1140</v>
      </c>
      <c r="B279" t="s">
        <v>1149</v>
      </c>
      <c r="C279" t="s">
        <v>93</v>
      </c>
      <c r="D279" s="13">
        <v>0.46510849999999998</v>
      </c>
    </row>
    <row r="280" spans="1:4" x14ac:dyDescent="0.25">
      <c r="A280" t="s">
        <v>893</v>
      </c>
      <c r="B280" t="s">
        <v>1036</v>
      </c>
      <c r="C280" t="s">
        <v>149</v>
      </c>
      <c r="D280" s="13">
        <v>0.24963297968615511</v>
      </c>
    </row>
    <row r="281" spans="1:4" x14ac:dyDescent="0.25">
      <c r="A281" t="s">
        <v>894</v>
      </c>
      <c r="B281" t="s">
        <v>1036</v>
      </c>
      <c r="C281" t="s">
        <v>93</v>
      </c>
      <c r="D281" s="13">
        <v>0.38857999999999998</v>
      </c>
    </row>
    <row r="282" spans="1:4" x14ac:dyDescent="0.25">
      <c r="A282" t="s">
        <v>895</v>
      </c>
      <c r="B282" t="s">
        <v>1037</v>
      </c>
      <c r="C282" t="s">
        <v>149</v>
      </c>
      <c r="D282" s="13">
        <v>0.24206946639629179</v>
      </c>
    </row>
    <row r="283" spans="1:4" x14ac:dyDescent="0.25">
      <c r="A283" t="s">
        <v>896</v>
      </c>
      <c r="B283" t="s">
        <v>1037</v>
      </c>
      <c r="C283" t="s">
        <v>93</v>
      </c>
      <c r="D283" s="13">
        <v>0.38855630000000002</v>
      </c>
    </row>
    <row r="284" spans="1:4" x14ac:dyDescent="0.25">
      <c r="A284" t="s">
        <v>897</v>
      </c>
      <c r="B284" t="s">
        <v>1038</v>
      </c>
      <c r="C284" t="s">
        <v>149</v>
      </c>
      <c r="D284" s="13">
        <v>0.2330348273588779</v>
      </c>
    </row>
    <row r="285" spans="1:4" x14ac:dyDescent="0.25">
      <c r="A285" t="s">
        <v>898</v>
      </c>
      <c r="B285" t="s">
        <v>1038</v>
      </c>
      <c r="C285" t="s">
        <v>93</v>
      </c>
      <c r="D285" s="13">
        <v>0.3975921</v>
      </c>
    </row>
    <row r="286" spans="1:4" x14ac:dyDescent="0.25">
      <c r="A286" t="s">
        <v>899</v>
      </c>
      <c r="B286" t="s">
        <v>1039</v>
      </c>
      <c r="C286" t="s">
        <v>149</v>
      </c>
      <c r="D286" s="13">
        <v>0.2330348273588779</v>
      </c>
    </row>
    <row r="287" spans="1:4" x14ac:dyDescent="0.25">
      <c r="A287" t="s">
        <v>900</v>
      </c>
      <c r="B287" t="s">
        <v>1039</v>
      </c>
      <c r="C287" t="s">
        <v>93</v>
      </c>
      <c r="D287" s="13">
        <v>0.3975921</v>
      </c>
    </row>
    <row r="288" spans="1:4" x14ac:dyDescent="0.25">
      <c r="A288" t="s">
        <v>1194</v>
      </c>
      <c r="B288" t="s">
        <v>1212</v>
      </c>
      <c r="C288" t="s">
        <v>149</v>
      </c>
      <c r="D288" s="13">
        <v>0.18521437716041611</v>
      </c>
    </row>
    <row r="289" spans="1:4" x14ac:dyDescent="0.25">
      <c r="A289" t="s">
        <v>1195</v>
      </c>
      <c r="B289" t="s">
        <v>1212</v>
      </c>
      <c r="C289" t="s">
        <v>93</v>
      </c>
      <c r="D289" s="13">
        <v>0.3623671</v>
      </c>
    </row>
    <row r="290" spans="1:4" x14ac:dyDescent="0.25">
      <c r="A290" t="s">
        <v>1196</v>
      </c>
      <c r="B290" t="s">
        <v>1213</v>
      </c>
      <c r="C290" t="s">
        <v>149</v>
      </c>
      <c r="D290" s="13">
        <v>0.24919714506561691</v>
      </c>
    </row>
    <row r="291" spans="1:4" x14ac:dyDescent="0.25">
      <c r="A291" t="s">
        <v>1197</v>
      </c>
      <c r="B291" t="s">
        <v>1213</v>
      </c>
      <c r="C291" t="s">
        <v>93</v>
      </c>
      <c r="D291" s="13">
        <v>0.37216149999999998</v>
      </c>
    </row>
    <row r="292" spans="1:4" x14ac:dyDescent="0.25">
      <c r="A292" t="s">
        <v>901</v>
      </c>
      <c r="B292" t="s">
        <v>1040</v>
      </c>
      <c r="C292" t="s">
        <v>149</v>
      </c>
      <c r="D292" s="13">
        <v>0.35694970496002121</v>
      </c>
    </row>
    <row r="293" spans="1:4" x14ac:dyDescent="0.25">
      <c r="A293" t="s">
        <v>902</v>
      </c>
      <c r="B293" t="s">
        <v>1040</v>
      </c>
      <c r="C293" t="s">
        <v>93</v>
      </c>
      <c r="D293" s="13">
        <v>0.42734080000000002</v>
      </c>
    </row>
    <row r="294" spans="1:4" x14ac:dyDescent="0.25">
      <c r="A294" t="s">
        <v>1376</v>
      </c>
      <c r="B294" t="s">
        <v>1385</v>
      </c>
      <c r="C294" t="s">
        <v>149</v>
      </c>
      <c r="D294" s="13">
        <v>0.25098982048137308</v>
      </c>
    </row>
    <row r="295" spans="1:4" x14ac:dyDescent="0.25">
      <c r="A295" t="s">
        <v>1377</v>
      </c>
      <c r="B295" t="s">
        <v>1385</v>
      </c>
      <c r="C295" t="s">
        <v>93</v>
      </c>
      <c r="D295" s="13">
        <v>0.35583710000000002</v>
      </c>
    </row>
    <row r="296" spans="1:4" x14ac:dyDescent="0.25">
      <c r="A296" t="s">
        <v>903</v>
      </c>
      <c r="B296" t="s">
        <v>1041</v>
      </c>
      <c r="C296" t="s">
        <v>149</v>
      </c>
      <c r="D296" s="13">
        <v>0.28602912764130339</v>
      </c>
    </row>
    <row r="297" spans="1:4" x14ac:dyDescent="0.25">
      <c r="A297" t="s">
        <v>904</v>
      </c>
      <c r="B297" t="s">
        <v>1041</v>
      </c>
      <c r="C297" t="s">
        <v>93</v>
      </c>
      <c r="D297" s="13">
        <v>0.39000849999999998</v>
      </c>
    </row>
    <row r="298" spans="1:4" x14ac:dyDescent="0.25">
      <c r="A298" t="s">
        <v>905</v>
      </c>
      <c r="B298" t="s">
        <v>1042</v>
      </c>
      <c r="C298" t="s">
        <v>149</v>
      </c>
      <c r="D298" s="13">
        <v>0.24206946639629179</v>
      </c>
    </row>
    <row r="299" spans="1:4" x14ac:dyDescent="0.25">
      <c r="A299" t="s">
        <v>906</v>
      </c>
      <c r="B299" t="s">
        <v>1042</v>
      </c>
      <c r="C299" t="s">
        <v>93</v>
      </c>
      <c r="D299" s="13">
        <v>0.38855630000000002</v>
      </c>
    </row>
    <row r="300" spans="1:4" x14ac:dyDescent="0.25">
      <c r="A300" t="s">
        <v>907</v>
      </c>
      <c r="B300" t="s">
        <v>1043</v>
      </c>
      <c r="C300" t="s">
        <v>149</v>
      </c>
      <c r="D300" s="13">
        <v>0.29496256596340298</v>
      </c>
    </row>
    <row r="301" spans="1:4" x14ac:dyDescent="0.25">
      <c r="A301" t="s">
        <v>908</v>
      </c>
      <c r="B301" t="s">
        <v>1043</v>
      </c>
      <c r="C301" t="s">
        <v>93</v>
      </c>
      <c r="D301" s="13">
        <v>0.42005680000000001</v>
      </c>
    </row>
    <row r="302" spans="1:4" x14ac:dyDescent="0.25">
      <c r="A302" t="s">
        <v>909</v>
      </c>
      <c r="B302" t="s">
        <v>1044</v>
      </c>
      <c r="C302" t="s">
        <v>149</v>
      </c>
      <c r="D302" s="13">
        <v>0.25888118220463752</v>
      </c>
    </row>
    <row r="303" spans="1:4" x14ac:dyDescent="0.25">
      <c r="A303" t="s">
        <v>910</v>
      </c>
      <c r="B303" t="s">
        <v>1044</v>
      </c>
      <c r="C303" t="s">
        <v>93</v>
      </c>
      <c r="D303" s="13">
        <v>0.37849149999999998</v>
      </c>
    </row>
    <row r="304" spans="1:4" x14ac:dyDescent="0.25">
      <c r="A304" t="s">
        <v>911</v>
      </c>
      <c r="B304" t="s">
        <v>1045</v>
      </c>
      <c r="C304" t="s">
        <v>149</v>
      </c>
      <c r="D304" s="13">
        <v>0.2718865678427585</v>
      </c>
    </row>
    <row r="305" spans="1:4" x14ac:dyDescent="0.25">
      <c r="A305" t="s">
        <v>912</v>
      </c>
      <c r="B305" t="s">
        <v>1045</v>
      </c>
      <c r="C305" t="s">
        <v>93</v>
      </c>
      <c r="D305" s="13">
        <v>0.38491579999999997</v>
      </c>
    </row>
    <row r="306" spans="1:4" x14ac:dyDescent="0.25">
      <c r="A306" t="s">
        <v>913</v>
      </c>
      <c r="B306" t="s">
        <v>1046</v>
      </c>
      <c r="C306" t="s">
        <v>149</v>
      </c>
      <c r="D306" s="13">
        <v>0.25584128950333518</v>
      </c>
    </row>
    <row r="307" spans="1:4" x14ac:dyDescent="0.25">
      <c r="A307" t="s">
        <v>914</v>
      </c>
      <c r="B307" t="s">
        <v>1046</v>
      </c>
      <c r="C307" t="s">
        <v>93</v>
      </c>
      <c r="D307" s="13">
        <v>0.3751468</v>
      </c>
    </row>
    <row r="308" spans="1:4" x14ac:dyDescent="0.25">
      <c r="A308" t="s">
        <v>915</v>
      </c>
      <c r="B308" t="s">
        <v>1047</v>
      </c>
      <c r="C308" t="s">
        <v>149</v>
      </c>
      <c r="D308" s="13">
        <v>0.28734308017842097</v>
      </c>
    </row>
    <row r="309" spans="1:4" x14ac:dyDescent="0.25">
      <c r="A309" t="s">
        <v>916</v>
      </c>
      <c r="B309" t="s">
        <v>1047</v>
      </c>
      <c r="C309" t="s">
        <v>93</v>
      </c>
      <c r="D309" s="13">
        <v>0.3942544</v>
      </c>
    </row>
    <row r="310" spans="1:4" x14ac:dyDescent="0.25">
      <c r="A310" t="s">
        <v>1436</v>
      </c>
      <c r="B310" t="s">
        <v>1445</v>
      </c>
      <c r="C310" t="s">
        <v>149</v>
      </c>
      <c r="D310" s="13">
        <v>0.27571713419029209</v>
      </c>
    </row>
    <row r="311" spans="1:4" x14ac:dyDescent="0.25">
      <c r="A311" t="s">
        <v>1437</v>
      </c>
      <c r="B311" t="s">
        <v>1445</v>
      </c>
      <c r="C311" t="s">
        <v>93</v>
      </c>
      <c r="D311" s="13">
        <v>0.3807991</v>
      </c>
    </row>
    <row r="312" spans="1:4" x14ac:dyDescent="0.25">
      <c r="A312" t="s">
        <v>917</v>
      </c>
      <c r="B312" t="s">
        <v>1048</v>
      </c>
      <c r="C312" t="s">
        <v>149</v>
      </c>
      <c r="D312" s="13">
        <v>0.28333466456873102</v>
      </c>
    </row>
    <row r="313" spans="1:4" x14ac:dyDescent="0.25">
      <c r="A313" t="s">
        <v>918</v>
      </c>
      <c r="B313" t="s">
        <v>1048</v>
      </c>
      <c r="C313" t="s">
        <v>93</v>
      </c>
      <c r="D313" s="13">
        <v>0.39541520000000002</v>
      </c>
    </row>
    <row r="314" spans="1:4" x14ac:dyDescent="0.25">
      <c r="A314" t="s">
        <v>919</v>
      </c>
      <c r="B314" t="s">
        <v>1049</v>
      </c>
      <c r="C314" t="s">
        <v>149</v>
      </c>
      <c r="D314" s="13">
        <v>0.27019517677392568</v>
      </c>
    </row>
    <row r="315" spans="1:4" x14ac:dyDescent="0.25">
      <c r="A315" t="s">
        <v>920</v>
      </c>
      <c r="B315" t="s">
        <v>1049</v>
      </c>
      <c r="C315" t="s">
        <v>93</v>
      </c>
      <c r="D315" s="13">
        <v>0.38998470000000002</v>
      </c>
    </row>
    <row r="316" spans="1:4" x14ac:dyDescent="0.25">
      <c r="A316" t="s">
        <v>921</v>
      </c>
      <c r="B316" t="s">
        <v>1050</v>
      </c>
      <c r="C316" t="s">
        <v>149</v>
      </c>
      <c r="D316" s="13">
        <v>0.26517552791171412</v>
      </c>
    </row>
    <row r="317" spans="1:4" x14ac:dyDescent="0.25">
      <c r="A317" t="s">
        <v>922</v>
      </c>
      <c r="B317" t="s">
        <v>1050</v>
      </c>
      <c r="C317" t="s">
        <v>93</v>
      </c>
      <c r="D317" s="13">
        <v>0.37706099999999998</v>
      </c>
    </row>
    <row r="318" spans="1:4" x14ac:dyDescent="0.25">
      <c r="A318" t="s">
        <v>923</v>
      </c>
      <c r="B318" t="s">
        <v>1051</v>
      </c>
      <c r="C318" t="s">
        <v>149</v>
      </c>
      <c r="D318" s="13">
        <v>0.27571713419029209</v>
      </c>
    </row>
    <row r="319" spans="1:4" x14ac:dyDescent="0.25">
      <c r="A319" t="s">
        <v>924</v>
      </c>
      <c r="B319" t="s">
        <v>1051</v>
      </c>
      <c r="C319" t="s">
        <v>93</v>
      </c>
      <c r="D319" s="13">
        <v>0.3807991</v>
      </c>
    </row>
    <row r="320" spans="1:4" x14ac:dyDescent="0.25">
      <c r="A320" t="s">
        <v>925</v>
      </c>
      <c r="B320" t="s">
        <v>1052</v>
      </c>
      <c r="C320" t="s">
        <v>149</v>
      </c>
      <c r="D320" s="13">
        <v>0.1848677045334215</v>
      </c>
    </row>
    <row r="321" spans="1:4" x14ac:dyDescent="0.25">
      <c r="A321" t="s">
        <v>926</v>
      </c>
      <c r="B321" t="s">
        <v>1052</v>
      </c>
      <c r="C321" t="s">
        <v>93</v>
      </c>
      <c r="D321" s="13">
        <v>0.36241640000000003</v>
      </c>
    </row>
    <row r="322" spans="1:4" x14ac:dyDescent="0.25">
      <c r="A322" t="s">
        <v>927</v>
      </c>
      <c r="B322" t="s">
        <v>1053</v>
      </c>
      <c r="C322" t="s">
        <v>149</v>
      </c>
      <c r="D322" s="13">
        <v>0.36884311157437327</v>
      </c>
    </row>
    <row r="323" spans="1:4" x14ac:dyDescent="0.25">
      <c r="A323" t="s">
        <v>928</v>
      </c>
      <c r="B323" t="s">
        <v>1053</v>
      </c>
      <c r="C323" t="s">
        <v>93</v>
      </c>
      <c r="D323" s="13">
        <v>0.4560747</v>
      </c>
    </row>
    <row r="324" spans="1:4" x14ac:dyDescent="0.25">
      <c r="A324" t="s">
        <v>1141</v>
      </c>
      <c r="B324" t="s">
        <v>1150</v>
      </c>
      <c r="C324" t="s">
        <v>149</v>
      </c>
      <c r="D324" s="13">
        <v>0.25612793012579382</v>
      </c>
    </row>
    <row r="325" spans="1:4" x14ac:dyDescent="0.25">
      <c r="A325" t="s">
        <v>1142</v>
      </c>
      <c r="B325" t="s">
        <v>1150</v>
      </c>
      <c r="C325" t="s">
        <v>93</v>
      </c>
      <c r="D325" s="13">
        <v>0.37481579999999998</v>
      </c>
    </row>
    <row r="326" spans="1:4" x14ac:dyDescent="0.25">
      <c r="A326" t="s">
        <v>929</v>
      </c>
      <c r="B326" t="s">
        <v>1054</v>
      </c>
      <c r="C326" t="s">
        <v>149</v>
      </c>
      <c r="D326" s="13">
        <v>0.36884311157437327</v>
      </c>
    </row>
    <row r="327" spans="1:4" x14ac:dyDescent="0.25">
      <c r="A327" t="s">
        <v>930</v>
      </c>
      <c r="B327" t="s">
        <v>1054</v>
      </c>
      <c r="C327" t="s">
        <v>93</v>
      </c>
      <c r="D327" s="13">
        <v>0.4560747</v>
      </c>
    </row>
    <row r="328" spans="1:4" x14ac:dyDescent="0.25">
      <c r="A328" t="s">
        <v>931</v>
      </c>
      <c r="B328" t="s">
        <v>1055</v>
      </c>
      <c r="C328" t="s">
        <v>149</v>
      </c>
      <c r="D328" s="13">
        <v>0.3884342958750307</v>
      </c>
    </row>
    <row r="329" spans="1:4" x14ac:dyDescent="0.25">
      <c r="A329" t="s">
        <v>932</v>
      </c>
      <c r="B329" t="s">
        <v>1055</v>
      </c>
      <c r="C329" t="s">
        <v>93</v>
      </c>
      <c r="D329" s="13">
        <v>0.44434030000000002</v>
      </c>
    </row>
    <row r="330" spans="1:4" x14ac:dyDescent="0.25">
      <c r="A330" t="s">
        <v>1469</v>
      </c>
      <c r="B330" t="s">
        <v>1479</v>
      </c>
      <c r="C330" t="s">
        <v>149</v>
      </c>
      <c r="D330" s="13">
        <v>0.28200316168836259</v>
      </c>
    </row>
    <row r="331" spans="1:4" x14ac:dyDescent="0.25">
      <c r="A331" t="s">
        <v>1470</v>
      </c>
      <c r="B331" t="s">
        <v>1479</v>
      </c>
      <c r="C331" t="s">
        <v>93</v>
      </c>
      <c r="D331" s="13">
        <v>0.43231310000000001</v>
      </c>
    </row>
    <row r="332" spans="1:4" x14ac:dyDescent="0.25">
      <c r="A332" t="s">
        <v>933</v>
      </c>
      <c r="B332" t="s">
        <v>1056</v>
      </c>
      <c r="C332" t="s">
        <v>149</v>
      </c>
      <c r="D332" s="13">
        <v>0.25346994834413611</v>
      </c>
    </row>
    <row r="333" spans="1:4" x14ac:dyDescent="0.25">
      <c r="A333" t="s">
        <v>934</v>
      </c>
      <c r="B333" t="s">
        <v>1056</v>
      </c>
      <c r="C333" t="s">
        <v>93</v>
      </c>
      <c r="D333" s="13">
        <v>0.37602989999999997</v>
      </c>
    </row>
    <row r="334" spans="1:4" x14ac:dyDescent="0.25">
      <c r="A334" t="s">
        <v>935</v>
      </c>
      <c r="B334" t="s">
        <v>1057</v>
      </c>
      <c r="C334" t="s">
        <v>149</v>
      </c>
      <c r="D334" s="13">
        <v>0.25031537336290338</v>
      </c>
    </row>
    <row r="335" spans="1:4" x14ac:dyDescent="0.25">
      <c r="A335" t="s">
        <v>936</v>
      </c>
      <c r="B335" t="s">
        <v>1057</v>
      </c>
      <c r="C335" t="s">
        <v>93</v>
      </c>
      <c r="D335" s="13">
        <v>0.37755450000000002</v>
      </c>
    </row>
    <row r="336" spans="1:4" x14ac:dyDescent="0.25">
      <c r="A336" t="s">
        <v>937</v>
      </c>
      <c r="B336" t="s">
        <v>1058</v>
      </c>
      <c r="C336" t="s">
        <v>149</v>
      </c>
      <c r="D336" s="13">
        <v>0.51305662226179816</v>
      </c>
    </row>
    <row r="337" spans="1:4" x14ac:dyDescent="0.25">
      <c r="A337" t="s">
        <v>938</v>
      </c>
      <c r="B337" t="s">
        <v>1058</v>
      </c>
      <c r="C337" t="s">
        <v>93</v>
      </c>
      <c r="D337" s="13">
        <v>1.5553429999999999</v>
      </c>
    </row>
    <row r="338" spans="1:4" x14ac:dyDescent="0.25">
      <c r="A338" t="s">
        <v>939</v>
      </c>
      <c r="B338" t="s">
        <v>1059</v>
      </c>
      <c r="C338" t="s">
        <v>149</v>
      </c>
      <c r="D338" s="13">
        <v>0.38025744986418308</v>
      </c>
    </row>
    <row r="339" spans="1:4" x14ac:dyDescent="0.25">
      <c r="A339" t="s">
        <v>940</v>
      </c>
      <c r="B339" t="s">
        <v>1059</v>
      </c>
      <c r="C339" t="s">
        <v>93</v>
      </c>
      <c r="D339" s="13">
        <v>0.59614020000000001</v>
      </c>
    </row>
    <row r="340" spans="1:4" x14ac:dyDescent="0.25">
      <c r="A340" t="s">
        <v>941</v>
      </c>
      <c r="B340" t="s">
        <v>1060</v>
      </c>
      <c r="C340" t="s">
        <v>149</v>
      </c>
      <c r="D340" s="13">
        <v>0.4539420068824257</v>
      </c>
    </row>
    <row r="341" spans="1:4" x14ac:dyDescent="0.25">
      <c r="A341" t="s">
        <v>942</v>
      </c>
      <c r="B341" t="s">
        <v>1060</v>
      </c>
      <c r="C341" t="s">
        <v>93</v>
      </c>
      <c r="D341" s="13">
        <v>0.54315100000000005</v>
      </c>
    </row>
    <row r="342" spans="1:4" x14ac:dyDescent="0.25">
      <c r="A342" t="s">
        <v>1471</v>
      </c>
      <c r="B342" t="s">
        <v>1480</v>
      </c>
      <c r="C342" t="s">
        <v>149</v>
      </c>
      <c r="D342" s="13">
        <v>0.3677992955556712</v>
      </c>
    </row>
    <row r="343" spans="1:4" x14ac:dyDescent="0.25">
      <c r="A343" t="s">
        <v>1472</v>
      </c>
      <c r="B343" t="s">
        <v>1480</v>
      </c>
      <c r="C343" t="s">
        <v>93</v>
      </c>
      <c r="D343" s="13">
        <v>0.52393060000000002</v>
      </c>
    </row>
    <row r="344" spans="1:4" x14ac:dyDescent="0.25">
      <c r="A344" t="s">
        <v>943</v>
      </c>
      <c r="B344" t="s">
        <v>1061</v>
      </c>
      <c r="C344" t="s">
        <v>149</v>
      </c>
      <c r="D344" s="13">
        <v>0.33852543383937589</v>
      </c>
    </row>
    <row r="345" spans="1:4" x14ac:dyDescent="0.25">
      <c r="A345" t="s">
        <v>944</v>
      </c>
      <c r="B345" t="s">
        <v>1061</v>
      </c>
      <c r="C345" t="s">
        <v>93</v>
      </c>
      <c r="D345" s="13">
        <v>0.46545809999999999</v>
      </c>
    </row>
    <row r="346" spans="1:4" x14ac:dyDescent="0.25">
      <c r="A346" t="s">
        <v>945</v>
      </c>
      <c r="B346" t="s">
        <v>1062</v>
      </c>
      <c r="C346" t="s">
        <v>149</v>
      </c>
      <c r="D346" s="13">
        <v>0.33690949261662212</v>
      </c>
    </row>
    <row r="347" spans="1:4" x14ac:dyDescent="0.25">
      <c r="A347" t="s">
        <v>946</v>
      </c>
      <c r="B347" t="s">
        <v>1062</v>
      </c>
      <c r="C347" t="s">
        <v>93</v>
      </c>
      <c r="D347" s="13">
        <v>0.46725660000000002</v>
      </c>
    </row>
    <row r="348" spans="1:4" x14ac:dyDescent="0.25">
      <c r="A348" t="s">
        <v>947</v>
      </c>
      <c r="B348" t="s">
        <v>1063</v>
      </c>
      <c r="C348" t="s">
        <v>149</v>
      </c>
      <c r="D348" s="13">
        <v>0.59683610960509315</v>
      </c>
    </row>
    <row r="349" spans="1:4" x14ac:dyDescent="0.25">
      <c r="A349" t="s">
        <v>948</v>
      </c>
      <c r="B349" t="s">
        <v>1063</v>
      </c>
      <c r="C349" t="s">
        <v>93</v>
      </c>
      <c r="D349" s="13">
        <v>1.5279389999999999</v>
      </c>
    </row>
    <row r="350" spans="1:4" x14ac:dyDescent="0.25">
      <c r="A350" t="s">
        <v>949</v>
      </c>
      <c r="B350" t="s">
        <v>1064</v>
      </c>
      <c r="C350" t="s">
        <v>149</v>
      </c>
      <c r="D350" s="13">
        <v>0.38725488256096158</v>
      </c>
    </row>
    <row r="351" spans="1:4" x14ac:dyDescent="0.25">
      <c r="A351" t="s">
        <v>950</v>
      </c>
      <c r="B351" t="s">
        <v>1064</v>
      </c>
      <c r="C351" t="s">
        <v>93</v>
      </c>
      <c r="D351" s="13">
        <v>0.45366590000000001</v>
      </c>
    </row>
    <row r="352" spans="1:4" x14ac:dyDescent="0.25">
      <c r="A352" t="s">
        <v>951</v>
      </c>
      <c r="B352" t="s">
        <v>1065</v>
      </c>
      <c r="C352" t="s">
        <v>149</v>
      </c>
      <c r="D352" s="13">
        <v>0.37580018067663329</v>
      </c>
    </row>
    <row r="353" spans="1:4" x14ac:dyDescent="0.25">
      <c r="A353" t="s">
        <v>952</v>
      </c>
      <c r="B353" t="s">
        <v>1065</v>
      </c>
      <c r="C353" t="s">
        <v>93</v>
      </c>
      <c r="D353" s="13">
        <v>0.45008140000000002</v>
      </c>
    </row>
    <row r="354" spans="1:4" x14ac:dyDescent="0.25">
      <c r="A354" t="s">
        <v>953</v>
      </c>
      <c r="B354" t="s">
        <v>1066</v>
      </c>
      <c r="C354" t="s">
        <v>149</v>
      </c>
      <c r="D354" s="13">
        <v>0.36249987423549812</v>
      </c>
    </row>
    <row r="355" spans="1:4" x14ac:dyDescent="0.25">
      <c r="A355" t="s">
        <v>954</v>
      </c>
      <c r="B355" t="s">
        <v>1066</v>
      </c>
      <c r="C355" t="s">
        <v>93</v>
      </c>
      <c r="D355" s="13">
        <v>0.45808389999999999</v>
      </c>
    </row>
    <row r="356" spans="1:4" x14ac:dyDescent="0.25">
      <c r="A356" t="s">
        <v>955</v>
      </c>
      <c r="B356" t="s">
        <v>1067</v>
      </c>
      <c r="C356" t="s">
        <v>149</v>
      </c>
      <c r="D356" s="13">
        <v>0.36249987423549812</v>
      </c>
    </row>
    <row r="357" spans="1:4" x14ac:dyDescent="0.25">
      <c r="A357" t="s">
        <v>956</v>
      </c>
      <c r="B357" t="s">
        <v>1067</v>
      </c>
      <c r="C357" t="s">
        <v>93</v>
      </c>
      <c r="D357" s="13">
        <v>0.45808389999999999</v>
      </c>
    </row>
    <row r="358" spans="1:4" x14ac:dyDescent="0.25">
      <c r="A358" t="s">
        <v>1198</v>
      </c>
      <c r="B358" t="s">
        <v>1214</v>
      </c>
      <c r="C358" t="s">
        <v>149</v>
      </c>
      <c r="D358" s="13">
        <v>0.33306312249046283</v>
      </c>
    </row>
    <row r="359" spans="1:4" x14ac:dyDescent="0.25">
      <c r="A359" t="s">
        <v>1199</v>
      </c>
      <c r="B359" t="s">
        <v>1214</v>
      </c>
      <c r="C359" t="s">
        <v>93</v>
      </c>
      <c r="D359" s="13">
        <v>0.41336070000000003</v>
      </c>
    </row>
    <row r="360" spans="1:4" x14ac:dyDescent="0.25">
      <c r="A360" t="s">
        <v>1200</v>
      </c>
      <c r="B360" t="s">
        <v>1215</v>
      </c>
      <c r="C360" t="s">
        <v>149</v>
      </c>
      <c r="D360" s="13">
        <v>0.38674503445316361</v>
      </c>
    </row>
    <row r="361" spans="1:4" x14ac:dyDescent="0.25">
      <c r="A361" t="s">
        <v>1201</v>
      </c>
      <c r="B361" t="s">
        <v>1215</v>
      </c>
      <c r="C361" t="s">
        <v>93</v>
      </c>
      <c r="D361" s="13">
        <v>0.43391459999999998</v>
      </c>
    </row>
    <row r="362" spans="1:4" x14ac:dyDescent="0.25">
      <c r="A362" t="s">
        <v>957</v>
      </c>
      <c r="B362" t="s">
        <v>1068</v>
      </c>
      <c r="C362" t="s">
        <v>149</v>
      </c>
      <c r="D362" s="13">
        <v>0.46088429444393808</v>
      </c>
    </row>
    <row r="363" spans="1:4" x14ac:dyDescent="0.25">
      <c r="A363" t="s">
        <v>958</v>
      </c>
      <c r="B363" t="s">
        <v>1068</v>
      </c>
      <c r="C363" t="s">
        <v>93</v>
      </c>
      <c r="D363" s="13">
        <v>0.50416059999999996</v>
      </c>
    </row>
    <row r="364" spans="1:4" x14ac:dyDescent="0.25">
      <c r="A364" t="s">
        <v>1378</v>
      </c>
      <c r="B364" t="s">
        <v>1386</v>
      </c>
      <c r="C364" t="s">
        <v>149</v>
      </c>
      <c r="D364" s="13">
        <v>0.38861172335617961</v>
      </c>
    </row>
    <row r="365" spans="1:4" x14ac:dyDescent="0.25">
      <c r="A365" t="s">
        <v>1379</v>
      </c>
      <c r="B365" t="s">
        <v>1386</v>
      </c>
      <c r="C365" t="s">
        <v>93</v>
      </c>
      <c r="D365" s="13">
        <v>0.4158097</v>
      </c>
    </row>
    <row r="366" spans="1:4" x14ac:dyDescent="0.25">
      <c r="A366" t="s">
        <v>959</v>
      </c>
      <c r="B366" t="s">
        <v>1069</v>
      </c>
      <c r="C366" t="s">
        <v>149</v>
      </c>
      <c r="D366" s="13">
        <v>0.42345574213815068</v>
      </c>
    </row>
    <row r="367" spans="1:4" x14ac:dyDescent="0.25">
      <c r="A367" t="s">
        <v>960</v>
      </c>
      <c r="B367" t="s">
        <v>1069</v>
      </c>
      <c r="C367" t="s">
        <v>93</v>
      </c>
      <c r="D367" s="13">
        <v>0.45354070000000002</v>
      </c>
    </row>
    <row r="368" spans="1:4" x14ac:dyDescent="0.25">
      <c r="A368" t="s">
        <v>961</v>
      </c>
      <c r="B368" t="s">
        <v>1070</v>
      </c>
      <c r="C368" t="s">
        <v>149</v>
      </c>
      <c r="D368" s="13">
        <v>0.37580018067663329</v>
      </c>
    </row>
    <row r="369" spans="1:4" x14ac:dyDescent="0.25">
      <c r="A369" t="s">
        <v>962</v>
      </c>
      <c r="B369" t="s">
        <v>1070</v>
      </c>
      <c r="C369" t="s">
        <v>93</v>
      </c>
      <c r="D369" s="13">
        <v>0.45008140000000002</v>
      </c>
    </row>
    <row r="370" spans="1:4" x14ac:dyDescent="0.25">
      <c r="A370" t="s">
        <v>963</v>
      </c>
      <c r="B370" t="s">
        <v>1071</v>
      </c>
      <c r="C370" t="s">
        <v>149</v>
      </c>
      <c r="D370" s="13">
        <v>0.42694847945718312</v>
      </c>
    </row>
    <row r="371" spans="1:4" x14ac:dyDescent="0.25">
      <c r="A371" t="s">
        <v>964</v>
      </c>
      <c r="B371" t="s">
        <v>1071</v>
      </c>
      <c r="C371" t="s">
        <v>93</v>
      </c>
      <c r="D371" s="13">
        <v>0.49215360000000002</v>
      </c>
    </row>
    <row r="372" spans="1:4" x14ac:dyDescent="0.25">
      <c r="A372" t="s">
        <v>965</v>
      </c>
      <c r="B372" t="s">
        <v>1072</v>
      </c>
      <c r="C372" t="s">
        <v>149</v>
      </c>
      <c r="D372" s="13">
        <v>0.39610972651819448</v>
      </c>
    </row>
    <row r="373" spans="1:4" x14ac:dyDescent="0.25">
      <c r="A373" t="s">
        <v>966</v>
      </c>
      <c r="B373" t="s">
        <v>1072</v>
      </c>
      <c r="C373" t="s">
        <v>93</v>
      </c>
      <c r="D373" s="13">
        <v>0.44100850000000003</v>
      </c>
    </row>
    <row r="374" spans="1:4" x14ac:dyDescent="0.25">
      <c r="A374" t="s">
        <v>967</v>
      </c>
      <c r="B374" t="s">
        <v>1073</v>
      </c>
      <c r="C374" t="s">
        <v>149</v>
      </c>
      <c r="D374" s="13">
        <v>0.41089546553850398</v>
      </c>
    </row>
    <row r="375" spans="1:4" x14ac:dyDescent="0.25">
      <c r="A375" t="s">
        <v>968</v>
      </c>
      <c r="B375" t="s">
        <v>1073</v>
      </c>
      <c r="C375" t="s">
        <v>93</v>
      </c>
      <c r="D375" s="13">
        <v>0.44827210000000001</v>
      </c>
    </row>
    <row r="376" spans="1:4" x14ac:dyDescent="0.25">
      <c r="A376" t="s">
        <v>969</v>
      </c>
      <c r="B376" t="s">
        <v>1074</v>
      </c>
      <c r="C376" t="s">
        <v>149</v>
      </c>
      <c r="D376" s="13">
        <v>0.39449562169117552</v>
      </c>
    </row>
    <row r="377" spans="1:4" x14ac:dyDescent="0.25">
      <c r="A377" t="s">
        <v>970</v>
      </c>
      <c r="B377" t="s">
        <v>1074</v>
      </c>
      <c r="C377" t="s">
        <v>93</v>
      </c>
      <c r="D377" s="13">
        <v>0.43845659999999997</v>
      </c>
    </row>
    <row r="378" spans="1:4" x14ac:dyDescent="0.25">
      <c r="A378" t="s">
        <v>971</v>
      </c>
      <c r="B378" t="s">
        <v>1075</v>
      </c>
      <c r="C378" t="s">
        <v>149</v>
      </c>
      <c r="D378" s="13">
        <v>0.42699104862595078</v>
      </c>
    </row>
    <row r="379" spans="1:4" x14ac:dyDescent="0.25">
      <c r="A379" t="s">
        <v>972</v>
      </c>
      <c r="B379" t="s">
        <v>1075</v>
      </c>
      <c r="C379" t="s">
        <v>93</v>
      </c>
      <c r="D379" s="13">
        <v>0.4596422</v>
      </c>
    </row>
    <row r="380" spans="1:4" x14ac:dyDescent="0.25">
      <c r="A380" t="s">
        <v>1438</v>
      </c>
      <c r="B380" t="s">
        <v>1446</v>
      </c>
      <c r="C380" t="s">
        <v>149</v>
      </c>
      <c r="D380" s="13">
        <v>0.41299949212804382</v>
      </c>
    </row>
    <row r="381" spans="1:4" x14ac:dyDescent="0.25">
      <c r="A381" t="s">
        <v>1439</v>
      </c>
      <c r="B381" t="s">
        <v>1446</v>
      </c>
      <c r="C381" t="s">
        <v>93</v>
      </c>
      <c r="D381" s="13">
        <v>0.4463165</v>
      </c>
    </row>
    <row r="382" spans="1:4" x14ac:dyDescent="0.25">
      <c r="A382" t="s">
        <v>973</v>
      </c>
      <c r="B382" t="s">
        <v>1076</v>
      </c>
      <c r="C382" t="s">
        <v>149</v>
      </c>
      <c r="D382" s="13">
        <v>0.41306184895158088</v>
      </c>
    </row>
    <row r="383" spans="1:4" x14ac:dyDescent="0.25">
      <c r="A383" t="s">
        <v>974</v>
      </c>
      <c r="B383" t="s">
        <v>1076</v>
      </c>
      <c r="C383" t="s">
        <v>93</v>
      </c>
      <c r="D383" s="13">
        <v>0.46921410000000002</v>
      </c>
    </row>
    <row r="384" spans="1:4" x14ac:dyDescent="0.25">
      <c r="A384" t="s">
        <v>975</v>
      </c>
      <c r="B384" t="s">
        <v>1077</v>
      </c>
      <c r="C384" t="s">
        <v>149</v>
      </c>
      <c r="D384" s="13">
        <v>0.39776070736505742</v>
      </c>
    </row>
    <row r="385" spans="1:4" x14ac:dyDescent="0.25">
      <c r="A385" t="s">
        <v>976</v>
      </c>
      <c r="B385" t="s">
        <v>1077</v>
      </c>
      <c r="C385" t="s">
        <v>93</v>
      </c>
      <c r="D385" s="13">
        <v>0.46060719999999999</v>
      </c>
    </row>
    <row r="386" spans="1:4" x14ac:dyDescent="0.25">
      <c r="A386" t="s">
        <v>977</v>
      </c>
      <c r="B386" t="s">
        <v>1078</v>
      </c>
      <c r="C386" t="s">
        <v>149</v>
      </c>
      <c r="D386" s="13">
        <v>0.40351939974751649</v>
      </c>
    </row>
    <row r="387" spans="1:4" x14ac:dyDescent="0.25">
      <c r="A387" t="s">
        <v>978</v>
      </c>
      <c r="B387" t="s">
        <v>1078</v>
      </c>
      <c r="C387" t="s">
        <v>93</v>
      </c>
      <c r="D387" s="13">
        <v>0.44182670000000002</v>
      </c>
    </row>
    <row r="388" spans="1:4" x14ac:dyDescent="0.25">
      <c r="A388" t="s">
        <v>979</v>
      </c>
      <c r="B388" t="s">
        <v>1079</v>
      </c>
      <c r="C388" t="s">
        <v>149</v>
      </c>
      <c r="D388" s="13">
        <v>0.41299949212804382</v>
      </c>
    </row>
    <row r="389" spans="1:4" x14ac:dyDescent="0.25">
      <c r="A389" t="s">
        <v>980</v>
      </c>
      <c r="B389" t="s">
        <v>1079</v>
      </c>
      <c r="C389" t="s">
        <v>93</v>
      </c>
      <c r="D389" s="13">
        <v>0.4463165</v>
      </c>
    </row>
    <row r="390" spans="1:4" x14ac:dyDescent="0.25">
      <c r="A390" t="s">
        <v>981</v>
      </c>
      <c r="B390" t="s">
        <v>1080</v>
      </c>
      <c r="C390" t="s">
        <v>149</v>
      </c>
      <c r="D390" s="13">
        <v>0.33209315594255739</v>
      </c>
    </row>
    <row r="391" spans="1:4" x14ac:dyDescent="0.25">
      <c r="A391" t="s">
        <v>982</v>
      </c>
      <c r="B391" t="s">
        <v>1080</v>
      </c>
      <c r="C391" t="s">
        <v>93</v>
      </c>
      <c r="D391" s="13">
        <v>0.41329979999999999</v>
      </c>
    </row>
    <row r="392" spans="1:4" x14ac:dyDescent="0.25">
      <c r="A392" t="s">
        <v>983</v>
      </c>
      <c r="B392" t="s">
        <v>1081</v>
      </c>
      <c r="C392" t="s">
        <v>149</v>
      </c>
      <c r="D392" s="13">
        <v>0.43395196476958708</v>
      </c>
    </row>
    <row r="393" spans="1:4" x14ac:dyDescent="0.25">
      <c r="A393" t="s">
        <v>984</v>
      </c>
      <c r="B393" t="s">
        <v>1081</v>
      </c>
      <c r="C393" t="s">
        <v>93</v>
      </c>
      <c r="D393" s="13">
        <v>0.60310280000000005</v>
      </c>
    </row>
    <row r="394" spans="1:4" x14ac:dyDescent="0.25">
      <c r="A394" t="s">
        <v>1143</v>
      </c>
      <c r="B394" t="s">
        <v>1151</v>
      </c>
      <c r="C394" t="s">
        <v>149</v>
      </c>
      <c r="D394" s="13">
        <v>0.388793221165048</v>
      </c>
    </row>
    <row r="395" spans="1:4" x14ac:dyDescent="0.25">
      <c r="A395" t="s">
        <v>1144</v>
      </c>
      <c r="B395" t="s">
        <v>1151</v>
      </c>
      <c r="C395" t="s">
        <v>93</v>
      </c>
      <c r="D395" s="13">
        <v>0.43828630000000002</v>
      </c>
    </row>
    <row r="396" spans="1:4" x14ac:dyDescent="0.25">
      <c r="A396" t="s">
        <v>985</v>
      </c>
      <c r="B396" t="s">
        <v>1082</v>
      </c>
      <c r="C396" t="s">
        <v>149</v>
      </c>
      <c r="D396" s="13">
        <v>0.43395196476958708</v>
      </c>
    </row>
    <row r="397" spans="1:4" x14ac:dyDescent="0.25">
      <c r="A397" t="s">
        <v>986</v>
      </c>
      <c r="B397" t="s">
        <v>1082</v>
      </c>
      <c r="C397" t="s">
        <v>93</v>
      </c>
      <c r="D397" s="13">
        <v>0.60310280000000005</v>
      </c>
    </row>
    <row r="398" spans="1:4" x14ac:dyDescent="0.25">
      <c r="A398" t="s">
        <v>987</v>
      </c>
      <c r="B398" t="s">
        <v>1083</v>
      </c>
      <c r="C398" t="s">
        <v>149</v>
      </c>
      <c r="D398" s="13">
        <v>0.51570211258427379</v>
      </c>
    </row>
    <row r="399" spans="1:4" x14ac:dyDescent="0.25">
      <c r="A399" t="s">
        <v>988</v>
      </c>
      <c r="B399" t="s">
        <v>1083</v>
      </c>
      <c r="C399" t="s">
        <v>93</v>
      </c>
      <c r="D399" s="13">
        <v>0.52001350000000002</v>
      </c>
    </row>
    <row r="400" spans="1:4" x14ac:dyDescent="0.25">
      <c r="A400" t="s">
        <v>1473</v>
      </c>
      <c r="B400" t="s">
        <v>1481</v>
      </c>
      <c r="C400" t="s">
        <v>149</v>
      </c>
      <c r="D400" s="13">
        <v>0.41848179403970143</v>
      </c>
    </row>
    <row r="401" spans="1:4" x14ac:dyDescent="0.25">
      <c r="A401" t="s">
        <v>1474</v>
      </c>
      <c r="B401" t="s">
        <v>1481</v>
      </c>
      <c r="C401" t="s">
        <v>93</v>
      </c>
      <c r="D401" s="13">
        <v>0.51387430000000001</v>
      </c>
    </row>
    <row r="402" spans="1:4" x14ac:dyDescent="0.25">
      <c r="A402" t="s">
        <v>989</v>
      </c>
      <c r="B402" t="s">
        <v>1084</v>
      </c>
      <c r="C402" t="s">
        <v>149</v>
      </c>
      <c r="D402" s="13">
        <v>0.38937010618180462</v>
      </c>
    </row>
    <row r="403" spans="1:4" x14ac:dyDescent="0.25">
      <c r="A403" t="s">
        <v>990</v>
      </c>
      <c r="B403" t="s">
        <v>1084</v>
      </c>
      <c r="C403" t="s">
        <v>93</v>
      </c>
      <c r="D403" s="13">
        <v>0.43881999999999999</v>
      </c>
    </row>
    <row r="404" spans="1:4" x14ac:dyDescent="0.25">
      <c r="A404" t="s">
        <v>991</v>
      </c>
      <c r="B404" t="s">
        <v>1085</v>
      </c>
      <c r="C404" t="s">
        <v>149</v>
      </c>
      <c r="D404" s="13">
        <v>0.38782037691714161</v>
      </c>
    </row>
    <row r="405" spans="1:4" x14ac:dyDescent="0.25">
      <c r="A405" t="s">
        <v>992</v>
      </c>
      <c r="B405" t="s">
        <v>1085</v>
      </c>
      <c r="C405" t="s">
        <v>93</v>
      </c>
      <c r="D405" s="13">
        <v>0.44104090000000001</v>
      </c>
    </row>
    <row r="406" spans="1:4" x14ac:dyDescent="0.25">
      <c r="A406" t="s">
        <v>993</v>
      </c>
      <c r="B406" t="s">
        <v>1086</v>
      </c>
      <c r="C406" t="s">
        <v>149</v>
      </c>
      <c r="D406" s="13">
        <v>0.64444135433689054</v>
      </c>
    </row>
    <row r="407" spans="1:4" x14ac:dyDescent="0.25">
      <c r="A407" t="s">
        <v>994</v>
      </c>
      <c r="B407" t="s">
        <v>1086</v>
      </c>
      <c r="C407" t="s">
        <v>93</v>
      </c>
      <c r="D407" s="13">
        <v>3.253844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F2126381553441AAB919CB53585984" ma:contentTypeVersion="13" ma:contentTypeDescription="Create a new document." ma:contentTypeScope="" ma:versionID="1f1b497080c7a9ebe3361009889ddd89">
  <xsd:schema xmlns:xsd="http://www.w3.org/2001/XMLSchema" xmlns:xs="http://www.w3.org/2001/XMLSchema" xmlns:p="http://schemas.microsoft.com/office/2006/metadata/properties" xmlns:ns3="ac8e30ca-65e9-4041-b86a-4d1b6d416c33" xmlns:ns4="fb6f0dd5-0349-47c8-82f6-4423e71a7ac1" targetNamespace="http://schemas.microsoft.com/office/2006/metadata/properties" ma:root="true" ma:fieldsID="a52065183d7b0fe9b0b93a9043295234" ns3:_="" ns4:_="">
    <xsd:import namespace="ac8e30ca-65e9-4041-b86a-4d1b6d416c33"/>
    <xsd:import namespace="fb6f0dd5-0349-47c8-82f6-4423e71a7ac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e30ca-65e9-4041-b86a-4d1b6d416c3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6f0dd5-0349-47c8-82f6-4423e71a7ac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6EEE12-401D-4484-A123-4E3419FF9B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8e30ca-65e9-4041-b86a-4d1b6d416c33"/>
    <ds:schemaRef ds:uri="fb6f0dd5-0349-47c8-82f6-4423e71a7a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D121BB-2F17-4CB9-A6EB-F21D520CE0D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88B2FF8-EC2C-43B6-830F-CB3A5682666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4</vt:i4>
      </vt:variant>
    </vt:vector>
  </HeadingPairs>
  <TitlesOfParts>
    <vt:vector size="25" baseType="lpstr">
      <vt:lpstr>Parameters</vt:lpstr>
      <vt:lpstr>VAT</vt:lpstr>
      <vt:lpstr>IO</vt:lpstr>
      <vt:lpstr>poverty_inequality</vt:lpstr>
      <vt:lpstr>poverty_by_groups</vt:lpstr>
      <vt:lpstr>net_position</vt:lpstr>
      <vt:lpstr>MC_table</vt:lpstr>
      <vt:lpstr>Incidence</vt:lpstr>
      <vt:lpstr>Validation</vt:lpstr>
      <vt:lpstr>check</vt:lpstr>
      <vt:lpstr>uprating</vt:lpstr>
      <vt:lpstr>PIT_SIC</vt:lpstr>
      <vt:lpstr>transfers</vt:lpstr>
      <vt:lpstr>subsidy</vt:lpstr>
      <vt:lpstr>inkind</vt:lpstr>
      <vt:lpstr>legend</vt:lpstr>
      <vt:lpstr>totals</vt:lpstr>
      <vt:lpstr>gini_poverty</vt:lpstr>
      <vt:lpstr>recipients</vt:lpstr>
      <vt:lpstr>all</vt:lpstr>
      <vt:lpstr>MC</vt:lpstr>
      <vt:lpstr>incomes</vt:lpstr>
      <vt:lpstr>names</vt:lpstr>
      <vt:lpstr>programs</vt:lpstr>
      <vt:lpstr>programs_names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Mikhail Matytsin</dc:creator>
  <cp:lastModifiedBy>Daniel Valderrama Gonzalez</cp:lastModifiedBy>
  <dcterms:created xsi:type="dcterms:W3CDTF">2015-06-05T18:17:20Z</dcterms:created>
  <dcterms:modified xsi:type="dcterms:W3CDTF">2023-02-12T23:45:55Z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0x010100D3F2126381553441AAB919CB53585984</vt:lpwstr>
  </property>
</Properties>
</file>