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GitHub\WB-EPL\Example_FiscalSim\03.Tool\"/>
    </mc:Choice>
  </mc:AlternateContent>
  <xr:revisionPtr revIDLastSave="0" documentId="13_ncr:1_{08E194F4-F63D-408B-8F30-F460036E5723}" xr6:coauthVersionLast="47" xr6:coauthVersionMax="47" xr10:uidLastSave="{00000000-0000-0000-0000-000000000000}"/>
  <bookViews>
    <workbookView xWindow="1644" yWindow="2808" windowWidth="28128" windowHeight="13248" firstSheet="3" activeTab="15" xr2:uid="{00000000-000D-0000-FFFF-FFFF00000000}"/>
  </bookViews>
  <sheets>
    <sheet name="Parameters" sheetId="1" r:id="rId1"/>
    <sheet name="VAT" sheetId="43" r:id="rId2"/>
    <sheet name="IO" sheetId="44" r:id="rId3"/>
    <sheet name="poverty_inequality" sheetId="8" r:id="rId4"/>
    <sheet name="poverty_by_groups" sheetId="23" r:id="rId5"/>
    <sheet name="net_position" sheetId="9" r:id="rId6"/>
    <sheet name="MC_table" sheetId="39" r:id="rId7"/>
    <sheet name="Incidence" sheetId="40" r:id="rId8"/>
    <sheet name="Validation" sheetId="41" r:id="rId9"/>
    <sheet name="check" sheetId="47" r:id="rId10"/>
    <sheet name="uprating" sheetId="20" r:id="rId11"/>
    <sheet name="PIT_SIC" sheetId="21" r:id="rId12"/>
    <sheet name="transfers" sheetId="2" r:id="rId13"/>
    <sheet name="excises" sheetId="48" r:id="rId14"/>
    <sheet name="subsidy" sheetId="46" r:id="rId15"/>
    <sheet name="inkind" sheetId="45" r:id="rId16"/>
    <sheet name="legend" sheetId="7" r:id="rId17"/>
    <sheet name="totals" sheetId="31" r:id="rId18"/>
    <sheet name="gini_poverty" sheetId="22" r:id="rId19"/>
    <sheet name="recipients" sheetId="26" r:id="rId20"/>
    <sheet name="all" sheetId="36" r:id="rId21"/>
    <sheet name="MC" sheetId="37" r:id="rId22"/>
  </sheets>
  <definedNames>
    <definedName name="incomes">legend!$A$2:$A$10</definedName>
    <definedName name="names">legend!$F$2:$F$50</definedName>
    <definedName name="programs">legend!$E$2:$E$49</definedName>
    <definedName name="programs_names">legend!$E$2:$F$49</definedName>
  </definedNames>
  <calcPr calcId="191029"/>
</workbook>
</file>

<file path=xl/calcChain.xml><?xml version="1.0" encoding="utf-8"?>
<calcChain xmlns="http://schemas.openxmlformats.org/spreadsheetml/2006/main">
  <c r="B9" i="7" l="1"/>
  <c r="B8" i="7"/>
  <c r="B7" i="7"/>
  <c r="B6" i="7"/>
  <c r="B5" i="7"/>
  <c r="B3" i="7"/>
  <c r="B6" i="46"/>
  <c r="A6" i="46"/>
  <c r="B5" i="46"/>
  <c r="A5" i="46"/>
  <c r="B4" i="46"/>
  <c r="A4" i="46"/>
  <c r="B3" i="46"/>
  <c r="A3" i="46"/>
  <c r="D2" i="46"/>
  <c r="C2" i="46"/>
  <c r="B2" i="46"/>
  <c r="A2" i="46"/>
  <c r="C4" i="48"/>
  <c r="B4" i="48"/>
  <c r="A4" i="48"/>
  <c r="C3" i="48"/>
  <c r="B3" i="48"/>
  <c r="A3" i="48"/>
  <c r="C2" i="48"/>
  <c r="B2" i="48"/>
  <c r="A2" i="48"/>
  <c r="D2" i="2"/>
  <c r="C2" i="2"/>
  <c r="B2" i="2"/>
  <c r="A2" i="2"/>
  <c r="B7" i="21"/>
  <c r="A7" i="21"/>
  <c r="B6" i="21"/>
  <c r="A6" i="21"/>
  <c r="B5" i="21"/>
  <c r="A5" i="21"/>
  <c r="B4" i="21"/>
  <c r="A4" i="21"/>
  <c r="B3" i="21"/>
  <c r="A3" i="21"/>
  <c r="D2" i="21"/>
  <c r="C2" i="21"/>
  <c r="B2" i="21"/>
  <c r="A2" i="21"/>
  <c r="B2" i="20"/>
  <c r="C2" i="20" s="1" a="1"/>
  <c r="A2" i="20"/>
  <c r="C1" i="20" a="1"/>
  <c r="C1" i="20" s="1"/>
  <c r="A2" i="47"/>
  <c r="H37" i="41"/>
  <c r="H36" i="41"/>
  <c r="H35" i="41"/>
  <c r="H34" i="41"/>
  <c r="H33" i="41"/>
  <c r="H32" i="41"/>
  <c r="H31" i="41"/>
  <c r="H30" i="41"/>
  <c r="H29" i="41"/>
  <c r="H28" i="41"/>
  <c r="H27" i="41"/>
  <c r="H25" i="41"/>
  <c r="H24" i="41"/>
  <c r="H23" i="41"/>
  <c r="H22" i="41"/>
  <c r="H21" i="41"/>
  <c r="H20" i="41"/>
  <c r="H19" i="41"/>
  <c r="H18" i="41"/>
  <c r="H17" i="41"/>
  <c r="E51" i="41"/>
  <c r="F50" i="41"/>
  <c r="E50" i="41"/>
  <c r="F49" i="41"/>
  <c r="E47" i="41"/>
  <c r="F46" i="41"/>
  <c r="E46" i="41"/>
  <c r="F45" i="41"/>
  <c r="E43" i="41"/>
  <c r="F42" i="41"/>
  <c r="E42" i="41"/>
  <c r="F41" i="41"/>
  <c r="E39" i="41"/>
  <c r="F38" i="41"/>
  <c r="E38" i="41"/>
  <c r="F37" i="41"/>
  <c r="E35" i="41"/>
  <c r="F34" i="41"/>
  <c r="E34" i="41"/>
  <c r="F33" i="41"/>
  <c r="E31" i="41"/>
  <c r="F30" i="41"/>
  <c r="E30" i="41"/>
  <c r="F29" i="41"/>
  <c r="E27" i="41"/>
  <c r="F26" i="41"/>
  <c r="E26" i="41"/>
  <c r="F25" i="41"/>
  <c r="E23" i="41"/>
  <c r="F22" i="41"/>
  <c r="E22" i="41"/>
  <c r="F21" i="41"/>
  <c r="E19" i="41"/>
  <c r="F18" i="41"/>
  <c r="E18" i="41"/>
  <c r="F17" i="41"/>
  <c r="E17" i="41" a="1"/>
  <c r="E49" i="41" s="1"/>
  <c r="D52" i="41"/>
  <c r="C52" i="41"/>
  <c r="D51" i="41"/>
  <c r="C51" i="41"/>
  <c r="D50" i="41"/>
  <c r="C50" i="41"/>
  <c r="D49" i="41"/>
  <c r="D48" i="41"/>
  <c r="C48" i="41"/>
  <c r="D47" i="41"/>
  <c r="C47" i="41"/>
  <c r="D46" i="41"/>
  <c r="C46" i="41"/>
  <c r="D45" i="41"/>
  <c r="D44" i="41"/>
  <c r="C44" i="41"/>
  <c r="D43" i="41"/>
  <c r="C43" i="41"/>
  <c r="D42" i="41"/>
  <c r="C42" i="41"/>
  <c r="D41" i="41"/>
  <c r="D40" i="41"/>
  <c r="C40" i="41"/>
  <c r="D39" i="41"/>
  <c r="C39" i="41"/>
  <c r="D38" i="41"/>
  <c r="C38" i="41"/>
  <c r="D37" i="41"/>
  <c r="D36" i="41"/>
  <c r="C36" i="41"/>
  <c r="D35" i="41"/>
  <c r="C35" i="41"/>
  <c r="D34" i="41"/>
  <c r="C34" i="41"/>
  <c r="D33" i="41"/>
  <c r="D32" i="41"/>
  <c r="C32" i="41"/>
  <c r="D31" i="41"/>
  <c r="C31" i="41"/>
  <c r="D30" i="41"/>
  <c r="C30" i="41"/>
  <c r="D29" i="41"/>
  <c r="D28" i="41"/>
  <c r="C28" i="41"/>
  <c r="D27" i="41"/>
  <c r="C27" i="41"/>
  <c r="D26" i="41"/>
  <c r="C26" i="41"/>
  <c r="D25" i="41"/>
  <c r="D24" i="41"/>
  <c r="C24" i="41"/>
  <c r="D23" i="41"/>
  <c r="C23" i="41"/>
  <c r="D22" i="41"/>
  <c r="C22" i="41"/>
  <c r="D21" i="41"/>
  <c r="D20" i="41"/>
  <c r="C20" i="41"/>
  <c r="D19" i="41"/>
  <c r="C19" i="41"/>
  <c r="D18" i="41"/>
  <c r="C18" i="41"/>
  <c r="D17" i="41"/>
  <c r="C17" i="41" a="1"/>
  <c r="C49" i="41" s="1"/>
  <c r="C17" i="41"/>
  <c r="H16" i="41"/>
  <c r="H15" i="41"/>
  <c r="H14" i="41"/>
  <c r="H13" i="41"/>
  <c r="H12" i="41"/>
  <c r="H11" i="41"/>
  <c r="H10" i="41"/>
  <c r="H9" i="41"/>
  <c r="H8" i="41"/>
  <c r="H7" i="41"/>
  <c r="H6" i="41"/>
  <c r="H5" i="41"/>
  <c r="A68" i="41"/>
  <c r="B67" i="41"/>
  <c r="A67" i="41"/>
  <c r="B66" i="41"/>
  <c r="B62" i="41"/>
  <c r="A62" i="41"/>
  <c r="A60" i="41"/>
  <c r="B59" i="41"/>
  <c r="B55" i="41"/>
  <c r="A55" i="41"/>
  <c r="B54" i="41"/>
  <c r="A54" i="41"/>
  <c r="A50" i="41"/>
  <c r="A48" i="41"/>
  <c r="B47" i="41"/>
  <c r="A47" i="41"/>
  <c r="A43" i="41"/>
  <c r="B42" i="41"/>
  <c r="A42" i="41"/>
  <c r="A40" i="41"/>
  <c r="A36" i="41"/>
  <c r="B35" i="41"/>
  <c r="A35" i="41"/>
  <c r="B34" i="41"/>
  <c r="B30" i="41"/>
  <c r="A30" i="41"/>
  <c r="A28" i="41"/>
  <c r="B27" i="41"/>
  <c r="B23" i="41"/>
  <c r="A23" i="41"/>
  <c r="B22" i="41"/>
  <c r="A22" i="41"/>
  <c r="A18" i="41"/>
  <c r="A16" i="41"/>
  <c r="B15" i="41"/>
  <c r="A15" i="41"/>
  <c r="A11" i="41"/>
  <c r="B10" i="41"/>
  <c r="A10" i="41"/>
  <c r="A8" i="41"/>
  <c r="A4" i="41"/>
  <c r="B3" i="41"/>
  <c r="A3" i="41"/>
  <c r="B2" i="41"/>
  <c r="A2" i="41" a="1"/>
  <c r="A64" i="41" s="1"/>
  <c r="E26" i="40"/>
  <c r="F25" i="40"/>
  <c r="E25" i="40"/>
  <c r="J23" i="40"/>
  <c r="I23" i="40"/>
  <c r="F23" i="40"/>
  <c r="F21" i="40"/>
  <c r="E21" i="40"/>
  <c r="I19" i="40"/>
  <c r="F19" i="40"/>
  <c r="J18" i="40"/>
  <c r="F17" i="40"/>
  <c r="E17" i="40"/>
  <c r="O16" i="40"/>
  <c r="N16" i="40"/>
  <c r="J16" i="40"/>
  <c r="I16" i="40"/>
  <c r="F16" i="40"/>
  <c r="E16" i="40"/>
  <c r="E12" i="40" s="1"/>
  <c r="O15" i="40"/>
  <c r="N15" i="40"/>
  <c r="I12" i="40"/>
  <c r="H12" i="40"/>
  <c r="F12" i="40"/>
  <c r="F18" i="40" s="1"/>
  <c r="H9" i="40"/>
  <c r="H8" i="40"/>
  <c r="E31" i="39"/>
  <c r="E30" i="39"/>
  <c r="G29" i="39"/>
  <c r="E29" i="39"/>
  <c r="K28" i="39"/>
  <c r="O28" i="39" s="1"/>
  <c r="J28" i="39"/>
  <c r="I28" i="39"/>
  <c r="M28" i="39" s="1"/>
  <c r="G28" i="39"/>
  <c r="L28" i="39" s="1"/>
  <c r="E28" i="39"/>
  <c r="L27" i="39"/>
  <c r="K27" i="39"/>
  <c r="J27" i="39"/>
  <c r="M27" i="39" s="1"/>
  <c r="I27" i="39"/>
  <c r="G27" i="39"/>
  <c r="E27" i="39"/>
  <c r="G26" i="39"/>
  <c r="J26" i="39" s="1"/>
  <c r="E26" i="39"/>
  <c r="O25" i="39"/>
  <c r="L25" i="39"/>
  <c r="K25" i="39"/>
  <c r="J25" i="39"/>
  <c r="I25" i="39"/>
  <c r="M25" i="39" s="1"/>
  <c r="E25" i="39"/>
  <c r="E24" i="39"/>
  <c r="E23" i="39"/>
  <c r="L22" i="39"/>
  <c r="K22" i="39"/>
  <c r="O22" i="39" s="1"/>
  <c r="J22" i="39"/>
  <c r="I22" i="39"/>
  <c r="G22" i="39"/>
  <c r="E22" i="39"/>
  <c r="L21" i="39"/>
  <c r="O21" i="39" s="1"/>
  <c r="K21" i="39"/>
  <c r="G21" i="39"/>
  <c r="J21" i="39" s="1"/>
  <c r="E21" i="39"/>
  <c r="G20" i="39"/>
  <c r="G19" i="39"/>
  <c r="E19" i="39"/>
  <c r="J18" i="39"/>
  <c r="I18" i="39"/>
  <c r="G18" i="39"/>
  <c r="E18" i="39"/>
  <c r="L17" i="39"/>
  <c r="O17" i="39" s="1"/>
  <c r="K17" i="39"/>
  <c r="J17" i="39"/>
  <c r="M17" i="39" s="1"/>
  <c r="I17" i="39"/>
  <c r="E17" i="39"/>
  <c r="E16" i="39"/>
  <c r="E15" i="39"/>
  <c r="E14" i="39"/>
  <c r="E13" i="39"/>
  <c r="E12" i="39"/>
  <c r="E11" i="39"/>
  <c r="G10" i="39"/>
  <c r="E10" i="39"/>
  <c r="E9" i="39"/>
  <c r="G8" i="39"/>
  <c r="E8" i="39"/>
  <c r="K7" i="39"/>
  <c r="J7" i="39"/>
  <c r="I7" i="39"/>
  <c r="M7" i="39" s="1"/>
  <c r="G7" i="39"/>
  <c r="G9" i="39" s="1"/>
  <c r="K9" i="39" s="1"/>
  <c r="E7" i="39"/>
  <c r="L6" i="39"/>
  <c r="K6" i="39"/>
  <c r="O6" i="39" s="1"/>
  <c r="J6" i="39"/>
  <c r="G6" i="39"/>
  <c r="I6" i="39" s="1"/>
  <c r="M6" i="39" s="1"/>
  <c r="E6" i="39"/>
  <c r="O5" i="39"/>
  <c r="L5" i="39"/>
  <c r="K5" i="39"/>
  <c r="J5" i="39"/>
  <c r="I5" i="39"/>
  <c r="M5" i="39" s="1"/>
  <c r="E5" i="39"/>
  <c r="P4" i="39"/>
  <c r="O4" i="39"/>
  <c r="A69" i="39"/>
  <c r="B68" i="39"/>
  <c r="A68" i="39"/>
  <c r="B67" i="39"/>
  <c r="A67" i="39"/>
  <c r="A65" i="39"/>
  <c r="B64" i="39"/>
  <c r="A64" i="39"/>
  <c r="B63" i="39"/>
  <c r="A63" i="39"/>
  <c r="A61" i="39"/>
  <c r="B60" i="39"/>
  <c r="A60" i="39"/>
  <c r="B59" i="39"/>
  <c r="A59" i="39"/>
  <c r="A57" i="39"/>
  <c r="B56" i="39"/>
  <c r="A56" i="39"/>
  <c r="B55" i="39"/>
  <c r="A55" i="39"/>
  <c r="A53" i="39"/>
  <c r="B52" i="39"/>
  <c r="A52" i="39"/>
  <c r="B51" i="39"/>
  <c r="A51" i="39"/>
  <c r="A49" i="39"/>
  <c r="B48" i="39"/>
  <c r="A48" i="39"/>
  <c r="B47" i="39"/>
  <c r="A47" i="39"/>
  <c r="A45" i="39"/>
  <c r="B44" i="39"/>
  <c r="A44" i="39"/>
  <c r="B43" i="39"/>
  <c r="A43" i="39"/>
  <c r="A41" i="39"/>
  <c r="B40" i="39"/>
  <c r="A40" i="39"/>
  <c r="B39" i="39"/>
  <c r="A39" i="39"/>
  <c r="A37" i="39"/>
  <c r="B36" i="39"/>
  <c r="A36" i="39"/>
  <c r="B35" i="39"/>
  <c r="A35" i="39"/>
  <c r="A33" i="39"/>
  <c r="B32" i="39"/>
  <c r="A32" i="39"/>
  <c r="B31" i="39"/>
  <c r="A31" i="39"/>
  <c r="A29" i="39"/>
  <c r="B28" i="39"/>
  <c r="A28" i="39"/>
  <c r="B27" i="39"/>
  <c r="A27" i="39"/>
  <c r="A25" i="39"/>
  <c r="B24" i="39"/>
  <c r="A24" i="39"/>
  <c r="B23" i="39"/>
  <c r="A23" i="39"/>
  <c r="A21" i="39"/>
  <c r="B20" i="39"/>
  <c r="A20" i="39"/>
  <c r="B19" i="39"/>
  <c r="A19" i="39"/>
  <c r="A17" i="39"/>
  <c r="B16" i="39"/>
  <c r="A16" i="39"/>
  <c r="B15" i="39"/>
  <c r="A15" i="39"/>
  <c r="A13" i="39"/>
  <c r="B12" i="39"/>
  <c r="A12" i="39"/>
  <c r="B11" i="39"/>
  <c r="A11" i="39"/>
  <c r="A9" i="39"/>
  <c r="B8" i="39"/>
  <c r="A8" i="39"/>
  <c r="B7" i="39"/>
  <c r="A7" i="39"/>
  <c r="A5" i="39"/>
  <c r="B4" i="39"/>
  <c r="A4" i="39"/>
  <c r="B3" i="39"/>
  <c r="A3" i="39"/>
  <c r="A2" i="39" a="1"/>
  <c r="B70" i="39" s="1"/>
  <c r="J57" i="9"/>
  <c r="I57" i="9"/>
  <c r="H57" i="9"/>
  <c r="G57" i="9"/>
  <c r="F57" i="9"/>
  <c r="E57" i="9"/>
  <c r="D57" i="9"/>
  <c r="C57" i="9"/>
  <c r="K57" i="9" s="1"/>
  <c r="L57" i="9" s="1"/>
  <c r="B57" i="9"/>
  <c r="B32" i="23" s="1"/>
  <c r="H32" i="23" s="1"/>
  <c r="J56" i="9"/>
  <c r="I56" i="9"/>
  <c r="H56" i="9"/>
  <c r="G56" i="9"/>
  <c r="F56" i="9"/>
  <c r="E56" i="9"/>
  <c r="D56" i="9"/>
  <c r="C56" i="9"/>
  <c r="K56" i="9" s="1"/>
  <c r="L56" i="9" s="1"/>
  <c r="B56" i="9"/>
  <c r="J55" i="9"/>
  <c r="I55" i="9"/>
  <c r="H55" i="9"/>
  <c r="G55" i="9"/>
  <c r="F55" i="9"/>
  <c r="E55" i="9"/>
  <c r="D55" i="9"/>
  <c r="C55" i="9"/>
  <c r="B55" i="9"/>
  <c r="B30" i="23" s="1"/>
  <c r="J53" i="9"/>
  <c r="I53" i="9"/>
  <c r="H53" i="9"/>
  <c r="G53" i="9"/>
  <c r="F53" i="9"/>
  <c r="E53" i="9"/>
  <c r="D53" i="9"/>
  <c r="C53" i="9"/>
  <c r="K53" i="9" s="1"/>
  <c r="L53" i="9" s="1"/>
  <c r="B53" i="9"/>
  <c r="J52" i="9"/>
  <c r="I52" i="9"/>
  <c r="H52" i="9"/>
  <c r="G52" i="9"/>
  <c r="F52" i="9"/>
  <c r="E52" i="9"/>
  <c r="D52" i="9"/>
  <c r="C52" i="9"/>
  <c r="B52" i="9"/>
  <c r="J51" i="9"/>
  <c r="I51" i="9"/>
  <c r="H51" i="9"/>
  <c r="G51" i="9"/>
  <c r="F51" i="9"/>
  <c r="E51" i="9"/>
  <c r="D51" i="9"/>
  <c r="C51" i="9"/>
  <c r="K51" i="9" s="1"/>
  <c r="L51" i="9" s="1"/>
  <c r="B51" i="9"/>
  <c r="J50" i="9"/>
  <c r="I50" i="9"/>
  <c r="H50" i="9"/>
  <c r="G50" i="9"/>
  <c r="F50" i="9"/>
  <c r="E50" i="9"/>
  <c r="D50" i="9"/>
  <c r="C50" i="9"/>
  <c r="K50" i="9" s="1"/>
  <c r="L50" i="9" s="1"/>
  <c r="B50" i="9"/>
  <c r="B25" i="23" s="1"/>
  <c r="L49" i="9"/>
  <c r="K49" i="9"/>
  <c r="J49" i="9"/>
  <c r="I49" i="9"/>
  <c r="H49" i="9"/>
  <c r="G49" i="9"/>
  <c r="F49" i="9"/>
  <c r="E49" i="9"/>
  <c r="D49" i="9"/>
  <c r="C49" i="9"/>
  <c r="B49" i="9"/>
  <c r="B48" i="9"/>
  <c r="J36" i="9"/>
  <c r="I36" i="9"/>
  <c r="H36" i="9"/>
  <c r="G36" i="9"/>
  <c r="F36" i="9"/>
  <c r="E36" i="9"/>
  <c r="D36" i="9"/>
  <c r="C36" i="9"/>
  <c r="K36" i="9" s="1"/>
  <c r="L36" i="9" s="1"/>
  <c r="B36" i="9"/>
  <c r="B11" i="23" s="1"/>
  <c r="J35" i="9"/>
  <c r="I35" i="9"/>
  <c r="H35" i="9"/>
  <c r="G35" i="9"/>
  <c r="F35" i="9"/>
  <c r="E35" i="9"/>
  <c r="D35" i="9"/>
  <c r="C35" i="9"/>
  <c r="K35" i="9" s="1"/>
  <c r="L35" i="9" s="1"/>
  <c r="B35" i="9"/>
  <c r="J34" i="9"/>
  <c r="I34" i="9"/>
  <c r="H34" i="9"/>
  <c r="G34" i="9"/>
  <c r="F34" i="9"/>
  <c r="E34" i="9"/>
  <c r="D34" i="9"/>
  <c r="C34" i="9"/>
  <c r="K34" i="9" s="1"/>
  <c r="L34" i="9" s="1"/>
  <c r="B34" i="9"/>
  <c r="J33" i="9"/>
  <c r="I33" i="9"/>
  <c r="H33" i="9"/>
  <c r="G33" i="9"/>
  <c r="F33" i="9"/>
  <c r="E33" i="9"/>
  <c r="D33" i="9"/>
  <c r="C33" i="9"/>
  <c r="K33" i="9" s="1"/>
  <c r="L33" i="9" s="1"/>
  <c r="B33" i="9"/>
  <c r="B8" i="23" s="1"/>
  <c r="H8" i="23" s="1"/>
  <c r="J32" i="9"/>
  <c r="I32" i="9"/>
  <c r="H32" i="9"/>
  <c r="G32" i="9"/>
  <c r="F32" i="9"/>
  <c r="E32" i="9"/>
  <c r="D32" i="9"/>
  <c r="C32" i="9"/>
  <c r="B32" i="9"/>
  <c r="B7" i="23" s="1"/>
  <c r="F7" i="23" s="1"/>
  <c r="J31" i="9"/>
  <c r="I31" i="9"/>
  <c r="H31" i="9"/>
  <c r="G31" i="9"/>
  <c r="F31" i="9"/>
  <c r="E31" i="9"/>
  <c r="D31" i="9"/>
  <c r="C31" i="9"/>
  <c r="K31" i="9" s="1"/>
  <c r="L31" i="9" s="1"/>
  <c r="B31" i="9"/>
  <c r="B6" i="23" s="1"/>
  <c r="H6" i="23" s="1"/>
  <c r="J30" i="9"/>
  <c r="I30" i="9"/>
  <c r="H30" i="9"/>
  <c r="G30" i="9"/>
  <c r="F30" i="9"/>
  <c r="E30" i="9"/>
  <c r="D30" i="9"/>
  <c r="C30" i="9"/>
  <c r="B30" i="9"/>
  <c r="L29" i="9"/>
  <c r="K29" i="9"/>
  <c r="J29" i="9"/>
  <c r="I29" i="9"/>
  <c r="H29" i="9"/>
  <c r="G29" i="9"/>
  <c r="F29" i="9"/>
  <c r="E29" i="9"/>
  <c r="D29" i="9"/>
  <c r="C29" i="9"/>
  <c r="B29" i="9"/>
  <c r="B28" i="9"/>
  <c r="J19" i="9"/>
  <c r="I19" i="9"/>
  <c r="H19" i="9"/>
  <c r="G19" i="9"/>
  <c r="F19" i="9"/>
  <c r="AA15" i="9" s="1"/>
  <c r="E19" i="9"/>
  <c r="D19" i="9"/>
  <c r="C19" i="9"/>
  <c r="Y15" i="9" s="1"/>
  <c r="B19" i="9"/>
  <c r="J18" i="9"/>
  <c r="I18" i="9"/>
  <c r="H18" i="9"/>
  <c r="G18" i="9"/>
  <c r="AB14" i="9" s="1"/>
  <c r="F18" i="9"/>
  <c r="E18" i="9"/>
  <c r="D18" i="9"/>
  <c r="C18" i="9"/>
  <c r="B18" i="9"/>
  <c r="J17" i="9"/>
  <c r="I17" i="9"/>
  <c r="H17" i="9"/>
  <c r="G17" i="9"/>
  <c r="F17" i="9"/>
  <c r="E17" i="9"/>
  <c r="D17" i="9"/>
  <c r="Z13" i="9" s="1"/>
  <c r="C17" i="9"/>
  <c r="Y13" i="9" s="1"/>
  <c r="B17" i="9"/>
  <c r="J16" i="9"/>
  <c r="I16" i="9"/>
  <c r="H16" i="9"/>
  <c r="G16" i="9"/>
  <c r="AB12" i="9" s="1"/>
  <c r="F16" i="9"/>
  <c r="AA12" i="9" s="1"/>
  <c r="E16" i="9"/>
  <c r="D16" i="9"/>
  <c r="Z12" i="9" s="1"/>
  <c r="C16" i="9"/>
  <c r="K16" i="9" s="1"/>
  <c r="L16" i="9" s="1"/>
  <c r="B16" i="9"/>
  <c r="AG15" i="9"/>
  <c r="AF15" i="9"/>
  <c r="AE15" i="9"/>
  <c r="AD15" i="9"/>
  <c r="AB15" i="9"/>
  <c r="J15" i="9"/>
  <c r="I15" i="9"/>
  <c r="H15" i="9"/>
  <c r="G15" i="9"/>
  <c r="F15" i="9"/>
  <c r="E15" i="9"/>
  <c r="D15" i="9"/>
  <c r="Z11" i="9" s="1"/>
  <c r="C15" i="9"/>
  <c r="Y11" i="9" s="1"/>
  <c r="B15" i="9"/>
  <c r="AG14" i="9"/>
  <c r="AF14" i="9"/>
  <c r="AE14" i="9"/>
  <c r="AD14" i="9"/>
  <c r="AA14" i="9"/>
  <c r="Z14" i="9"/>
  <c r="Y14" i="9"/>
  <c r="J14" i="9"/>
  <c r="I14" i="9"/>
  <c r="H14" i="9"/>
  <c r="G14" i="9"/>
  <c r="AB10" i="9" s="1"/>
  <c r="F14" i="9"/>
  <c r="E14" i="9"/>
  <c r="D14" i="9"/>
  <c r="C14" i="9"/>
  <c r="K14" i="9" s="1"/>
  <c r="L14" i="9" s="1"/>
  <c r="B14" i="9"/>
  <c r="AG13" i="9"/>
  <c r="AF13" i="9"/>
  <c r="AE13" i="9"/>
  <c r="AD13" i="9"/>
  <c r="AB13" i="9"/>
  <c r="AA13" i="9"/>
  <c r="J13" i="9"/>
  <c r="I13" i="9"/>
  <c r="H13" i="9"/>
  <c r="G13" i="9"/>
  <c r="F13" i="9"/>
  <c r="E13" i="9"/>
  <c r="D13" i="9"/>
  <c r="Z9" i="9" s="1"/>
  <c r="C13" i="9"/>
  <c r="Y9" i="9" s="1"/>
  <c r="B13" i="9"/>
  <c r="AG12" i="9"/>
  <c r="AF12" i="9"/>
  <c r="AE12" i="9"/>
  <c r="AD12" i="9"/>
  <c r="Y12" i="9"/>
  <c r="K12" i="9"/>
  <c r="L12" i="9" s="1"/>
  <c r="J12" i="9"/>
  <c r="I12" i="9"/>
  <c r="H12" i="9"/>
  <c r="G12" i="9"/>
  <c r="AB8" i="9" s="1"/>
  <c r="F12" i="9"/>
  <c r="AA8" i="9" s="1"/>
  <c r="E12" i="9"/>
  <c r="D12" i="9"/>
  <c r="Z8" i="9" s="1"/>
  <c r="C12" i="9"/>
  <c r="Y8" i="9" s="1"/>
  <c r="B12" i="9"/>
  <c r="AG11" i="9"/>
  <c r="AF11" i="9"/>
  <c r="AE11" i="9"/>
  <c r="AD11" i="9"/>
  <c r="AB11" i="9"/>
  <c r="AA11" i="9"/>
  <c r="J11" i="9"/>
  <c r="I11" i="9"/>
  <c r="H11" i="9"/>
  <c r="G11" i="9"/>
  <c r="F11" i="9"/>
  <c r="E11" i="9"/>
  <c r="D11" i="9"/>
  <c r="C11" i="9"/>
  <c r="K11" i="9" s="1"/>
  <c r="L11" i="9" s="1"/>
  <c r="B11" i="9"/>
  <c r="AG10" i="9"/>
  <c r="AF10" i="9"/>
  <c r="AE10" i="9"/>
  <c r="AD10" i="9"/>
  <c r="AA10" i="9"/>
  <c r="Z10" i="9"/>
  <c r="Y10" i="9"/>
  <c r="J10" i="9"/>
  <c r="I10" i="9"/>
  <c r="H10" i="9"/>
  <c r="G10" i="9"/>
  <c r="AB6" i="9" s="1"/>
  <c r="F10" i="9"/>
  <c r="AA6" i="9" s="1"/>
  <c r="E10" i="9"/>
  <c r="D10" i="9"/>
  <c r="Z6" i="9" s="1"/>
  <c r="C10" i="9"/>
  <c r="K10" i="9" s="1"/>
  <c r="B10" i="9"/>
  <c r="AG9" i="9"/>
  <c r="AF9" i="9"/>
  <c r="AE9" i="9"/>
  <c r="AD9" i="9"/>
  <c r="AB9" i="9"/>
  <c r="AA9" i="9"/>
  <c r="L9" i="9"/>
  <c r="K9" i="9"/>
  <c r="J9" i="9"/>
  <c r="I9" i="9"/>
  <c r="H9" i="9"/>
  <c r="G9" i="9"/>
  <c r="F9" i="9"/>
  <c r="E9" i="9"/>
  <c r="D9" i="9"/>
  <c r="C9" i="9"/>
  <c r="AG8" i="9"/>
  <c r="AF8" i="9"/>
  <c r="AE8" i="9"/>
  <c r="AD8" i="9"/>
  <c r="B8" i="9"/>
  <c r="AG7" i="9"/>
  <c r="AF7" i="9"/>
  <c r="AE7" i="9"/>
  <c r="AD7" i="9"/>
  <c r="AB7" i="9"/>
  <c r="AA7" i="9"/>
  <c r="Z7" i="9"/>
  <c r="AG6" i="9"/>
  <c r="AF6" i="9"/>
  <c r="AE6" i="9"/>
  <c r="AD6" i="9"/>
  <c r="Y6" i="9"/>
  <c r="J6" i="9"/>
  <c r="I6" i="9"/>
  <c r="H6" i="9"/>
  <c r="G6" i="9"/>
  <c r="F6" i="9"/>
  <c r="E6" i="9"/>
  <c r="D6" i="9"/>
  <c r="C6" i="9"/>
  <c r="G32" i="23"/>
  <c r="F32" i="23"/>
  <c r="E32" i="23"/>
  <c r="D32" i="23"/>
  <c r="B31" i="23"/>
  <c r="F31" i="23" s="1"/>
  <c r="B28" i="23"/>
  <c r="H28" i="23" s="1"/>
  <c r="H27" i="23"/>
  <c r="G27" i="23"/>
  <c r="B27" i="23"/>
  <c r="B26" i="23"/>
  <c r="H26" i="23" s="1"/>
  <c r="H25" i="23"/>
  <c r="G25" i="23"/>
  <c r="F25" i="23"/>
  <c r="H24" i="23"/>
  <c r="G24" i="23"/>
  <c r="F24" i="23"/>
  <c r="E24" i="23"/>
  <c r="D24" i="23"/>
  <c r="C24" i="23"/>
  <c r="H12" i="23"/>
  <c r="G12" i="23"/>
  <c r="F12" i="23"/>
  <c r="E12" i="23"/>
  <c r="D12" i="23"/>
  <c r="C12" i="23"/>
  <c r="C5" i="23" s="1"/>
  <c r="B10" i="23"/>
  <c r="H10" i="23" s="1"/>
  <c r="H9" i="23"/>
  <c r="G9" i="23"/>
  <c r="F9" i="23"/>
  <c r="B9" i="23"/>
  <c r="E8" i="23"/>
  <c r="H7" i="23"/>
  <c r="G7" i="23"/>
  <c r="G6" i="23"/>
  <c r="F6" i="23"/>
  <c r="E6" i="23"/>
  <c r="D6" i="23"/>
  <c r="C6" i="23"/>
  <c r="F5" i="23"/>
  <c r="B5" i="23"/>
  <c r="H5" i="23" s="1"/>
  <c r="A12" i="8"/>
  <c r="G12" i="8" s="1"/>
  <c r="G11" i="8"/>
  <c r="F11" i="8"/>
  <c r="E11" i="8"/>
  <c r="D11" i="8"/>
  <c r="C11" i="8"/>
  <c r="A11" i="8"/>
  <c r="A10" i="8"/>
  <c r="E10" i="8" s="1"/>
  <c r="G9" i="8"/>
  <c r="C9" i="8"/>
  <c r="A9" i="8"/>
  <c r="G8" i="8"/>
  <c r="F8" i="8"/>
  <c r="E8" i="8"/>
  <c r="A8" i="8"/>
  <c r="D8" i="8" s="1"/>
  <c r="G7" i="8"/>
  <c r="F7" i="8"/>
  <c r="E7" i="8"/>
  <c r="D7" i="8"/>
  <c r="C7" i="8"/>
  <c r="A7" i="8"/>
  <c r="E6" i="8"/>
  <c r="D6" i="8"/>
  <c r="C6" i="8"/>
  <c r="A6" i="8"/>
  <c r="D11" i="23" l="1"/>
  <c r="H11" i="23"/>
  <c r="E30" i="23"/>
  <c r="D30" i="23"/>
  <c r="AC13" i="9"/>
  <c r="L10" i="9"/>
  <c r="AC6" i="9"/>
  <c r="O23" i="40"/>
  <c r="E2" i="20"/>
  <c r="D2" i="20"/>
  <c r="C2" i="20"/>
  <c r="K55" i="9"/>
  <c r="L55" i="9" s="1"/>
  <c r="L10" i="39"/>
  <c r="J10" i="39"/>
  <c r="K10" i="39"/>
  <c r="O10" i="39" s="1"/>
  <c r="G24" i="39"/>
  <c r="L19" i="39"/>
  <c r="K19" i="39"/>
  <c r="O19" i="39" s="1"/>
  <c r="J19" i="39"/>
  <c r="I19" i="39"/>
  <c r="K17" i="9"/>
  <c r="L17" i="9" s="1"/>
  <c r="D25" i="23"/>
  <c r="D8" i="23"/>
  <c r="D26" i="23"/>
  <c r="D9" i="23"/>
  <c r="D10" i="23"/>
  <c r="D27" i="23"/>
  <c r="I10" i="39"/>
  <c r="M10" i="39" s="1"/>
  <c r="F8" i="23"/>
  <c r="C28" i="23"/>
  <c r="G10" i="23"/>
  <c r="E26" i="23"/>
  <c r="E9" i="23"/>
  <c r="E27" i="23"/>
  <c r="E10" i="23"/>
  <c r="E28" i="23"/>
  <c r="E11" i="23"/>
  <c r="G26" i="23"/>
  <c r="D28" i="23"/>
  <c r="D31" i="23"/>
  <c r="K6" i="9"/>
  <c r="L6" i="9" s="1"/>
  <c r="AC12" i="9"/>
  <c r="C10" i="23"/>
  <c r="F26" i="23"/>
  <c r="C31" i="23"/>
  <c r="K13" i="9"/>
  <c r="G8" i="23"/>
  <c r="F9" i="8"/>
  <c r="E9" i="8"/>
  <c r="D9" i="8"/>
  <c r="D5" i="23"/>
  <c r="D7" i="23"/>
  <c r="F27" i="23"/>
  <c r="F10" i="23"/>
  <c r="F28" i="23"/>
  <c r="F11" i="23"/>
  <c r="F30" i="23"/>
  <c r="E31" i="23"/>
  <c r="Y7" i="9"/>
  <c r="AC7" i="9"/>
  <c r="K18" i="9"/>
  <c r="L18" i="9" s="1"/>
  <c r="K30" i="9"/>
  <c r="L30" i="9" s="1"/>
  <c r="K52" i="9"/>
  <c r="L52" i="9" s="1"/>
  <c r="J9" i="39"/>
  <c r="G23" i="39"/>
  <c r="K18" i="39"/>
  <c r="L18" i="39"/>
  <c r="K20" i="39"/>
  <c r="L20" i="39"/>
  <c r="J20" i="39"/>
  <c r="I20" i="39"/>
  <c r="M20" i="39" s="1"/>
  <c r="O18" i="40"/>
  <c r="AC10" i="9"/>
  <c r="E5" i="23"/>
  <c r="E7" i="23"/>
  <c r="G28" i="23"/>
  <c r="E25" i="23"/>
  <c r="AC8" i="9"/>
  <c r="K15" i="9"/>
  <c r="K19" i="9"/>
  <c r="L8" i="39"/>
  <c r="K8" i="39"/>
  <c r="O8" i="39" s="1"/>
  <c r="J8" i="39"/>
  <c r="I8" i="39"/>
  <c r="M18" i="39"/>
  <c r="O27" i="39"/>
  <c r="I24" i="40"/>
  <c r="I20" i="40"/>
  <c r="I25" i="40"/>
  <c r="N25" i="40" s="1"/>
  <c r="I21" i="40"/>
  <c r="I17" i="40"/>
  <c r="N17" i="40" s="1"/>
  <c r="I18" i="40"/>
  <c r="I22" i="40"/>
  <c r="I26" i="40"/>
  <c r="N21" i="40"/>
  <c r="G10" i="8"/>
  <c r="F10" i="8"/>
  <c r="C10" i="8"/>
  <c r="D10" i="8"/>
  <c r="C7" i="23"/>
  <c r="C25" i="23"/>
  <c r="C8" i="23"/>
  <c r="C26" i="23"/>
  <c r="C9" i="23"/>
  <c r="AC14" i="9"/>
  <c r="K32" i="9"/>
  <c r="L32" i="9" s="1"/>
  <c r="G6" i="8"/>
  <c r="F6" i="8"/>
  <c r="C11" i="23"/>
  <c r="H30" i="23"/>
  <c r="C27" i="23"/>
  <c r="C30" i="23"/>
  <c r="C32" i="23"/>
  <c r="Z15" i="9"/>
  <c r="I9" i="39"/>
  <c r="M9" i="39" s="1"/>
  <c r="G11" i="39"/>
  <c r="L9" i="39"/>
  <c r="O9" i="39" s="1"/>
  <c r="I29" i="39"/>
  <c r="M29" i="39" s="1"/>
  <c r="L29" i="39"/>
  <c r="K29" i="39"/>
  <c r="J29" i="39"/>
  <c r="J25" i="40"/>
  <c r="O25" i="40" s="1"/>
  <c r="J21" i="40"/>
  <c r="O21" i="40" s="1"/>
  <c r="J17" i="40"/>
  <c r="O17" i="40" s="1"/>
  <c r="J22" i="40"/>
  <c r="J26" i="40"/>
  <c r="J20" i="40"/>
  <c r="J24" i="40"/>
  <c r="J19" i="40"/>
  <c r="O19" i="40" s="1"/>
  <c r="G30" i="39"/>
  <c r="N26" i="40"/>
  <c r="G31" i="23"/>
  <c r="A2" i="39"/>
  <c r="B9" i="39"/>
  <c r="B13" i="39"/>
  <c r="B17" i="39"/>
  <c r="B21" i="39"/>
  <c r="B25" i="39"/>
  <c r="B29" i="39"/>
  <c r="B33" i="39"/>
  <c r="B37" i="39"/>
  <c r="B41" i="39"/>
  <c r="B45" i="39"/>
  <c r="B49" i="39"/>
  <c r="B53" i="39"/>
  <c r="B57" i="39"/>
  <c r="B61" i="39"/>
  <c r="B65" i="39"/>
  <c r="B69" i="39"/>
  <c r="L7" i="39"/>
  <c r="O7" i="39" s="1"/>
  <c r="E23" i="40"/>
  <c r="N23" i="40" s="1"/>
  <c r="E19" i="40"/>
  <c r="N19" i="40" s="1"/>
  <c r="E24" i="40"/>
  <c r="E20" i="40"/>
  <c r="N20" i="40" s="1"/>
  <c r="E22" i="40"/>
  <c r="N22" i="40" s="1"/>
  <c r="F26" i="40"/>
  <c r="O26" i="40" s="1"/>
  <c r="A6" i="41"/>
  <c r="B11" i="41"/>
  <c r="B18" i="41"/>
  <c r="A24" i="41"/>
  <c r="A31" i="41"/>
  <c r="A38" i="41"/>
  <c r="B43" i="41"/>
  <c r="B50" i="41"/>
  <c r="A56" i="41"/>
  <c r="A63" i="41"/>
  <c r="A70" i="41"/>
  <c r="A6" i="39"/>
  <c r="A10" i="39"/>
  <c r="A14" i="39"/>
  <c r="A18" i="39"/>
  <c r="A22" i="39"/>
  <c r="A26" i="39"/>
  <c r="A30" i="39"/>
  <c r="A34" i="39"/>
  <c r="A38" i="39"/>
  <c r="A42" i="39"/>
  <c r="A46" i="39"/>
  <c r="A50" i="39"/>
  <c r="A54" i="39"/>
  <c r="A58" i="39"/>
  <c r="A62" i="39"/>
  <c r="A66" i="39"/>
  <c r="A70" i="39"/>
  <c r="I21" i="39"/>
  <c r="M21" i="39" s="1"/>
  <c r="I26" i="39"/>
  <c r="M26" i="39" s="1"/>
  <c r="G31" i="39"/>
  <c r="E18" i="40"/>
  <c r="N18" i="40" s="1"/>
  <c r="F22" i="40"/>
  <c r="O22" i="40" s="1"/>
  <c r="B6" i="41"/>
  <c r="A12" i="41"/>
  <c r="A19" i="41"/>
  <c r="A26" i="41"/>
  <c r="B31" i="41"/>
  <c r="B38" i="41"/>
  <c r="A44" i="41"/>
  <c r="A51" i="41"/>
  <c r="A58" i="41"/>
  <c r="B63" i="41"/>
  <c r="B70" i="41"/>
  <c r="G5" i="23"/>
  <c r="B5" i="39"/>
  <c r="C8" i="8"/>
  <c r="F12" i="8"/>
  <c r="G30" i="23"/>
  <c r="H31" i="23"/>
  <c r="G11" i="23"/>
  <c r="B2" i="39"/>
  <c r="B6" i="39"/>
  <c r="B10" i="39"/>
  <c r="B14" i="39"/>
  <c r="B18" i="39"/>
  <c r="B22" i="39"/>
  <c r="B26" i="39"/>
  <c r="B30" i="39"/>
  <c r="B34" i="39"/>
  <c r="B38" i="39"/>
  <c r="B42" i="39"/>
  <c r="B46" i="39"/>
  <c r="B50" i="39"/>
  <c r="B54" i="39"/>
  <c r="B58" i="39"/>
  <c r="B62" i="39"/>
  <c r="B66" i="39"/>
  <c r="K26" i="39"/>
  <c r="A7" i="41"/>
  <c r="A14" i="41"/>
  <c r="B19" i="41"/>
  <c r="B26" i="41"/>
  <c r="A32" i="41"/>
  <c r="A39" i="41"/>
  <c r="A46" i="41"/>
  <c r="B51" i="41"/>
  <c r="B58" i="41"/>
  <c r="M22" i="39"/>
  <c r="L26" i="39"/>
  <c r="F24" i="40"/>
  <c r="O24" i="40" s="1"/>
  <c r="F20" i="40"/>
  <c r="O20" i="40" s="1"/>
  <c r="B69" i="41"/>
  <c r="B65" i="41"/>
  <c r="B61" i="41"/>
  <c r="B57" i="41"/>
  <c r="B53" i="41"/>
  <c r="B49" i="41"/>
  <c r="B45" i="41"/>
  <c r="B41" i="41"/>
  <c r="B37" i="41"/>
  <c r="B33" i="41"/>
  <c r="B29" i="41"/>
  <c r="B25" i="41"/>
  <c r="B21" i="41"/>
  <c r="B17" i="41"/>
  <c r="B13" i="41"/>
  <c r="B9" i="41"/>
  <c r="B5" i="41"/>
  <c r="A2" i="41"/>
  <c r="A69" i="41"/>
  <c r="A65" i="41"/>
  <c r="A61" i="41"/>
  <c r="A57" i="41"/>
  <c r="A53" i="41"/>
  <c r="A49" i="41"/>
  <c r="A45" i="41"/>
  <c r="A41" i="41"/>
  <c r="A37" i="41"/>
  <c r="A33" i="41"/>
  <c r="A29" i="41"/>
  <c r="A25" i="41"/>
  <c r="A21" i="41"/>
  <c r="A17" i="41"/>
  <c r="A13" i="41"/>
  <c r="A9" i="41"/>
  <c r="A5" i="41"/>
  <c r="B68" i="41"/>
  <c r="B64" i="41"/>
  <c r="B60" i="41"/>
  <c r="B56" i="41"/>
  <c r="B52" i="41"/>
  <c r="B48" i="41"/>
  <c r="B44" i="41"/>
  <c r="B40" i="41"/>
  <c r="B36" i="41"/>
  <c r="B32" i="41"/>
  <c r="B28" i="41"/>
  <c r="B24" i="41"/>
  <c r="B20" i="41"/>
  <c r="B16" i="41"/>
  <c r="B12" i="41"/>
  <c r="B8" i="41"/>
  <c r="B4" i="41"/>
  <c r="B7" i="41"/>
  <c r="B14" i="41"/>
  <c r="A20" i="41"/>
  <c r="A27" i="41"/>
  <c r="A34" i="41"/>
  <c r="B39" i="41"/>
  <c r="B46" i="41"/>
  <c r="A52" i="41"/>
  <c r="A59" i="41"/>
  <c r="A66" i="41"/>
  <c r="F19" i="41"/>
  <c r="F23" i="41"/>
  <c r="F27" i="41"/>
  <c r="F31" i="41"/>
  <c r="F35" i="41"/>
  <c r="F39" i="41"/>
  <c r="F43" i="41"/>
  <c r="F47" i="41"/>
  <c r="F51" i="41"/>
  <c r="E20" i="41"/>
  <c r="E24" i="41"/>
  <c r="E28" i="41"/>
  <c r="E32" i="41"/>
  <c r="E36" i="41"/>
  <c r="E40" i="41"/>
  <c r="E44" i="41"/>
  <c r="E48" i="41"/>
  <c r="E52" i="41"/>
  <c r="C21" i="41"/>
  <c r="C25" i="41"/>
  <c r="C29" i="41"/>
  <c r="C33" i="41"/>
  <c r="C37" i="41"/>
  <c r="C41" i="41"/>
  <c r="C45" i="41"/>
  <c r="E17" i="41"/>
  <c r="F20" i="41"/>
  <c r="F24" i="41"/>
  <c r="F28" i="41"/>
  <c r="F32" i="41"/>
  <c r="F36" i="41"/>
  <c r="F40" i="41"/>
  <c r="F44" i="41"/>
  <c r="F48" i="41"/>
  <c r="F52" i="41"/>
  <c r="E21" i="41"/>
  <c r="E25" i="41"/>
  <c r="E29" i="41"/>
  <c r="E33" i="41"/>
  <c r="E37" i="41"/>
  <c r="E41" i="41"/>
  <c r="E45" i="41"/>
  <c r="K36" i="41" l="1"/>
  <c r="J33" i="41"/>
  <c r="O33" i="41" s="1"/>
  <c r="L31" i="41"/>
  <c r="K28" i="41"/>
  <c r="K23" i="41"/>
  <c r="J20" i="41"/>
  <c r="O20" i="41" s="1"/>
  <c r="L18" i="41"/>
  <c r="J36" i="41"/>
  <c r="O36" i="41" s="1"/>
  <c r="L34" i="41"/>
  <c r="K31" i="41"/>
  <c r="J28" i="41"/>
  <c r="O28" i="41" s="1"/>
  <c r="L26" i="41"/>
  <c r="J23" i="41"/>
  <c r="O23" i="41" s="1"/>
  <c r="L21" i="41"/>
  <c r="K18" i="41"/>
  <c r="L15" i="41"/>
  <c r="K12" i="41"/>
  <c r="J9" i="41"/>
  <c r="O9" i="41" s="1"/>
  <c r="L7" i="41"/>
  <c r="L37" i="41"/>
  <c r="K34" i="41"/>
  <c r="J31" i="41"/>
  <c r="O31" i="41" s="1"/>
  <c r="L29" i="41"/>
  <c r="K26" i="41"/>
  <c r="L24" i="41"/>
  <c r="K21" i="41"/>
  <c r="J18" i="41"/>
  <c r="O18" i="41" s="1"/>
  <c r="K15" i="41"/>
  <c r="J12" i="41"/>
  <c r="O12" i="41" s="1"/>
  <c r="L10" i="41"/>
  <c r="K7" i="41"/>
  <c r="K37" i="41"/>
  <c r="J34" i="41"/>
  <c r="O34" i="41" s="1"/>
  <c r="L32" i="41"/>
  <c r="K29" i="41"/>
  <c r="J26" i="41"/>
  <c r="O26" i="41" s="1"/>
  <c r="K24" i="41"/>
  <c r="J21" i="41"/>
  <c r="O21" i="41" s="1"/>
  <c r="L19" i="41"/>
  <c r="J15" i="41"/>
  <c r="O15" i="41" s="1"/>
  <c r="L13" i="41"/>
  <c r="K10" i="41"/>
  <c r="J7" i="41"/>
  <c r="O7" i="41" s="1"/>
  <c r="L5" i="41"/>
  <c r="K33" i="41"/>
  <c r="L30" i="41"/>
  <c r="J25" i="41"/>
  <c r="O25" i="41" s="1"/>
  <c r="K22" i="41"/>
  <c r="K19" i="41"/>
  <c r="J17" i="41"/>
  <c r="O17" i="41" s="1"/>
  <c r="L16" i="41"/>
  <c r="K14" i="41"/>
  <c r="J5" i="41"/>
  <c r="O5" i="41" s="1"/>
  <c r="L35" i="41"/>
  <c r="K30" i="41"/>
  <c r="L27" i="41"/>
  <c r="J22" i="41"/>
  <c r="O22" i="41" s="1"/>
  <c r="J19" i="41"/>
  <c r="O19" i="41" s="1"/>
  <c r="K16" i="41"/>
  <c r="J14" i="41"/>
  <c r="O14" i="41" s="1"/>
  <c r="L9" i="41"/>
  <c r="K35" i="41"/>
  <c r="K32" i="41"/>
  <c r="J30" i="41"/>
  <c r="O30" i="41" s="1"/>
  <c r="K27" i="41"/>
  <c r="J24" i="41"/>
  <c r="O24" i="41" s="1"/>
  <c r="J16" i="41"/>
  <c r="O16" i="41" s="1"/>
  <c r="L11" i="41"/>
  <c r="K9" i="41"/>
  <c r="J35" i="41"/>
  <c r="O35" i="41" s="1"/>
  <c r="J32" i="41"/>
  <c r="O32" i="41" s="1"/>
  <c r="J27" i="41"/>
  <c r="O27" i="41" s="1"/>
  <c r="K13" i="41"/>
  <c r="K11" i="41"/>
  <c r="L6" i="41"/>
  <c r="J37" i="41"/>
  <c r="O37" i="41" s="1"/>
  <c r="J29" i="41"/>
  <c r="O29" i="41" s="1"/>
  <c r="J13" i="41"/>
  <c r="O13" i="41" s="1"/>
  <c r="J11" i="41"/>
  <c r="O11" i="41" s="1"/>
  <c r="L8" i="41"/>
  <c r="K6" i="41"/>
  <c r="K25" i="41"/>
  <c r="L20" i="41"/>
  <c r="J6" i="41"/>
  <c r="O6" i="41" s="1"/>
  <c r="K20" i="41"/>
  <c r="J10" i="41"/>
  <c r="O10" i="41" s="1"/>
  <c r="J8" i="41"/>
  <c r="O8" i="41" s="1"/>
  <c r="L33" i="41"/>
  <c r="L14" i="41"/>
  <c r="K5" i="41"/>
  <c r="L22" i="41"/>
  <c r="L28" i="41"/>
  <c r="L23" i="41"/>
  <c r="L36" i="41"/>
  <c r="K8" i="41"/>
  <c r="L17" i="41"/>
  <c r="L12" i="41"/>
  <c r="L25" i="41"/>
  <c r="K17" i="41"/>
  <c r="J23" i="39"/>
  <c r="L23" i="39"/>
  <c r="I23" i="39"/>
  <c r="M23" i="39" s="1"/>
  <c r="K23" i="39"/>
  <c r="O23" i="39" s="1"/>
  <c r="L15" i="9"/>
  <c r="AC11" i="9"/>
  <c r="O29" i="39"/>
  <c r="L19" i="9"/>
  <c r="AC15" i="9"/>
  <c r="M19" i="39"/>
  <c r="H21" i="39"/>
  <c r="H18" i="39"/>
  <c r="H15" i="39"/>
  <c r="H31" i="39"/>
  <c r="H27" i="39"/>
  <c r="H22" i="39"/>
  <c r="H17" i="39"/>
  <c r="H12" i="39"/>
  <c r="H9" i="39"/>
  <c r="H16" i="39"/>
  <c r="H6" i="39"/>
  <c r="H30" i="39"/>
  <c r="H26" i="39"/>
  <c r="H11" i="39"/>
  <c r="H20" i="39"/>
  <c r="H13" i="39"/>
  <c r="H8" i="39"/>
  <c r="H5" i="39"/>
  <c r="H25" i="39"/>
  <c r="H23" i="39"/>
  <c r="H28" i="39"/>
  <c r="H14" i="39"/>
  <c r="H19" i="39"/>
  <c r="H10" i="39"/>
  <c r="H24" i="39"/>
  <c r="H29" i="39"/>
  <c r="H7" i="39"/>
  <c r="L13" i="9"/>
  <c r="AC9" i="9"/>
  <c r="K31" i="39"/>
  <c r="J31" i="39"/>
  <c r="I31" i="39"/>
  <c r="M31" i="39" s="1"/>
  <c r="L31" i="39"/>
  <c r="L11" i="39"/>
  <c r="G13" i="39"/>
  <c r="K11" i="39"/>
  <c r="J11" i="39"/>
  <c r="G12" i="39"/>
  <c r="I11" i="39"/>
  <c r="M11" i="39" s="1"/>
  <c r="G15" i="39"/>
  <c r="G16" i="39"/>
  <c r="G14" i="39"/>
  <c r="M8" i="39"/>
  <c r="O20" i="39"/>
  <c r="J24" i="39"/>
  <c r="L24" i="39"/>
  <c r="K24" i="39"/>
  <c r="O24" i="39" s="1"/>
  <c r="I24" i="39"/>
  <c r="M24" i="39" s="1"/>
  <c r="K30" i="39"/>
  <c r="O30" i="39" s="1"/>
  <c r="J30" i="39"/>
  <c r="I30" i="39"/>
  <c r="M30" i="39" s="1"/>
  <c r="L30" i="39"/>
  <c r="O26" i="39"/>
  <c r="N24" i="40"/>
  <c r="O18" i="39"/>
  <c r="K13" i="39" l="1"/>
  <c r="O13" i="39" s="1"/>
  <c r="L13" i="39"/>
  <c r="J13" i="39"/>
  <c r="I13" i="39"/>
  <c r="M13" i="39" s="1"/>
  <c r="N13" i="39" s="1"/>
  <c r="N7" i="39"/>
  <c r="P7" i="39"/>
  <c r="N25" i="39"/>
  <c r="P25" i="39"/>
  <c r="P6" i="39"/>
  <c r="N6" i="39"/>
  <c r="K14" i="39"/>
  <c r="O14" i="39" s="1"/>
  <c r="P14" i="39" s="1"/>
  <c r="L14" i="39"/>
  <c r="I14" i="39"/>
  <c r="M14" i="39" s="1"/>
  <c r="N14" i="39" s="1"/>
  <c r="J14" i="39"/>
  <c r="N29" i="39"/>
  <c r="P29" i="39"/>
  <c r="P5" i="39"/>
  <c r="N5" i="39"/>
  <c r="P18" i="39"/>
  <c r="N18" i="39"/>
  <c r="N10" i="39"/>
  <c r="P10" i="39"/>
  <c r="P13" i="39"/>
  <c r="N24" i="39"/>
  <c r="P24" i="39"/>
  <c r="P21" i="39"/>
  <c r="N21" i="39"/>
  <c r="L15" i="39"/>
  <c r="K15" i="39"/>
  <c r="O15" i="39" s="1"/>
  <c r="P15" i="39" s="1"/>
  <c r="J15" i="39"/>
  <c r="I15" i="39"/>
  <c r="N19" i="39"/>
  <c r="P19" i="39"/>
  <c r="N20" i="39"/>
  <c r="P20" i="39"/>
  <c r="P17" i="39"/>
  <c r="N17" i="39"/>
  <c r="P9" i="39"/>
  <c r="N9" i="39"/>
  <c r="O31" i="39"/>
  <c r="P31" i="39" s="1"/>
  <c r="N11" i="39"/>
  <c r="N22" i="39"/>
  <c r="P22" i="39"/>
  <c r="I12" i="39"/>
  <c r="M12" i="39" s="1"/>
  <c r="N12" i="39" s="1"/>
  <c r="J12" i="39"/>
  <c r="L12" i="39"/>
  <c r="K12" i="39"/>
  <c r="O12" i="39" s="1"/>
  <c r="P12" i="39" s="1"/>
  <c r="P28" i="39"/>
  <c r="N28" i="39"/>
  <c r="P26" i="39"/>
  <c r="N26" i="39"/>
  <c r="P27" i="39"/>
  <c r="N27" i="39"/>
  <c r="J16" i="39"/>
  <c r="I16" i="39"/>
  <c r="M16" i="39" s="1"/>
  <c r="N16" i="39" s="1"/>
  <c r="L16" i="39"/>
  <c r="K16" i="39"/>
  <c r="O16" i="39" s="1"/>
  <c r="P16" i="39" s="1"/>
  <c r="P8" i="39"/>
  <c r="N8" i="39"/>
  <c r="O11" i="39"/>
  <c r="P11" i="39" s="1"/>
  <c r="P23" i="39"/>
  <c r="N23" i="39"/>
  <c r="N30" i="39"/>
  <c r="P30" i="39"/>
  <c r="N31" i="39"/>
  <c r="M15" i="39" l="1"/>
  <c r="N15" i="39" s="1"/>
  <c r="E1" i="20"/>
  <c r="D1" i="20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<sst xmlns="http://schemas.openxmlformats.org/spreadsheetml/2006/main" count="3990" uniqueCount="2956">
  <si>
    <t>Bracket</t>
  </si>
  <si>
    <t>CPI</t>
  </si>
  <si>
    <t>gini</t>
  </si>
  <si>
    <t>theil</t>
  </si>
  <si>
    <t>fgt0</t>
  </si>
  <si>
    <t>fgt1</t>
  </si>
  <si>
    <t>fgt2</t>
  </si>
  <si>
    <t>incomes</t>
  </si>
  <si>
    <t>povind</t>
  </si>
  <si>
    <t>Market income</t>
  </si>
  <si>
    <t>Headcount</t>
  </si>
  <si>
    <t>Net market income</t>
  </si>
  <si>
    <t>Gap</t>
  </si>
  <si>
    <t>Disposable income</t>
  </si>
  <si>
    <t>Severity</t>
  </si>
  <si>
    <t>Consumable income</t>
  </si>
  <si>
    <t>Gini</t>
  </si>
  <si>
    <t>Final income</t>
  </si>
  <si>
    <t>Theil</t>
  </si>
  <si>
    <t>Poverty headcount</t>
  </si>
  <si>
    <t>Poverty gap</t>
  </si>
  <si>
    <t>Poverty Severity</t>
  </si>
  <si>
    <t>VAT</t>
  </si>
  <si>
    <t>Excise on tobacco, tea and sugar</t>
  </si>
  <si>
    <t>Disposable income: 2019</t>
  </si>
  <si>
    <t>Disposable income: 2019 with food credit simulation</t>
  </si>
  <si>
    <t>Disposable income: 2018</t>
  </si>
  <si>
    <t>Personal income tax</t>
  </si>
  <si>
    <t>Pension contribution</t>
  </si>
  <si>
    <t>Food subsidy</t>
  </si>
  <si>
    <t>Education Transfer</t>
  </si>
  <si>
    <t>Health Transfer</t>
  </si>
  <si>
    <t>Energy Subsidy</t>
  </si>
  <si>
    <t>decile</t>
  </si>
  <si>
    <t>Poverty and inequality</t>
  </si>
  <si>
    <t>Transfer</t>
  </si>
  <si>
    <t>Taxes/Transfers As a Percent of Market Income, by Decile</t>
  </si>
  <si>
    <t>MODEL PARAMETERS</t>
  </si>
  <si>
    <t>wage</t>
  </si>
  <si>
    <t>agri_inc</t>
  </si>
  <si>
    <t>priv_trans</t>
  </si>
  <si>
    <t>Taxes</t>
  </si>
  <si>
    <t>Personal Income Tax (PIT) rates</t>
  </si>
  <si>
    <t>market_pens_income</t>
  </si>
  <si>
    <t>Simulation Results</t>
  </si>
  <si>
    <t>Market income plus pensions</t>
  </si>
  <si>
    <t>Gross income</t>
  </si>
  <si>
    <t>SSC</t>
  </si>
  <si>
    <t>pensions</t>
  </si>
  <si>
    <t>Direct Taxes</t>
  </si>
  <si>
    <t>Pensions</t>
  </si>
  <si>
    <t>Indirect Taxes</t>
  </si>
  <si>
    <t>Indirect Subsidies</t>
  </si>
  <si>
    <t>In-kind Health</t>
  </si>
  <si>
    <t>Total</t>
  </si>
  <si>
    <t>Simulation Results: Net Cash Position</t>
  </si>
  <si>
    <t>Simulation Results: Poverty by Groups</t>
  </si>
  <si>
    <t>total</t>
  </si>
  <si>
    <t>market_income</t>
  </si>
  <si>
    <t>SIC</t>
  </si>
  <si>
    <t>PIT</t>
  </si>
  <si>
    <t>educ_sec</t>
  </si>
  <si>
    <t>educ_tert</t>
  </si>
  <si>
    <t>TakAKul and Karama</t>
  </si>
  <si>
    <t>population</t>
  </si>
  <si>
    <t>rate</t>
  </si>
  <si>
    <t>education</t>
  </si>
  <si>
    <t>health</t>
  </si>
  <si>
    <t>indirect_subsidies</t>
  </si>
  <si>
    <t>indirect_taxes</t>
  </si>
  <si>
    <t>direct_transfers</t>
  </si>
  <si>
    <t>direct_taxes</t>
  </si>
  <si>
    <t>cumulative CPI</t>
  </si>
  <si>
    <t>population growth</t>
  </si>
  <si>
    <t>cumulative real growth</t>
  </si>
  <si>
    <t>other_income</t>
  </si>
  <si>
    <t>Taxes/Transfers As a Percent of Final Income</t>
  </si>
  <si>
    <t>programs</t>
  </si>
  <si>
    <t>Indirect taxes</t>
  </si>
  <si>
    <t>Direct Transfers</t>
  </si>
  <si>
    <t>In-kind Education</t>
  </si>
  <si>
    <t>lab_pens</t>
  </si>
  <si>
    <t>soc_pens</t>
  </si>
  <si>
    <t>child_ben</t>
  </si>
  <si>
    <t>unem_ben</t>
  </si>
  <si>
    <t>health_in</t>
  </si>
  <si>
    <t>health_out</t>
  </si>
  <si>
    <t>educ_prim</t>
  </si>
  <si>
    <t>Social contribution rate</t>
  </si>
  <si>
    <t>Child benefit</t>
  </si>
  <si>
    <t>cut-off</t>
  </si>
  <si>
    <t>PIT_deduction</t>
  </si>
  <si>
    <t>SIC_rate</t>
  </si>
  <si>
    <t>PIT_rate</t>
  </si>
  <si>
    <t>PIT_cutoff</t>
  </si>
  <si>
    <t>Guranteed minimum income</t>
  </si>
  <si>
    <t>child_benefit</t>
  </si>
  <si>
    <t>max_child_elig</t>
  </si>
  <si>
    <t>benefit per child (monthly)</t>
  </si>
  <si>
    <t>Unemployment benefit</t>
  </si>
  <si>
    <t>increase in coverage, thsd people</t>
  </si>
  <si>
    <t>unempl_coverage_increase</t>
  </si>
  <si>
    <t>income threshold (monthly per person)</t>
  </si>
  <si>
    <t>GMI_threshold</t>
  </si>
  <si>
    <t>GMI</t>
  </si>
  <si>
    <t>Marginal contribution by programs to the reduction in (p.p.):</t>
  </si>
  <si>
    <t>income</t>
  </si>
  <si>
    <t>program amount</t>
  </si>
  <si>
    <t>poverty without the program</t>
  </si>
  <si>
    <t>poverty</t>
  </si>
  <si>
    <t>gini without the programs</t>
  </si>
  <si>
    <t>Poverty</t>
  </si>
  <si>
    <t>absolute</t>
  </si>
  <si>
    <t>disposable</t>
  </si>
  <si>
    <t>consumable</t>
  </si>
  <si>
    <t>per bln LCU</t>
  </si>
  <si>
    <t>Total cash</t>
  </si>
  <si>
    <t>pre-fiscal decile</t>
  </si>
  <si>
    <t>Per Capita Yearly Taxes/Transfers as a Share of Income</t>
  </si>
  <si>
    <t>Deciles ranked by</t>
  </si>
  <si>
    <t xml:space="preserve"> market income plus pension</t>
  </si>
  <si>
    <t>Select Policy :</t>
  </si>
  <si>
    <t>Select Income:</t>
  </si>
  <si>
    <t>Incidence</t>
  </si>
  <si>
    <t xml:space="preserve"> Incidence 1</t>
  </si>
  <si>
    <t xml:space="preserve"> Incidence 2</t>
  </si>
  <si>
    <t>Yearly Taxes/Transfers: by Decile</t>
  </si>
  <si>
    <t>Yearly Income: by Decile</t>
  </si>
  <si>
    <t>Yearly Taxes/Transfers as a Share of Income Defined Above</t>
  </si>
  <si>
    <t>Policy 1</t>
  </si>
  <si>
    <t>Policy 2</t>
  </si>
  <si>
    <t>Income 1</t>
  </si>
  <si>
    <t>Income 2</t>
  </si>
  <si>
    <t>Decile</t>
  </si>
  <si>
    <t>final</t>
  </si>
  <si>
    <t>Programs</t>
  </si>
  <si>
    <t>Total simulated</t>
  </si>
  <si>
    <t>Number of recipients</t>
  </si>
  <si>
    <t>names</t>
  </si>
  <si>
    <t>thsd households</t>
  </si>
  <si>
    <t>thsd people</t>
  </si>
  <si>
    <t>mln LCU</t>
  </si>
  <si>
    <t>personal deduction</t>
  </si>
  <si>
    <t>other_ben</t>
  </si>
  <si>
    <t>name</t>
  </si>
  <si>
    <t>exp_type</t>
  </si>
  <si>
    <t>sector</t>
  </si>
  <si>
    <t>VAT_rate_SY</t>
  </si>
  <si>
    <t>VAT_rate_PY</t>
  </si>
  <si>
    <t>sector_name</t>
  </si>
  <si>
    <t>sect_1</t>
  </si>
  <si>
    <t>sect_2</t>
  </si>
  <si>
    <t>sect_3</t>
  </si>
  <si>
    <t>sect_4</t>
  </si>
  <si>
    <t>sect_5</t>
  </si>
  <si>
    <t>sect_6</t>
  </si>
  <si>
    <t>sect_7</t>
  </si>
  <si>
    <t>sect_8</t>
  </si>
  <si>
    <t>sect_9</t>
  </si>
  <si>
    <t>sect_10</t>
  </si>
  <si>
    <t>sect_11</t>
  </si>
  <si>
    <t>sect_12</t>
  </si>
  <si>
    <t>sect_13</t>
  </si>
  <si>
    <t>sect_14</t>
  </si>
  <si>
    <t>sect_15</t>
  </si>
  <si>
    <t>sect_16</t>
  </si>
  <si>
    <t>VAT_exempt_SY</t>
  </si>
  <si>
    <t>VAT_exempt_PY</t>
  </si>
  <si>
    <t>VAT_dir</t>
  </si>
  <si>
    <t>VAT_ind</t>
  </si>
  <si>
    <t>Inkind transfers</t>
  </si>
  <si>
    <t xml:space="preserve">Total expenditures </t>
  </si>
  <si>
    <t>scale factor (ratio of consumption in survey and National Accounts)</t>
  </si>
  <si>
    <t xml:space="preserve">Pre-primary and primary education </t>
  </si>
  <si>
    <t xml:space="preserve">Secondary education </t>
  </si>
  <si>
    <t>Postsecondary nontertiary education</t>
  </si>
  <si>
    <t xml:space="preserve">Tertiary education </t>
  </si>
  <si>
    <t>Outpatient services</t>
  </si>
  <si>
    <t xml:space="preserve">Hospital services </t>
  </si>
  <si>
    <t>scale_factor</t>
  </si>
  <si>
    <t>VAT rate</t>
  </si>
  <si>
    <t>Standrd</t>
  </si>
  <si>
    <t>Reduced</t>
  </si>
  <si>
    <t>Zero</t>
  </si>
  <si>
    <t>Restaurant, eating out</t>
  </si>
  <si>
    <t>Rice</t>
  </si>
  <si>
    <t>Wheat</t>
  </si>
  <si>
    <t>Corn and other grains</t>
  </si>
  <si>
    <t>Pasta and bread products</t>
  </si>
  <si>
    <t>Beef</t>
  </si>
  <si>
    <t>Pork</t>
  </si>
  <si>
    <t>Mean prodcuts</t>
  </si>
  <si>
    <t>Fresh (alive) and refrigerated fish and seafood</t>
  </si>
  <si>
    <t>Frozen fish and seafood</t>
  </si>
  <si>
    <t>Fish products</t>
  </si>
  <si>
    <t>Whole milk, fresh</t>
  </si>
  <si>
    <t>Canned milk</t>
  </si>
  <si>
    <t>Dairy products</t>
  </si>
  <si>
    <t>Cheese</t>
  </si>
  <si>
    <t>Butter</t>
  </si>
  <si>
    <t>Olive and other vegetable oil</t>
  </si>
  <si>
    <t>Citrus</t>
  </si>
  <si>
    <t>Other fruits</t>
  </si>
  <si>
    <t>Melons, watermelons</t>
  </si>
  <si>
    <t>Grapes</t>
  </si>
  <si>
    <t>Apples</t>
  </si>
  <si>
    <t>Dried fruits</t>
  </si>
  <si>
    <t>Nuts</t>
  </si>
  <si>
    <t>Canned, frozed and other processed vegetables</t>
  </si>
  <si>
    <t>Chips</t>
  </si>
  <si>
    <t>Sugar</t>
  </si>
  <si>
    <t>Jam and honey</t>
  </si>
  <si>
    <t>Chocolate, candy, etc.</t>
  </si>
  <si>
    <t>Ice cream, edible ice</t>
  </si>
  <si>
    <t>Salt and spices</t>
  </si>
  <si>
    <t>Baby food</t>
  </si>
  <si>
    <t>Prepared food</t>
  </si>
  <si>
    <t>Coffee, tea</t>
  </si>
  <si>
    <t>Drinking water</t>
  </si>
  <si>
    <t>Juices and other beverages</t>
  </si>
  <si>
    <t>Brandy and liquor products</t>
  </si>
  <si>
    <t>Wine</t>
  </si>
  <si>
    <t>Beer</t>
  </si>
  <si>
    <t>Cigarettes and other tobacco products</t>
  </si>
  <si>
    <t>Coats, jackets and pants for men</t>
  </si>
  <si>
    <t>Underwear for men</t>
  </si>
  <si>
    <t>Coats, jackets and skirts for women</t>
  </si>
  <si>
    <t>Underwear for women</t>
  </si>
  <si>
    <t>Coats, jackets and skirts for kids</t>
  </si>
  <si>
    <t>Underwear for kids</t>
  </si>
  <si>
    <t>Other clothes</t>
  </si>
  <si>
    <t>Footwear for men</t>
  </si>
  <si>
    <t>Footwear for women</t>
  </si>
  <si>
    <t>Footwear for kids</t>
  </si>
  <si>
    <t>Fabrics</t>
  </si>
  <si>
    <t>Clothing accessories</t>
  </si>
  <si>
    <t>Cleaning and repair of clothes services</t>
  </si>
  <si>
    <t>The rent paid for the house or garage</t>
  </si>
  <si>
    <t>Materials for maintenance and repair</t>
  </si>
  <si>
    <t>Repair services</t>
  </si>
  <si>
    <t>Furniture</t>
  </si>
  <si>
    <t>Home equipment</t>
  </si>
  <si>
    <t>Home textiles</t>
  </si>
  <si>
    <t>Home appliances: fridge, waher, dryer, A/C, etc.</t>
  </si>
  <si>
    <t>Stove, oven and other food processing devices</t>
  </si>
  <si>
    <t>Repair and installation of appliances</t>
  </si>
  <si>
    <t>Tableware</t>
  </si>
  <si>
    <t>Other household items</t>
  </si>
  <si>
    <t>Home chemicals</t>
  </si>
  <si>
    <t>Cleaning service</t>
  </si>
  <si>
    <t>Medication and drugs</t>
  </si>
  <si>
    <t>Medical services</t>
  </si>
  <si>
    <t>Vehicle fuel</t>
  </si>
  <si>
    <t>Transportation and postal services</t>
  </si>
  <si>
    <t>Software</t>
  </si>
  <si>
    <t>Sports equipment</t>
  </si>
  <si>
    <t>Products for pets</t>
  </si>
  <si>
    <t>Entertainment, cultural services</t>
  </si>
  <si>
    <t>Books, newspapers</t>
  </si>
  <si>
    <t>Non-tertiary post-secondary education (contract)</t>
  </si>
  <si>
    <t>Tertiary education (contract)</t>
  </si>
  <si>
    <t>Personal care services</t>
  </si>
  <si>
    <t>Jewelry, clocks, watches</t>
  </si>
  <si>
    <t>Administrative fees, taxes</t>
  </si>
  <si>
    <t>Private transfers and gifts</t>
  </si>
  <si>
    <t>Construction services</t>
  </si>
  <si>
    <t>Electricity</t>
  </si>
  <si>
    <t>Cold water, sewerage and transportation of wastes</t>
  </si>
  <si>
    <t>Gas</t>
  </si>
  <si>
    <t>Heating and hot water</t>
  </si>
  <si>
    <t>Maintenance of blocks of apartments expenditures</t>
  </si>
  <si>
    <t>Vehicle repair services</t>
  </si>
  <si>
    <t>Parking services</t>
  </si>
  <si>
    <t>Phone, computer devices, etc.</t>
  </si>
  <si>
    <t xml:space="preserve">Phone service, Internet </t>
  </si>
  <si>
    <t>Agriculture, fishery, forestry</t>
  </si>
  <si>
    <t>Mining industry</t>
  </si>
  <si>
    <t>Manufacturing industry</t>
  </si>
  <si>
    <t>Energy, gas, water supply</t>
  </si>
  <si>
    <t>Constructions</t>
  </si>
  <si>
    <t>Trade</t>
  </si>
  <si>
    <t>Transport and warehousing</t>
  </si>
  <si>
    <t>Hotels, restaurants, cafeteria</t>
  </si>
  <si>
    <t>Information and communication technologies</t>
  </si>
  <si>
    <t>Financial services</t>
  </si>
  <si>
    <t>Real estate services</t>
  </si>
  <si>
    <t>Professional services rendered mainly to businesses</t>
  </si>
  <si>
    <t>Public administration</t>
  </si>
  <si>
    <t>Education</t>
  </si>
  <si>
    <t>Health</t>
  </si>
  <si>
    <t>Private services rendered mainly to households</t>
  </si>
  <si>
    <t>cap_income</t>
  </si>
  <si>
    <t>Full cost (LCU/kWh)</t>
  </si>
  <si>
    <t>tariff (LCU/kWh)</t>
  </si>
  <si>
    <t>cut-off (kWh/month)</t>
  </si>
  <si>
    <t>electr_tariff</t>
  </si>
  <si>
    <t>electr_cutoff</t>
  </si>
  <si>
    <t>electr_cost</t>
  </si>
  <si>
    <t>SY baseline</t>
  </si>
  <si>
    <t>SY_consistency_check</t>
  </si>
  <si>
    <t>self_inc</t>
  </si>
  <si>
    <t>max number of eligible children</t>
  </si>
  <si>
    <t>gas_sub_dir</t>
  </si>
  <si>
    <t>gas_sub_ind</t>
  </si>
  <si>
    <t>gas_subs</t>
  </si>
  <si>
    <t>electr_sub</t>
  </si>
  <si>
    <t>Gas subsidy, share of price/tariff</t>
  </si>
  <si>
    <t>yes</t>
  </si>
  <si>
    <t>Indirect subsidies</t>
  </si>
  <si>
    <t>VAT_exempt_share_SY</t>
  </si>
  <si>
    <t>VAT_exempt_share_PY</t>
  </si>
  <si>
    <t>Tobacco</t>
  </si>
  <si>
    <t>Product code</t>
  </si>
  <si>
    <t>excise_rate_SY</t>
  </si>
  <si>
    <t>excise_rate_PY</t>
  </si>
  <si>
    <t>Excises</t>
  </si>
  <si>
    <t xml:space="preserve">Excise rate SY (tax/price before VAT) </t>
  </si>
  <si>
    <t xml:space="preserve">Excise rate PY (tax/price before VAT) </t>
  </si>
  <si>
    <t>School books</t>
  </si>
  <si>
    <t>Extra tuition</t>
  </si>
  <si>
    <t>School meals</t>
  </si>
  <si>
    <t>Other education services</t>
  </si>
  <si>
    <t>excises</t>
  </si>
  <si>
    <t>market_income</t>
  </si>
  <si>
    <t>Market income</t>
  </si>
  <si>
    <t>wage</t>
  </si>
  <si>
    <t>Wage/salary, gross</t>
  </si>
  <si>
    <t>self_inc</t>
  </si>
  <si>
    <t>Self-employed income, gross</t>
  </si>
  <si>
    <t>cap_income</t>
  </si>
  <si>
    <t>Capital income, gross</t>
  </si>
  <si>
    <t>agri_inc</t>
  </si>
  <si>
    <t>Agricultural income, gross</t>
  </si>
  <si>
    <t>priv_trans</t>
  </si>
  <si>
    <t>Private transfers, gross</t>
  </si>
  <si>
    <t>SSC</t>
  </si>
  <si>
    <t>Social contributions</t>
  </si>
  <si>
    <t>SIC</t>
  </si>
  <si>
    <t>Social insurance contributions</t>
  </si>
  <si>
    <t>direct_taxes</t>
  </si>
  <si>
    <t>All direct taxes other than social contributions</t>
  </si>
  <si>
    <t>PIT</t>
  </si>
  <si>
    <t>Personal income tax</t>
  </si>
  <si>
    <t>pensions</t>
  </si>
  <si>
    <t>Contributory pensions</t>
  </si>
  <si>
    <t>lab_pens</t>
  </si>
  <si>
    <t>Labor pensions</t>
  </si>
  <si>
    <t>direct_transfers</t>
  </si>
  <si>
    <t>Direct transfers and non-contributory pensions</t>
  </si>
  <si>
    <t>soc_pens</t>
  </si>
  <si>
    <t>Social pensions</t>
  </si>
  <si>
    <t>unem_ben</t>
  </si>
  <si>
    <t>Unemployment benefits</t>
  </si>
  <si>
    <t>child_ben</t>
  </si>
  <si>
    <t>Child benefits</t>
  </si>
  <si>
    <t>GMI</t>
  </si>
  <si>
    <t>Guaranteed minimum income benefits</t>
  </si>
  <si>
    <t>other_ben</t>
  </si>
  <si>
    <t>Other benefits</t>
  </si>
  <si>
    <t>indirect_taxes</t>
  </si>
  <si>
    <t>Indirect taxes</t>
  </si>
  <si>
    <t>VAT_dir</t>
  </si>
  <si>
    <t>Value added tax (direct effect)</t>
  </si>
  <si>
    <t>VAT_ind</t>
  </si>
  <si>
    <t>Value added tax (indirect effect)</t>
  </si>
  <si>
    <t>excises</t>
  </si>
  <si>
    <t>Excises</t>
  </si>
  <si>
    <t>indirect_subsidies</t>
  </si>
  <si>
    <t>Indirect subsidies</t>
  </si>
  <si>
    <t>electr_sub</t>
  </si>
  <si>
    <t>Electricity subsidy</t>
  </si>
  <si>
    <t>gas_sub_dir</t>
  </si>
  <si>
    <t>Gas subsidy (direct effects)</t>
  </si>
  <si>
    <t>gas_sub_ind</t>
  </si>
  <si>
    <t>Gas subsidy (indirect effects)</t>
  </si>
  <si>
    <t>health</t>
  </si>
  <si>
    <t>In-kind health benefits</t>
  </si>
  <si>
    <t>health_in</t>
  </si>
  <si>
    <t>In-hospital in-kind medical benefits</t>
  </si>
  <si>
    <t>health_out</t>
  </si>
  <si>
    <t>Out-hospital in-kind medical benefits</t>
  </si>
  <si>
    <t>education</t>
  </si>
  <si>
    <t>In-kind education benefits</t>
  </si>
  <si>
    <t>educ_prim</t>
  </si>
  <si>
    <t>Primary in-kind education benefits</t>
  </si>
  <si>
    <t>educ_sec</t>
  </si>
  <si>
    <t>Secondary in-kind education benefits</t>
  </si>
  <si>
    <t>educ_tert</t>
  </si>
  <si>
    <t>Tertiary in-kind education benefits</t>
  </si>
  <si>
    <t>all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</si>
  <si>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</si>
  <si>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</si>
  <si>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</si>
  <si>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</si>
  <si>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</si>
  <si>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</si>
  <si>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</si>
  <si>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</si>
  <si>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</si>
  <si>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</si>
  <si>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</si>
  <si>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</si>
  <si>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</si>
  <si>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</si>
  <si>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</si>
  <si>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</si>
  <si>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</si>
  <si>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</si>
  <si>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</si>
  <si>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</si>
  <si>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</si>
  <si>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</si>
  <si>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</si>
  <si>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</si>
  <si>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</si>
  <si>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</si>
  <si>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</si>
  <si>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</si>
  <si>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</si>
  <si>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</si>
  <si>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</si>
  <si>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</si>
  <si>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</si>
  <si>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</si>
  <si>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health_in</t>
  </si>
  <si>
    <t>health_out</t>
  </si>
  <si>
    <t>educ_prim</t>
  </si>
  <si>
    <t>educ_sec</t>
  </si>
  <si>
    <t>educ_tert</t>
  </si>
  <si>
    <t>decile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</si>
  <si>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</si>
  <si>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</si>
  <si>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</si>
  <si>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</si>
  <si>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</si>
  <si>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</si>
  <si>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</si>
  <si>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</si>
  <si>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</si>
  <si>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</si>
  <si>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</si>
  <si>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</si>
  <si>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</si>
  <si>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</si>
  <si>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</si>
  <si>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</si>
  <si>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</si>
  <si>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</si>
  <si>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</si>
  <si>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</si>
  <si>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</si>
  <si>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</si>
  <si>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</si>
  <si>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</si>
  <si>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</si>
  <si>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</si>
  <si>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</si>
  <si>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</si>
  <si>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</si>
  <si>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</si>
  <si>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</si>
  <si>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</si>
  <si>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</si>
  <si>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</si>
  <si>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health_in</t>
  </si>
  <si>
    <t>health_out</t>
  </si>
  <si>
    <t>educ_prim</t>
  </si>
  <si>
    <t>educ_sec</t>
  </si>
  <si>
    <t>educ_tert</t>
  </si>
  <si>
    <t>decile_final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</si>
  <si>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</si>
  <si>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</si>
  <si>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</si>
  <si>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</si>
  <si>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</si>
  <si>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</si>
  <si>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</si>
  <si>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</si>
  <si>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</si>
  <si>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</si>
  <si>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</si>
  <si>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</si>
  <si>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</si>
  <si>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</si>
  <si>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</si>
  <si>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</si>
  <si>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</si>
  <si>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</si>
  <si>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</si>
  <si>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</si>
  <si>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</si>
  <si>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</si>
  <si>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</si>
  <si>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</si>
  <si>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</si>
  <si>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</si>
  <si>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</si>
  <si>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</si>
  <si>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</si>
  <si>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</si>
  <si>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</si>
  <si>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</si>
  <si>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</si>
  <si>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</si>
  <si>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health_in</t>
  </si>
  <si>
    <t>health_out</t>
  </si>
  <si>
    <t>educ_prim</t>
  </si>
  <si>
    <t>educ_sec</t>
  </si>
  <si>
    <t>educ_tert</t>
  </si>
  <si>
    <t>hh_type</t>
  </si>
  <si>
    <t>two adults (or more) and 1 child</t>
  </si>
  <si>
    <t>two adults (or more) and 2 children</t>
  </si>
  <si>
    <t>two adults (or more) and 3+ children</t>
  </si>
  <si>
    <t>one adult and child(ren)</t>
  </si>
  <si>
    <t>only working age adults</t>
  </si>
  <si>
    <t>only pensioners</t>
  </si>
  <si>
    <t>mixed adults, no children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</si>
  <si>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</si>
  <si>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</si>
  <si>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</si>
  <si>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</si>
  <si>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</si>
  <si>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</si>
  <si>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</si>
  <si>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</si>
  <si>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</si>
  <si>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</si>
  <si>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</si>
  <si>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</si>
  <si>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</si>
  <si>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</si>
  <si>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</si>
  <si>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</si>
  <si>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</si>
  <si>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</si>
  <si>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</si>
  <si>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</si>
  <si>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</si>
  <si>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</si>
  <si>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</si>
  <si>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</si>
  <si>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</si>
  <si>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</si>
  <si>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</si>
  <si>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</si>
  <si>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</si>
  <si>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</si>
  <si>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</si>
  <si>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</si>
  <si>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</si>
  <si>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</si>
  <si>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health_in</t>
  </si>
  <si>
    <t>health_out</t>
  </si>
  <si>
    <t>educ_prim</t>
  </si>
  <si>
    <t>educ_sec</t>
  </si>
  <si>
    <t>educ_tert</t>
  </si>
  <si>
    <t>region</t>
  </si>
  <si>
    <t>north</t>
  </si>
  <si>
    <t>center</t>
  </si>
  <si>
    <t>south</t>
  </si>
  <si>
    <t>capital city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</si>
  <si>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</si>
  <si>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</si>
  <si>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</si>
  <si>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</si>
  <si>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</si>
  <si>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</si>
  <si>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</si>
  <si>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</si>
  <si>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</si>
  <si>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</si>
  <si>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</si>
  <si>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</si>
  <si>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</si>
  <si>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</si>
  <si>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</si>
  <si>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</si>
  <si>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</si>
  <si>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</si>
  <si>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</si>
  <si>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</si>
  <si>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</si>
  <si>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</si>
  <si>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</si>
  <si>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</si>
  <si>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</si>
  <si>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</si>
  <si>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</si>
  <si>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</si>
  <si>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</si>
  <si>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</si>
  <si>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</si>
  <si>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</si>
  <si>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</si>
  <si>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</si>
  <si>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health_in</t>
  </si>
  <si>
    <t>health_out</t>
  </si>
  <si>
    <t>educ_prim</t>
  </si>
  <si>
    <t>educ_sec</t>
  </si>
  <si>
    <t>educ_tert</t>
  </si>
  <si>
    <t>strata</t>
  </si>
  <si>
    <t>big cities</t>
  </si>
  <si>
    <t>small towns</t>
  </si>
  <si>
    <t>rural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</si>
  <si>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</si>
  <si>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</si>
  <si>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</si>
  <si>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</si>
  <si>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</si>
  <si>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</si>
  <si>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</si>
  <si>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</si>
  <si>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</si>
  <si>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</si>
  <si>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</si>
  <si>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</si>
  <si>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</si>
  <si>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</si>
  <si>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</si>
  <si>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</si>
  <si>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</si>
  <si>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</si>
  <si>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</si>
  <si>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</si>
  <si>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</si>
  <si>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</si>
  <si>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</si>
  <si>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</si>
  <si>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</si>
  <si>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</si>
  <si>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</si>
  <si>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</si>
  <si>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</si>
  <si>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</si>
  <si>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</si>
  <si>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</si>
  <si>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</si>
  <si>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</si>
  <si>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health_in</t>
  </si>
  <si>
    <t>health_out</t>
  </si>
  <si>
    <t>educ_prim</t>
  </si>
  <si>
    <t>educ_sec</t>
  </si>
  <si>
    <t>educ_tert</t>
  </si>
  <si>
    <t>househols</t>
  </si>
  <si>
    <t>individuals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</si>
  <si>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</si>
  <si>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</si>
  <si>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</si>
  <si>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</si>
  <si>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</si>
  <si>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</si>
  <si>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</si>
  <si>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</si>
  <si>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</si>
  <si>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</si>
  <si>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</si>
  <si>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</si>
  <si>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</si>
  <si>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</si>
  <si>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</si>
  <si>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</si>
  <si>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</si>
  <si>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</si>
  <si>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</si>
  <si>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health_in</t>
  </si>
  <si>
    <t>health_out</t>
  </si>
  <si>
    <t>educ_prim</t>
  </si>
  <si>
    <t>educ_sec</t>
  </si>
  <si>
    <t>educ_tert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</si>
  <si>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</si>
  <si>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</si>
  <si>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</si>
  <si>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</si>
  <si>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</si>
  <si>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</si>
  <si>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</si>
  <si>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</si>
  <si>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</si>
  <si>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</si>
  <si>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</si>
  <si>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</si>
  <si>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</si>
  <si>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</si>
  <si>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</si>
  <si>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</si>
  <si>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</si>
  <si>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</si>
  <si>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</si>
  <si>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health_in</t>
  </si>
  <si>
    <t>health_out</t>
  </si>
  <si>
    <t>educ_prim</t>
  </si>
  <si>
    <t>educ_sec</t>
  </si>
  <si>
    <t>educ_tert</t>
  </si>
  <si>
    <t>concat</t>
  </si>
  <si>
    <t>market_income_gini_</t>
  </si>
  <si>
    <t>market_income_theil_</t>
  </si>
  <si>
    <t>market_income_fgt0_</t>
  </si>
  <si>
    <t>market_income_fgt1_</t>
  </si>
  <si>
    <t>market_income_fgt2_</t>
  </si>
  <si>
    <t>market_pens_income_gini_</t>
  </si>
  <si>
    <t>market_pens_income_theil_</t>
  </si>
  <si>
    <t>market_pens_income_fgt0_</t>
  </si>
  <si>
    <t>market_pens_income_fgt1_</t>
  </si>
  <si>
    <t>market_pens_income_fgt2_</t>
  </si>
  <si>
    <t>net_market_income_gini_</t>
  </si>
  <si>
    <t>net_market_income_theil_</t>
  </si>
  <si>
    <t>net_market_income_fgt0_</t>
  </si>
  <si>
    <t>net_market_income_fgt1_</t>
  </si>
  <si>
    <t>net_market_income_fgt2_</t>
  </si>
  <si>
    <t>gross_income_gini_</t>
  </si>
  <si>
    <t>gross_income_theil_</t>
  </si>
  <si>
    <t>gross_income_fgt0_</t>
  </si>
  <si>
    <t>gross_income_fgt1_</t>
  </si>
  <si>
    <t>gross_income_fgt2_</t>
  </si>
  <si>
    <t>disposable_income_gini_</t>
  </si>
  <si>
    <t>disposable_income_theil_</t>
  </si>
  <si>
    <t>disposable_income_fgt0_</t>
  </si>
  <si>
    <t>disposable_income_fgt1_</t>
  </si>
  <si>
    <t>disposable_income_fgt2_</t>
  </si>
  <si>
    <t>consumable_income_gini_</t>
  </si>
  <si>
    <t>consumable_income_theil_</t>
  </si>
  <si>
    <t>consumable_income_fgt0_</t>
  </si>
  <si>
    <t>consumable_income_fgt1_</t>
  </si>
  <si>
    <t>consumable_income_fgt2_</t>
  </si>
  <si>
    <t>final_income_gini_</t>
  </si>
  <si>
    <t>final_income_theil_</t>
  </si>
  <si>
    <t>final_income_fgt0_</t>
  </si>
  <si>
    <t>final_income_fgt1_</t>
  </si>
  <si>
    <t>final_income_fgt2_</t>
  </si>
  <si>
    <t>all</t>
  </si>
  <si>
    <t>measure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</si>
  <si>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</si>
  <si>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</si>
  <si>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</si>
  <si>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</si>
  <si>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</si>
  <si>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</si>
  <si>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</si>
  <si>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</si>
  <si>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</si>
  <si>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</si>
  <si>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</si>
  <si>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</si>
  <si>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</si>
  <si>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</si>
  <si>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</si>
  <si>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</si>
  <si>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</si>
  <si>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</si>
  <si>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</si>
  <si>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</si>
  <si>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</si>
  <si>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</si>
  <si>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</si>
  <si>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</si>
  <si>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</si>
  <si>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</si>
  <si>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</si>
  <si>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</si>
  <si>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</si>
  <si>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</si>
  <si>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</si>
  <si>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</si>
  <si>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</si>
  <si>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</si>
  <si>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</si>
  <si>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_population</t>
  </si>
  <si>
    <t>value</t>
  </si>
  <si>
    <t>variable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</si>
  <si>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</si>
  <si>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</si>
  <si>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</si>
  <si>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</si>
  <si>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</si>
  <si>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</si>
  <si>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</si>
  <si>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reference</t>
  </si>
  <si>
    <t/>
  </si>
  <si>
    <t/>
  </si>
  <si>
    <t>povline_nat</t>
  </si>
  <si>
    <t/>
  </si>
  <si>
    <t/>
  </si>
  <si>
    <t>povline_nat</t>
  </si>
  <si>
    <t/>
  </si>
  <si>
    <t/>
  </si>
  <si>
    <t>povline_nat</t>
  </si>
  <si>
    <t/>
  </si>
  <si>
    <t/>
  </si>
  <si>
    <t>povline_nat</t>
  </si>
  <si>
    <t/>
  </si>
  <si>
    <t/>
  </si>
  <si>
    <t>povline_nat</t>
  </si>
  <si>
    <t/>
  </si>
  <si>
    <t/>
  </si>
  <si>
    <t>povline_nat</t>
  </si>
  <si>
    <t/>
  </si>
  <si>
    <t/>
  </si>
  <si>
    <t>povline_nat</t>
  </si>
  <si>
    <t>concat</t>
  </si>
  <si>
    <t>market_income_two adults (or more) and 1 child</t>
  </si>
  <si>
    <t>market_pens_income_two adults (or more) and 1 child</t>
  </si>
  <si>
    <t>net_market_income_two adults (or more) and 1 child</t>
  </si>
  <si>
    <t>gross_income_two adults (or more) and 1 child</t>
  </si>
  <si>
    <t>disposable_income_two adults (or more) and 1 child</t>
  </si>
  <si>
    <t>consumable_income_two adults (or more) and 1 child</t>
  </si>
  <si>
    <t>final_income_two adults (or more) and 1 child</t>
  </si>
  <si>
    <t>market_income_two adults (or more) and 2 children</t>
  </si>
  <si>
    <t>market_pens_income_two adults (or more) and 2 children</t>
  </si>
  <si>
    <t>net_market_income_two adults (or more) and 2 children</t>
  </si>
  <si>
    <t>gross_income_two adults (or more) and 2 children</t>
  </si>
  <si>
    <t>disposable_income_two adults (or more) and 2 children</t>
  </si>
  <si>
    <t>consumable_income_two adults (or more) and 2 children</t>
  </si>
  <si>
    <t>final_income_two adults (or more) and 2 children</t>
  </si>
  <si>
    <t>market_income_two adults (or more) and 3+ children</t>
  </si>
  <si>
    <t>market_pens_income_two adults (or more) and 3+ children</t>
  </si>
  <si>
    <t>net_market_income_two adults (or more) and 3+ children</t>
  </si>
  <si>
    <t>gross_income_two adults (or more) and 3+ children</t>
  </si>
  <si>
    <t>disposable_income_two adults (or more) and 3+ children</t>
  </si>
  <si>
    <t>consumable_income_two adults (or more) and 3+ children</t>
  </si>
  <si>
    <t>final_income_two adults (or more) and 3+ children</t>
  </si>
  <si>
    <t>market_income_one adult and child(ren)</t>
  </si>
  <si>
    <t>market_pens_income_one adult and child(ren)</t>
  </si>
  <si>
    <t>net_market_income_one adult and child(ren)</t>
  </si>
  <si>
    <t>gross_income_one adult and child(ren)</t>
  </si>
  <si>
    <t>disposable_income_one adult and child(ren)</t>
  </si>
  <si>
    <t>consumable_income_one adult and child(ren)</t>
  </si>
  <si>
    <t>final_income_one adult and child(ren)</t>
  </si>
  <si>
    <t>market_income_only working age adults</t>
  </si>
  <si>
    <t>market_pens_income_only working age adults</t>
  </si>
  <si>
    <t>net_market_income_only working age adults</t>
  </si>
  <si>
    <t>gross_income_only working age adults</t>
  </si>
  <si>
    <t>disposable_income_only working age adults</t>
  </si>
  <si>
    <t>consumable_income_only working age adults</t>
  </si>
  <si>
    <t>final_income_only working age adults</t>
  </si>
  <si>
    <t>market_income_only pensioners</t>
  </si>
  <si>
    <t>market_pens_income_only pensioners</t>
  </si>
  <si>
    <t>net_market_income_only pensioners</t>
  </si>
  <si>
    <t>gross_income_only pensioners</t>
  </si>
  <si>
    <t>disposable_income_only pensioners</t>
  </si>
  <si>
    <t>consumable_income_only pensioners</t>
  </si>
  <si>
    <t>final_income_only pensioners</t>
  </si>
  <si>
    <t>market_income_mixed adults, no children</t>
  </si>
  <si>
    <t>market_pens_income_mixed adults, no children</t>
  </si>
  <si>
    <t>net_market_income_mixed adults, no children</t>
  </si>
  <si>
    <t>gross_income_mixed adults, no children</t>
  </si>
  <si>
    <t>disposable_income_mixed adults, no children</t>
  </si>
  <si>
    <t>consumable_income_mixed adults, no children</t>
  </si>
  <si>
    <t>final_income_mixed adults, no children</t>
  </si>
  <si>
    <t>hh_type</t>
  </si>
  <si>
    <t>two adults (or more) and 1 child</t>
  </si>
  <si>
    <t>two adults (or more) and 2 children</t>
  </si>
  <si>
    <t>two adults (or more) and 3+ children</t>
  </si>
  <si>
    <t>one adult and child(ren)</t>
  </si>
  <si>
    <t>only working age adults</t>
  </si>
  <si>
    <t>only pensioners</t>
  </si>
  <si>
    <t>mixed adults, no children</t>
  </si>
  <si>
    <t>measure</t>
  </si>
  <si>
    <t>fgt0</t>
  </si>
  <si>
    <t>value</t>
  </si>
  <si>
    <t>_population</t>
  </si>
  <si>
    <t>variable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</si>
  <si>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</si>
  <si>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</si>
  <si>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</si>
  <si>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</si>
  <si>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</si>
  <si>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</si>
  <si>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</si>
  <si>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</si>
  <si>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</si>
  <si>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</si>
  <si>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</si>
  <si>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</si>
  <si>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</si>
  <si>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</si>
  <si>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</si>
  <si>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</si>
  <si>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</si>
  <si>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</si>
  <si>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</si>
  <si>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</si>
  <si>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</si>
  <si>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</si>
  <si>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</si>
  <si>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</si>
  <si>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</si>
  <si>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</si>
  <si>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</si>
  <si>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</si>
  <si>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</si>
  <si>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</si>
  <si>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</si>
  <si>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</si>
  <si>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</si>
  <si>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</si>
  <si>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</si>
  <si>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</si>
  <si>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</si>
  <si>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</si>
  <si>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</si>
  <si>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</si>
  <si>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</si>
  <si>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</si>
  <si>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</si>
  <si>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</si>
  <si>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</si>
  <si>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</si>
  <si>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</si>
  <si>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</si>
  <si>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</si>
  <si>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reference</t>
  </si>
  <si>
    <t>povline_nat</t>
  </si>
  <si>
    <t>concat</t>
  </si>
  <si>
    <t>market_income_north</t>
  </si>
  <si>
    <t>market_pens_income_north</t>
  </si>
  <si>
    <t>net_market_income_north</t>
  </si>
  <si>
    <t>gross_income_north</t>
  </si>
  <si>
    <t>disposable_income_north</t>
  </si>
  <si>
    <t>consumable_income_north</t>
  </si>
  <si>
    <t>final_income_north</t>
  </si>
  <si>
    <t>market_income_center</t>
  </si>
  <si>
    <t>market_pens_income_center</t>
  </si>
  <si>
    <t>net_market_income_center</t>
  </si>
  <si>
    <t>gross_income_center</t>
  </si>
  <si>
    <t>disposable_income_center</t>
  </si>
  <si>
    <t>consumable_income_center</t>
  </si>
  <si>
    <t>final_income_center</t>
  </si>
  <si>
    <t>market_income_south</t>
  </si>
  <si>
    <t>market_pens_income_south</t>
  </si>
  <si>
    <t>net_market_income_south</t>
  </si>
  <si>
    <t>gross_income_south</t>
  </si>
  <si>
    <t>disposable_income_south</t>
  </si>
  <si>
    <t>consumable_income_south</t>
  </si>
  <si>
    <t>final_income_south</t>
  </si>
  <si>
    <t>market_income_capital city</t>
  </si>
  <si>
    <t>market_pens_income_capital city</t>
  </si>
  <si>
    <t>net_market_income_capital city</t>
  </si>
  <si>
    <t>gross_income_capital city</t>
  </si>
  <si>
    <t>disposable_income_capital city</t>
  </si>
  <si>
    <t>consumable_income_capital city</t>
  </si>
  <si>
    <t>final_income_capital city</t>
  </si>
  <si>
    <t>region</t>
  </si>
  <si>
    <t>north</t>
  </si>
  <si>
    <t>center</t>
  </si>
  <si>
    <t>south</t>
  </si>
  <si>
    <t>capital city</t>
  </si>
  <si>
    <t>measure</t>
  </si>
  <si>
    <t>fgt0</t>
  </si>
  <si>
    <t>value</t>
  </si>
  <si>
    <t>_population</t>
  </si>
  <si>
    <t>variable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</si>
  <si>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</si>
  <si>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</si>
  <si>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</si>
  <si>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</si>
  <si>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</si>
  <si>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</si>
  <si>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</si>
  <si>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</si>
  <si>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</si>
  <si>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</si>
  <si>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</si>
  <si>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</si>
  <si>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</si>
  <si>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</si>
  <si>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</si>
  <si>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</si>
  <si>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</si>
  <si>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</si>
  <si>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</si>
  <si>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</si>
  <si>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</si>
  <si>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</si>
  <si>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</si>
  <si>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</si>
  <si>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</si>
  <si>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</si>
  <si>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</si>
  <si>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</si>
  <si>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reference</t>
  </si>
  <si>
    <t>povline_nat</t>
  </si>
  <si>
    <t>concat</t>
  </si>
  <si>
    <t>market_income_big cities</t>
  </si>
  <si>
    <t>market_pens_income_big cities</t>
  </si>
  <si>
    <t>net_market_income_big cities</t>
  </si>
  <si>
    <t>gross_income_big cities</t>
  </si>
  <si>
    <t>disposable_income_big cities</t>
  </si>
  <si>
    <t>consumable_income_big cities</t>
  </si>
  <si>
    <t>final_income_big cities</t>
  </si>
  <si>
    <t>market_income_small towns</t>
  </si>
  <si>
    <t>market_pens_income_small towns</t>
  </si>
  <si>
    <t>net_market_income_small towns</t>
  </si>
  <si>
    <t>gross_income_small towns</t>
  </si>
  <si>
    <t>disposable_income_small towns</t>
  </si>
  <si>
    <t>consumable_income_small towns</t>
  </si>
  <si>
    <t>final_income_small towns</t>
  </si>
  <si>
    <t>market_income_rural</t>
  </si>
  <si>
    <t>market_pens_income_rural</t>
  </si>
  <si>
    <t>net_market_income_rural</t>
  </si>
  <si>
    <t>gross_income_rural</t>
  </si>
  <si>
    <t>disposable_income_rural</t>
  </si>
  <si>
    <t>consumable_income_rural</t>
  </si>
  <si>
    <t>final_income_rural</t>
  </si>
  <si>
    <t>strata</t>
  </si>
  <si>
    <t>big cities</t>
  </si>
  <si>
    <t>small towns</t>
  </si>
  <si>
    <t>rural</t>
  </si>
  <si>
    <t>measure</t>
  </si>
  <si>
    <t>fgt0</t>
  </si>
  <si>
    <t>value</t>
  </si>
  <si>
    <t>_population</t>
  </si>
  <si>
    <t>variable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</si>
  <si>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</si>
  <si>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</si>
  <si>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</si>
  <si>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</si>
  <si>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</si>
  <si>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</si>
  <si>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</si>
  <si>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</si>
  <si>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</si>
  <si>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</si>
  <si>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</si>
  <si>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</si>
  <si>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</si>
  <si>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</si>
  <si>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</si>
  <si>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</si>
  <si>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</si>
  <si>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</si>
  <si>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</si>
  <si>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</si>
  <si>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</si>
  <si>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reference</t>
  </si>
  <si>
    <t>povline_nat</t>
  </si>
  <si>
    <t>concat</t>
  </si>
  <si>
    <t>wage_mean_1</t>
  </si>
  <si>
    <t>unem_ben_mean_1</t>
  </si>
  <si>
    <t>child_ben_mean_1</t>
  </si>
  <si>
    <t>GMI_mean_1</t>
  </si>
  <si>
    <t>other_ben_mean_1</t>
  </si>
  <si>
    <t>VAT_dir_mean_1</t>
  </si>
  <si>
    <t>VAT_ind_mean_1</t>
  </si>
  <si>
    <t>excises_mean_1</t>
  </si>
  <si>
    <t>electr_sub_mean_1</t>
  </si>
  <si>
    <t>gas_sub_dir_mean_1</t>
  </si>
  <si>
    <t>gas_sub_ind_mean_1</t>
  </si>
  <si>
    <t>self_inc_mean_1</t>
  </si>
  <si>
    <t>health_in_mean_1</t>
  </si>
  <si>
    <t>health_out_mean_1</t>
  </si>
  <si>
    <t>educ_prim_mean_1</t>
  </si>
  <si>
    <t>educ_sec_mean_1</t>
  </si>
  <si>
    <t>educ_tert_mean_1</t>
  </si>
  <si>
    <t>SSC_mean_1</t>
  </si>
  <si>
    <t>direct_taxes_mean_1</t>
  </si>
  <si>
    <t>pensions_mean_1</t>
  </si>
  <si>
    <t>direct_transfers_mean_1</t>
  </si>
  <si>
    <t>indirect_taxes_mean_1</t>
  </si>
  <si>
    <t>cap_income_mean_1</t>
  </si>
  <si>
    <t>indirect_subsidies_mean_1</t>
  </si>
  <si>
    <t>health_mean_1</t>
  </si>
  <si>
    <t>education_mean_1</t>
  </si>
  <si>
    <t>market_income_mean_1</t>
  </si>
  <si>
    <t>market_pens_income_mean_1</t>
  </si>
  <si>
    <t>net_market_income_mean_1</t>
  </si>
  <si>
    <t>gross_income_mean_1</t>
  </si>
  <si>
    <t>disposable_income_mean_1</t>
  </si>
  <si>
    <t>consumable_income_mean_1</t>
  </si>
  <si>
    <t>final_income_mean_1</t>
  </si>
  <si>
    <t>agri_inc_mean_1</t>
  </si>
  <si>
    <t>priv_trans_mean_1</t>
  </si>
  <si>
    <t>SIC_mean_1</t>
  </si>
  <si>
    <t>PIT_mean_1</t>
  </si>
  <si>
    <t>lab_pens_mean_1</t>
  </si>
  <si>
    <t>soc_pens_mean_1</t>
  </si>
  <si>
    <t>wage_mean_2</t>
  </si>
  <si>
    <t>unem_ben_mean_2</t>
  </si>
  <si>
    <t>child_ben_mean_2</t>
  </si>
  <si>
    <t>GMI_mean_2</t>
  </si>
  <si>
    <t>other_ben_mean_2</t>
  </si>
  <si>
    <t>VAT_dir_mean_2</t>
  </si>
  <si>
    <t>VAT_ind_mean_2</t>
  </si>
  <si>
    <t>excises_mean_2</t>
  </si>
  <si>
    <t>electr_sub_mean_2</t>
  </si>
  <si>
    <t>gas_sub_dir_mean_2</t>
  </si>
  <si>
    <t>gas_sub_ind_mean_2</t>
  </si>
  <si>
    <t>self_inc_mean_2</t>
  </si>
  <si>
    <t>health_in_mean_2</t>
  </si>
  <si>
    <t>health_out_mean_2</t>
  </si>
  <si>
    <t>educ_prim_mean_2</t>
  </si>
  <si>
    <t>educ_sec_mean_2</t>
  </si>
  <si>
    <t>educ_tert_mean_2</t>
  </si>
  <si>
    <t>SSC_mean_2</t>
  </si>
  <si>
    <t>direct_taxes_mean_2</t>
  </si>
  <si>
    <t>pensions_mean_2</t>
  </si>
  <si>
    <t>direct_transfers_mean_2</t>
  </si>
  <si>
    <t>indirect_taxes_mean_2</t>
  </si>
  <si>
    <t>cap_income_mean_2</t>
  </si>
  <si>
    <t>indirect_subsidies_mean_2</t>
  </si>
  <si>
    <t>health_mean_2</t>
  </si>
  <si>
    <t>education_mean_2</t>
  </si>
  <si>
    <t>market_income_mean_2</t>
  </si>
  <si>
    <t>market_pens_income_mean_2</t>
  </si>
  <si>
    <t>net_market_income_mean_2</t>
  </si>
  <si>
    <t>gross_income_mean_2</t>
  </si>
  <si>
    <t>disposable_income_mean_2</t>
  </si>
  <si>
    <t>consumable_income_mean_2</t>
  </si>
  <si>
    <t>final_income_mean_2</t>
  </si>
  <si>
    <t>agri_inc_mean_2</t>
  </si>
  <si>
    <t>priv_trans_mean_2</t>
  </si>
  <si>
    <t>SIC_mean_2</t>
  </si>
  <si>
    <t>PIT_mean_2</t>
  </si>
  <si>
    <t>lab_pens_mean_2</t>
  </si>
  <si>
    <t>soc_pens_mean_2</t>
  </si>
  <si>
    <t>wage_mean_3</t>
  </si>
  <si>
    <t>unem_ben_mean_3</t>
  </si>
  <si>
    <t>child_ben_mean_3</t>
  </si>
  <si>
    <t>GMI_mean_3</t>
  </si>
  <si>
    <t>other_ben_mean_3</t>
  </si>
  <si>
    <t>VAT_dir_mean_3</t>
  </si>
  <si>
    <t>VAT_ind_mean_3</t>
  </si>
  <si>
    <t>excises_mean_3</t>
  </si>
  <si>
    <t>electr_sub_mean_3</t>
  </si>
  <si>
    <t>gas_sub_dir_mean_3</t>
  </si>
  <si>
    <t>gas_sub_ind_mean_3</t>
  </si>
  <si>
    <t>self_inc_mean_3</t>
  </si>
  <si>
    <t>health_in_mean_3</t>
  </si>
  <si>
    <t>health_out_mean_3</t>
  </si>
  <si>
    <t>educ_prim_mean_3</t>
  </si>
  <si>
    <t>educ_sec_mean_3</t>
  </si>
  <si>
    <t>educ_tert_mean_3</t>
  </si>
  <si>
    <t>SSC_mean_3</t>
  </si>
  <si>
    <t>direct_taxes_mean_3</t>
  </si>
  <si>
    <t>pensions_mean_3</t>
  </si>
  <si>
    <t>direct_transfers_mean_3</t>
  </si>
  <si>
    <t>indirect_taxes_mean_3</t>
  </si>
  <si>
    <t>cap_income_mean_3</t>
  </si>
  <si>
    <t>indirect_subsidies_mean_3</t>
  </si>
  <si>
    <t>health_mean_3</t>
  </si>
  <si>
    <t>education_mean_3</t>
  </si>
  <si>
    <t>market_income_mean_3</t>
  </si>
  <si>
    <t>market_pens_income_mean_3</t>
  </si>
  <si>
    <t>net_market_income_mean_3</t>
  </si>
  <si>
    <t>gross_income_mean_3</t>
  </si>
  <si>
    <t>disposable_income_mean_3</t>
  </si>
  <si>
    <t>consumable_income_mean_3</t>
  </si>
  <si>
    <t>final_income_mean_3</t>
  </si>
  <si>
    <t>agri_inc_mean_3</t>
  </si>
  <si>
    <t>priv_trans_mean_3</t>
  </si>
  <si>
    <t>SIC_mean_3</t>
  </si>
  <si>
    <t>PIT_mean_3</t>
  </si>
  <si>
    <t>lab_pens_mean_3</t>
  </si>
  <si>
    <t>soc_pens_mean_3</t>
  </si>
  <si>
    <t>wage_mean_4</t>
  </si>
  <si>
    <t>unem_ben_mean_4</t>
  </si>
  <si>
    <t>child_ben_mean_4</t>
  </si>
  <si>
    <t>GMI_mean_4</t>
  </si>
  <si>
    <t>other_ben_mean_4</t>
  </si>
  <si>
    <t>VAT_dir_mean_4</t>
  </si>
  <si>
    <t>VAT_ind_mean_4</t>
  </si>
  <si>
    <t>excises_mean_4</t>
  </si>
  <si>
    <t>electr_sub_mean_4</t>
  </si>
  <si>
    <t>gas_sub_dir_mean_4</t>
  </si>
  <si>
    <t>gas_sub_ind_mean_4</t>
  </si>
  <si>
    <t>self_inc_mean_4</t>
  </si>
  <si>
    <t>health_in_mean_4</t>
  </si>
  <si>
    <t>health_out_mean_4</t>
  </si>
  <si>
    <t>educ_prim_mean_4</t>
  </si>
  <si>
    <t>educ_sec_mean_4</t>
  </si>
  <si>
    <t>educ_tert_mean_4</t>
  </si>
  <si>
    <t>SSC_mean_4</t>
  </si>
  <si>
    <t>direct_taxes_mean_4</t>
  </si>
  <si>
    <t>pensions_mean_4</t>
  </si>
  <si>
    <t>direct_transfers_mean_4</t>
  </si>
  <si>
    <t>indirect_taxes_mean_4</t>
  </si>
  <si>
    <t>cap_income_mean_4</t>
  </si>
  <si>
    <t>indirect_subsidies_mean_4</t>
  </si>
  <si>
    <t>health_mean_4</t>
  </si>
  <si>
    <t>education_mean_4</t>
  </si>
  <si>
    <t>market_income_mean_4</t>
  </si>
  <si>
    <t>market_pens_income_mean_4</t>
  </si>
  <si>
    <t>net_market_income_mean_4</t>
  </si>
  <si>
    <t>gross_income_mean_4</t>
  </si>
  <si>
    <t>disposable_income_mean_4</t>
  </si>
  <si>
    <t>consumable_income_mean_4</t>
  </si>
  <si>
    <t>final_income_mean_4</t>
  </si>
  <si>
    <t>agri_inc_mean_4</t>
  </si>
  <si>
    <t>priv_trans_mean_4</t>
  </si>
  <si>
    <t>SIC_mean_4</t>
  </si>
  <si>
    <t>PIT_mean_4</t>
  </si>
  <si>
    <t>lab_pens_mean_4</t>
  </si>
  <si>
    <t>soc_pens_mean_4</t>
  </si>
  <si>
    <t>wage_mean_5</t>
  </si>
  <si>
    <t>unem_ben_mean_5</t>
  </si>
  <si>
    <t>child_ben_mean_5</t>
  </si>
  <si>
    <t>GMI_mean_5</t>
  </si>
  <si>
    <t>other_ben_mean_5</t>
  </si>
  <si>
    <t>VAT_dir_mean_5</t>
  </si>
  <si>
    <t>VAT_ind_mean_5</t>
  </si>
  <si>
    <t>excises_mean_5</t>
  </si>
  <si>
    <t>electr_sub_mean_5</t>
  </si>
  <si>
    <t>gas_sub_dir_mean_5</t>
  </si>
  <si>
    <t>gas_sub_ind_mean_5</t>
  </si>
  <si>
    <t>self_inc_mean_5</t>
  </si>
  <si>
    <t>health_in_mean_5</t>
  </si>
  <si>
    <t>health_out_mean_5</t>
  </si>
  <si>
    <t>educ_prim_mean_5</t>
  </si>
  <si>
    <t>educ_sec_mean_5</t>
  </si>
  <si>
    <t>educ_tert_mean_5</t>
  </si>
  <si>
    <t>SSC_mean_5</t>
  </si>
  <si>
    <t>direct_taxes_mean_5</t>
  </si>
  <si>
    <t>pensions_mean_5</t>
  </si>
  <si>
    <t>direct_transfers_mean_5</t>
  </si>
  <si>
    <t>indirect_taxes_mean_5</t>
  </si>
  <si>
    <t>cap_income_mean_5</t>
  </si>
  <si>
    <t>indirect_subsidies_mean_5</t>
  </si>
  <si>
    <t>health_mean_5</t>
  </si>
  <si>
    <t>education_mean_5</t>
  </si>
  <si>
    <t>market_income_mean_5</t>
  </si>
  <si>
    <t>market_pens_income_mean_5</t>
  </si>
  <si>
    <t>net_market_income_mean_5</t>
  </si>
  <si>
    <t>gross_income_mean_5</t>
  </si>
  <si>
    <t>disposable_income_mean_5</t>
  </si>
  <si>
    <t>consumable_income_mean_5</t>
  </si>
  <si>
    <t>final_income_mean_5</t>
  </si>
  <si>
    <t>agri_inc_mean_5</t>
  </si>
  <si>
    <t>priv_trans_mean_5</t>
  </si>
  <si>
    <t>SIC_mean_5</t>
  </si>
  <si>
    <t>PIT_mean_5</t>
  </si>
  <si>
    <t>lab_pens_mean_5</t>
  </si>
  <si>
    <t>soc_pens_mean_5</t>
  </si>
  <si>
    <t>wage_mean_6</t>
  </si>
  <si>
    <t>unem_ben_mean_6</t>
  </si>
  <si>
    <t>child_ben_mean_6</t>
  </si>
  <si>
    <t>GMI_mean_6</t>
  </si>
  <si>
    <t>other_ben_mean_6</t>
  </si>
  <si>
    <t>VAT_dir_mean_6</t>
  </si>
  <si>
    <t>VAT_ind_mean_6</t>
  </si>
  <si>
    <t>excises_mean_6</t>
  </si>
  <si>
    <t>electr_sub_mean_6</t>
  </si>
  <si>
    <t>gas_sub_dir_mean_6</t>
  </si>
  <si>
    <t>gas_sub_ind_mean_6</t>
  </si>
  <si>
    <t>self_inc_mean_6</t>
  </si>
  <si>
    <t>health_in_mean_6</t>
  </si>
  <si>
    <t>health_out_mean_6</t>
  </si>
  <si>
    <t>educ_prim_mean_6</t>
  </si>
  <si>
    <t>educ_sec_mean_6</t>
  </si>
  <si>
    <t>educ_tert_mean_6</t>
  </si>
  <si>
    <t>SSC_mean_6</t>
  </si>
  <si>
    <t>direct_taxes_mean_6</t>
  </si>
  <si>
    <t>pensions_mean_6</t>
  </si>
  <si>
    <t>direct_transfers_mean_6</t>
  </si>
  <si>
    <t>indirect_taxes_mean_6</t>
  </si>
  <si>
    <t>cap_income_mean_6</t>
  </si>
  <si>
    <t>indirect_subsidies_mean_6</t>
  </si>
  <si>
    <t>health_mean_6</t>
  </si>
  <si>
    <t>education_mean_6</t>
  </si>
  <si>
    <t>market_income_mean_6</t>
  </si>
  <si>
    <t>market_pens_income_mean_6</t>
  </si>
  <si>
    <t>net_market_income_mean_6</t>
  </si>
  <si>
    <t>gross_income_mean_6</t>
  </si>
  <si>
    <t>disposable_income_mean_6</t>
  </si>
  <si>
    <t>consumable_income_mean_6</t>
  </si>
  <si>
    <t>final_income_mean_6</t>
  </si>
  <si>
    <t>agri_inc_mean_6</t>
  </si>
  <si>
    <t>priv_trans_mean_6</t>
  </si>
  <si>
    <t>SIC_mean_6</t>
  </si>
  <si>
    <t>PIT_mean_6</t>
  </si>
  <si>
    <t>lab_pens_mean_6</t>
  </si>
  <si>
    <t>soc_pens_mean_6</t>
  </si>
  <si>
    <t>wage_mean_7</t>
  </si>
  <si>
    <t>unem_ben_mean_7</t>
  </si>
  <si>
    <t>child_ben_mean_7</t>
  </si>
  <si>
    <t>GMI_mean_7</t>
  </si>
  <si>
    <t>other_ben_mean_7</t>
  </si>
  <si>
    <t>VAT_dir_mean_7</t>
  </si>
  <si>
    <t>VAT_ind_mean_7</t>
  </si>
  <si>
    <t>excises_mean_7</t>
  </si>
  <si>
    <t>electr_sub_mean_7</t>
  </si>
  <si>
    <t>gas_sub_dir_mean_7</t>
  </si>
  <si>
    <t>gas_sub_ind_mean_7</t>
  </si>
  <si>
    <t>self_inc_mean_7</t>
  </si>
  <si>
    <t>health_in_mean_7</t>
  </si>
  <si>
    <t>health_out_mean_7</t>
  </si>
  <si>
    <t>educ_prim_mean_7</t>
  </si>
  <si>
    <t>educ_sec_mean_7</t>
  </si>
  <si>
    <t>educ_tert_mean_7</t>
  </si>
  <si>
    <t>SSC_mean_7</t>
  </si>
  <si>
    <t>direct_taxes_mean_7</t>
  </si>
  <si>
    <t>pensions_mean_7</t>
  </si>
  <si>
    <t>direct_transfers_mean_7</t>
  </si>
  <si>
    <t>indirect_taxes_mean_7</t>
  </si>
  <si>
    <t>cap_income_mean_7</t>
  </si>
  <si>
    <t>indirect_subsidies_mean_7</t>
  </si>
  <si>
    <t>health_mean_7</t>
  </si>
  <si>
    <t>education_mean_7</t>
  </si>
  <si>
    <t>market_income_mean_7</t>
  </si>
  <si>
    <t>market_pens_income_mean_7</t>
  </si>
  <si>
    <t>net_market_income_mean_7</t>
  </si>
  <si>
    <t>gross_income_mean_7</t>
  </si>
  <si>
    <t>disposable_income_mean_7</t>
  </si>
  <si>
    <t>consumable_income_mean_7</t>
  </si>
  <si>
    <t>final_income_mean_7</t>
  </si>
  <si>
    <t>agri_inc_mean_7</t>
  </si>
  <si>
    <t>priv_trans_mean_7</t>
  </si>
  <si>
    <t>SIC_mean_7</t>
  </si>
  <si>
    <t>PIT_mean_7</t>
  </si>
  <si>
    <t>lab_pens_mean_7</t>
  </si>
  <si>
    <t>soc_pens_mean_7</t>
  </si>
  <si>
    <t>wage_mean_8</t>
  </si>
  <si>
    <t>unem_ben_mean_8</t>
  </si>
  <si>
    <t>child_ben_mean_8</t>
  </si>
  <si>
    <t>GMI_mean_8</t>
  </si>
  <si>
    <t>other_ben_mean_8</t>
  </si>
  <si>
    <t>VAT_dir_mean_8</t>
  </si>
  <si>
    <t>VAT_ind_mean_8</t>
  </si>
  <si>
    <t>excises_mean_8</t>
  </si>
  <si>
    <t>electr_sub_mean_8</t>
  </si>
  <si>
    <t>gas_sub_dir_mean_8</t>
  </si>
  <si>
    <t>gas_sub_ind_mean_8</t>
  </si>
  <si>
    <t>self_inc_mean_8</t>
  </si>
  <si>
    <t>health_in_mean_8</t>
  </si>
  <si>
    <t>health_out_mean_8</t>
  </si>
  <si>
    <t>educ_prim_mean_8</t>
  </si>
  <si>
    <t>educ_sec_mean_8</t>
  </si>
  <si>
    <t>educ_tert_mean_8</t>
  </si>
  <si>
    <t>SSC_mean_8</t>
  </si>
  <si>
    <t>direct_taxes_mean_8</t>
  </si>
  <si>
    <t>pensions_mean_8</t>
  </si>
  <si>
    <t>direct_transfers_mean_8</t>
  </si>
  <si>
    <t>indirect_taxes_mean_8</t>
  </si>
  <si>
    <t>cap_income_mean_8</t>
  </si>
  <si>
    <t>indirect_subsidies_mean_8</t>
  </si>
  <si>
    <t>health_mean_8</t>
  </si>
  <si>
    <t>education_mean_8</t>
  </si>
  <si>
    <t>market_income_mean_8</t>
  </si>
  <si>
    <t>market_pens_income_mean_8</t>
  </si>
  <si>
    <t>net_market_income_mean_8</t>
  </si>
  <si>
    <t>gross_income_mean_8</t>
  </si>
  <si>
    <t>disposable_income_mean_8</t>
  </si>
  <si>
    <t>consumable_income_mean_8</t>
  </si>
  <si>
    <t>final_income_mean_8</t>
  </si>
  <si>
    <t>agri_inc_mean_8</t>
  </si>
  <si>
    <t>priv_trans_mean_8</t>
  </si>
  <si>
    <t>SIC_mean_8</t>
  </si>
  <si>
    <t>PIT_mean_8</t>
  </si>
  <si>
    <t>lab_pens_mean_8</t>
  </si>
  <si>
    <t>soc_pens_mean_8</t>
  </si>
  <si>
    <t>wage_mean_9</t>
  </si>
  <si>
    <t>unem_ben_mean_9</t>
  </si>
  <si>
    <t>child_ben_mean_9</t>
  </si>
  <si>
    <t>GMI_mean_9</t>
  </si>
  <si>
    <t>other_ben_mean_9</t>
  </si>
  <si>
    <t>VAT_dir_mean_9</t>
  </si>
  <si>
    <t>VAT_ind_mean_9</t>
  </si>
  <si>
    <t>excises_mean_9</t>
  </si>
  <si>
    <t>electr_sub_mean_9</t>
  </si>
  <si>
    <t>gas_sub_dir_mean_9</t>
  </si>
  <si>
    <t>gas_sub_ind_mean_9</t>
  </si>
  <si>
    <t>self_inc_mean_9</t>
  </si>
  <si>
    <t>health_in_mean_9</t>
  </si>
  <si>
    <t>health_out_mean_9</t>
  </si>
  <si>
    <t>educ_prim_mean_9</t>
  </si>
  <si>
    <t>educ_sec_mean_9</t>
  </si>
  <si>
    <t>educ_tert_mean_9</t>
  </si>
  <si>
    <t>SSC_mean_9</t>
  </si>
  <si>
    <t>direct_taxes_mean_9</t>
  </si>
  <si>
    <t>pensions_mean_9</t>
  </si>
  <si>
    <t>direct_transfers_mean_9</t>
  </si>
  <si>
    <t>indirect_taxes_mean_9</t>
  </si>
  <si>
    <t>cap_income_mean_9</t>
  </si>
  <si>
    <t>indirect_subsidies_mean_9</t>
  </si>
  <si>
    <t>health_mean_9</t>
  </si>
  <si>
    <t>education_mean_9</t>
  </si>
  <si>
    <t>market_income_mean_9</t>
  </si>
  <si>
    <t>market_pens_income_mean_9</t>
  </si>
  <si>
    <t>net_market_income_mean_9</t>
  </si>
  <si>
    <t>gross_income_mean_9</t>
  </si>
  <si>
    <t>disposable_income_mean_9</t>
  </si>
  <si>
    <t>consumable_income_mean_9</t>
  </si>
  <si>
    <t>final_income_mean_9</t>
  </si>
  <si>
    <t>agri_inc_mean_9</t>
  </si>
  <si>
    <t>priv_trans_mean_9</t>
  </si>
  <si>
    <t>SIC_mean_9</t>
  </si>
  <si>
    <t>PIT_mean_9</t>
  </si>
  <si>
    <t>lab_pens_mean_9</t>
  </si>
  <si>
    <t>soc_pens_mean_9</t>
  </si>
  <si>
    <t>wage_mean_10</t>
  </si>
  <si>
    <t>unem_ben_mean_10</t>
  </si>
  <si>
    <t>child_ben_mean_10</t>
  </si>
  <si>
    <t>GMI_mean_10</t>
  </si>
  <si>
    <t>other_ben_mean_10</t>
  </si>
  <si>
    <t>VAT_dir_mean_10</t>
  </si>
  <si>
    <t>VAT_ind_mean_10</t>
  </si>
  <si>
    <t>excises_mean_10</t>
  </si>
  <si>
    <t>electr_sub_mean_10</t>
  </si>
  <si>
    <t>gas_sub_dir_mean_10</t>
  </si>
  <si>
    <t>gas_sub_ind_mean_10</t>
  </si>
  <si>
    <t>self_inc_mean_10</t>
  </si>
  <si>
    <t>health_in_mean_10</t>
  </si>
  <si>
    <t>health_out_mean_10</t>
  </si>
  <si>
    <t>educ_prim_mean_10</t>
  </si>
  <si>
    <t>educ_sec_mean_10</t>
  </si>
  <si>
    <t>educ_tert_mean_10</t>
  </si>
  <si>
    <t>SSC_mean_10</t>
  </si>
  <si>
    <t>direct_taxes_mean_10</t>
  </si>
  <si>
    <t>pensions_mean_10</t>
  </si>
  <si>
    <t>direct_transfers_mean_10</t>
  </si>
  <si>
    <t>indirect_taxes_mean_10</t>
  </si>
  <si>
    <t>cap_income_mean_10</t>
  </si>
  <si>
    <t>indirect_subsidies_mean_10</t>
  </si>
  <si>
    <t>health_mean_10</t>
  </si>
  <si>
    <t>education_mean_10</t>
  </si>
  <si>
    <t>market_income_mean_10</t>
  </si>
  <si>
    <t>market_pens_income_mean_10</t>
  </si>
  <si>
    <t>net_market_income_mean_10</t>
  </si>
  <si>
    <t>gross_income_mean_10</t>
  </si>
  <si>
    <t>disposable_income_mean_10</t>
  </si>
  <si>
    <t>consumable_income_mean_10</t>
  </si>
  <si>
    <t>final_income_mean_10</t>
  </si>
  <si>
    <t>agri_inc_mean_10</t>
  </si>
  <si>
    <t>priv_trans_mean_10</t>
  </si>
  <si>
    <t>SIC_mean_10</t>
  </si>
  <si>
    <t>PIT_mean_10</t>
  </si>
  <si>
    <t>lab_pens_mean_10</t>
  </si>
  <si>
    <t>soc_pens_mean_10</t>
  </si>
  <si>
    <t>decile</t>
  </si>
  <si>
    <t>measure</t>
  </si>
  <si>
    <t>mean</t>
  </si>
  <si>
    <t>value</t>
  </si>
  <si>
    <t>_population</t>
  </si>
  <si>
    <t>variable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</si>
  <si>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</si>
  <si>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</si>
  <si>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</si>
  <si>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</si>
  <si>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</si>
  <si>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</si>
  <si>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</si>
  <si>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</si>
  <si>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</si>
  <si>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</si>
  <si>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</si>
  <si>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</si>
  <si>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health_in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</si>
  <si>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</si>
  <si>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</si>
  <si>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</si>
  <si>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</si>
  <si>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</si>
  <si>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</si>
  <si>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</si>
  <si>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</si>
  <si>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</si>
  <si>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cap_income</t>
  </si>
  <si>
    <t>indirect_subsidies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</si>
  <si>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</si>
  <si>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</si>
  <si>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</si>
  <si>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</si>
  <si>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</si>
  <si>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</si>
  <si>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</si>
  <si>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</si>
  <si>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</si>
  <si>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</si>
  <si>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</si>
  <si>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</si>
  <si>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</si>
  <si>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</si>
  <si>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</si>
  <si>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</si>
  <si>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</si>
  <si>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</si>
  <si>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</si>
  <si>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</si>
  <si>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</si>
  <si>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</si>
  <si>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</si>
  <si>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</si>
  <si>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</si>
  <si>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</si>
  <si>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</si>
  <si>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health_in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</si>
  <si>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</si>
  <si>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</si>
  <si>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</si>
  <si>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</si>
  <si>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</si>
  <si>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</si>
  <si>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</si>
  <si>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</si>
  <si>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</si>
  <si>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cap_income</t>
  </si>
  <si>
    <t>indirect_subsidies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</si>
  <si>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</si>
  <si>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</si>
  <si>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</si>
  <si>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</si>
  <si>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</si>
  <si>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</si>
  <si>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</si>
  <si>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</si>
  <si>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</si>
  <si>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</si>
  <si>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</si>
  <si>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</si>
  <si>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</si>
  <si>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</si>
  <si>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</si>
  <si>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</si>
  <si>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</si>
  <si>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</si>
  <si>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</si>
  <si>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</si>
  <si>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</si>
  <si>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</si>
  <si>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</si>
  <si>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</si>
  <si>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</si>
  <si>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</si>
  <si>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</si>
  <si>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health_in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</si>
  <si>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</si>
  <si>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</si>
  <si>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</si>
  <si>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</si>
  <si>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</si>
  <si>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</si>
  <si>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</si>
  <si>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</si>
  <si>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</si>
  <si>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cap_income</t>
  </si>
  <si>
    <t>indirect_subsidies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</si>
  <si>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</si>
  <si>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</si>
  <si>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</si>
  <si>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</si>
  <si>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</si>
  <si>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</si>
  <si>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</si>
  <si>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</si>
  <si>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</si>
  <si>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</si>
  <si>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</si>
  <si>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</si>
  <si>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</si>
  <si>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</si>
  <si>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</si>
  <si>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</si>
  <si>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</si>
  <si>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</si>
  <si>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</si>
  <si>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</si>
  <si>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</si>
  <si>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</si>
  <si>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</si>
  <si>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</si>
  <si>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</si>
  <si>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</si>
  <si>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</si>
  <si>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health_in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</si>
  <si>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</si>
  <si>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</si>
  <si>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</si>
  <si>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</si>
  <si>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</si>
  <si>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</si>
  <si>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</si>
  <si>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</si>
  <si>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</si>
  <si>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cap_income</t>
  </si>
  <si>
    <t>indirect_subsidies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</si>
  <si>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</si>
  <si>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</si>
  <si>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</si>
  <si>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</si>
  <si>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</si>
  <si>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</si>
  <si>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</si>
  <si>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</si>
  <si>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</si>
  <si>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</si>
  <si>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</si>
  <si>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</si>
  <si>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</si>
  <si>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</si>
  <si>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</si>
  <si>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</si>
  <si>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</si>
  <si>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</si>
  <si>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</si>
  <si>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</si>
  <si>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</si>
  <si>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</si>
  <si>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</si>
  <si>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</si>
  <si>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</si>
  <si>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</si>
  <si>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</si>
  <si>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health_in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</si>
  <si>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</si>
  <si>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</si>
  <si>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</si>
  <si>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</si>
  <si>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</si>
  <si>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</si>
  <si>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</si>
  <si>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</si>
  <si>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</si>
  <si>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cap_income</t>
  </si>
  <si>
    <t>indirect_subsidies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</si>
  <si>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</si>
  <si>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</si>
  <si>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</si>
  <si>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</si>
  <si>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</si>
  <si>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</si>
  <si>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</si>
  <si>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</si>
  <si>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</si>
  <si>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</si>
  <si>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</si>
  <si>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</si>
  <si>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</si>
  <si>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</si>
  <si>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</si>
  <si>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</si>
  <si>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</si>
  <si>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</si>
  <si>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</si>
  <si>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</si>
  <si>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</si>
  <si>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</si>
  <si>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</si>
  <si>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</si>
  <si>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</si>
  <si>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</si>
  <si>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</si>
  <si>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health_in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</si>
  <si>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</si>
  <si>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</si>
  <si>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</si>
  <si>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</si>
  <si>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</si>
  <si>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</si>
  <si>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</si>
  <si>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</si>
  <si>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</si>
  <si>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cap_income</t>
  </si>
  <si>
    <t>indirect_subsidies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</si>
  <si>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</si>
  <si>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</si>
  <si>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</si>
  <si>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</si>
  <si>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</si>
  <si>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</si>
  <si>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</si>
  <si>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</si>
  <si>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</si>
  <si>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</si>
  <si>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</si>
  <si>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</si>
  <si>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</si>
  <si>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</si>
  <si>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</si>
  <si>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</si>
  <si>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</si>
  <si>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</si>
  <si>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</si>
  <si>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</si>
  <si>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</si>
  <si>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</si>
  <si>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</si>
  <si>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</si>
  <si>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</si>
  <si>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</si>
  <si>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</si>
  <si>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health_in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</si>
  <si>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</si>
  <si>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</si>
  <si>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</si>
  <si>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</si>
  <si>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</si>
  <si>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</si>
  <si>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</si>
  <si>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</si>
  <si>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</si>
  <si>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cap_income</t>
  </si>
  <si>
    <t>indirect_subsidies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</si>
  <si>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</si>
  <si>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</si>
  <si>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</si>
  <si>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</si>
  <si>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</si>
  <si>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</si>
  <si>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</si>
  <si>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</si>
  <si>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</si>
  <si>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</si>
  <si>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</si>
  <si>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</si>
  <si>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</si>
  <si>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</si>
  <si>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</si>
  <si>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</si>
  <si>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</si>
  <si>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</si>
  <si>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</si>
  <si>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</si>
  <si>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</si>
  <si>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</si>
  <si>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</si>
  <si>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</si>
  <si>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</si>
  <si>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</si>
  <si>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</si>
  <si>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health_in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</si>
  <si>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</si>
  <si>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</si>
  <si>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</si>
  <si>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</si>
  <si>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</si>
  <si>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</si>
  <si>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</si>
  <si>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</si>
  <si>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</si>
  <si>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cap_income</t>
  </si>
  <si>
    <t>indirect_subsidies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</si>
  <si>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</si>
  <si>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</si>
  <si>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</si>
  <si>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</si>
  <si>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</si>
  <si>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</si>
  <si>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</si>
  <si>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</si>
  <si>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</si>
  <si>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</si>
  <si>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</si>
  <si>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</si>
  <si>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</si>
  <si>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</si>
  <si>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</si>
  <si>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</si>
  <si>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</si>
  <si>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</si>
  <si>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</si>
  <si>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</si>
  <si>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</si>
  <si>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</si>
  <si>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</si>
  <si>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</si>
  <si>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</si>
  <si>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</si>
  <si>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</si>
  <si>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health_in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</si>
  <si>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</si>
  <si>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</si>
  <si>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</si>
  <si>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</si>
  <si>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</si>
  <si>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</si>
  <si>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</si>
  <si>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</si>
  <si>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</si>
  <si>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cap_income</t>
  </si>
  <si>
    <t>indirect_subsidies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</si>
  <si>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</si>
  <si>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</si>
  <si>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</si>
  <si>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</si>
  <si>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</si>
  <si>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</si>
  <si>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</si>
  <si>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</si>
  <si>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</si>
  <si>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</si>
  <si>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</si>
  <si>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</si>
  <si>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</si>
  <si>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</si>
  <si>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</si>
  <si>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</si>
  <si>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</si>
  <si>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</si>
  <si>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</si>
  <si>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</si>
  <si>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</si>
  <si>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</si>
  <si>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</si>
  <si>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</si>
  <si>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</si>
  <si>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</si>
  <si>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</si>
  <si>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health_in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</si>
  <si>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</si>
  <si>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</si>
  <si>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</si>
  <si>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</si>
  <si>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</si>
  <si>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</si>
  <si>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</si>
  <si>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</si>
  <si>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</si>
  <si>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cap_income</t>
  </si>
  <si>
    <t>indirect_subsidies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</si>
  <si>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</si>
  <si>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</si>
  <si>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</si>
  <si>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</si>
  <si>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</si>
  <si>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</si>
  <si>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</si>
  <si>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</si>
  <si>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</si>
  <si>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</si>
  <si>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</si>
  <si>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</si>
  <si>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</si>
  <si>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</si>
  <si>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</si>
  <si>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concat</t>
  </si>
  <si>
    <t>consumable_GMI_fgt0</t>
  </si>
  <si>
    <t>consumable_GMI_gini</t>
  </si>
  <si>
    <t>consumable_PIT_fgt0</t>
  </si>
  <si>
    <t>consumable_PIT_gini</t>
  </si>
  <si>
    <t>consumable_SIC_fgt0</t>
  </si>
  <si>
    <t>consumable_SIC_gini</t>
  </si>
  <si>
    <t>consumable_SSC_fgt0</t>
  </si>
  <si>
    <t>consumable_SSC_gini</t>
  </si>
  <si>
    <t>consumable_VAT_dir_fgt0</t>
  </si>
  <si>
    <t>consumable_VAT_dir_gini</t>
  </si>
  <si>
    <t>consumable_VAT_ind_fgt0</t>
  </si>
  <si>
    <t>consumable_VAT_ind_gini</t>
  </si>
  <si>
    <t>consumable_agri_inc_fgt0</t>
  </si>
  <si>
    <t>consumable_agri_inc_gini</t>
  </si>
  <si>
    <t>consumable_cap_income_fgt0</t>
  </si>
  <si>
    <t>consumable_cap_income_gini</t>
  </si>
  <si>
    <t>consumable_child_ben_fgt0</t>
  </si>
  <si>
    <t>consumable_child_ben_gini</t>
  </si>
  <si>
    <t>consumable_direct_taxes_fgt0</t>
  </si>
  <si>
    <t>consumable_direct_taxes_gini</t>
  </si>
  <si>
    <t>consumable_direct_transfers_fgt0</t>
  </si>
  <si>
    <t>consumable_direct_transfers_gini</t>
  </si>
  <si>
    <t>consumable_educ_prim_fgt0</t>
  </si>
  <si>
    <t>consumable_educ_prim_gini</t>
  </si>
  <si>
    <t>consumable_educ_sec_fgt0</t>
  </si>
  <si>
    <t>consumable_educ_sec_gini</t>
  </si>
  <si>
    <t>consumable_educ_tert_fgt0</t>
  </si>
  <si>
    <t>consumable_educ_tert_gini</t>
  </si>
  <si>
    <t>consumable_education_fgt0</t>
  </si>
  <si>
    <t>consumable_education_gini</t>
  </si>
  <si>
    <t>consumable_electr_sub_fgt0</t>
  </si>
  <si>
    <t>consumable_electr_sub_gini</t>
  </si>
  <si>
    <t>consumable_excises_fgt0</t>
  </si>
  <si>
    <t>consumable_excises_gini</t>
  </si>
  <si>
    <t>consumable_gas_sub_dir_fgt0</t>
  </si>
  <si>
    <t>consumable_gas_sub_dir_gini</t>
  </si>
  <si>
    <t>consumable_gas_sub_ind_fgt0</t>
  </si>
  <si>
    <t>consumable_gas_sub_ind_gini</t>
  </si>
  <si>
    <t>consumable_health_fgt0</t>
  </si>
  <si>
    <t>consumable_health_gini</t>
  </si>
  <si>
    <t>consumable_health_in_fgt0</t>
  </si>
  <si>
    <t>consumable_health_in_gini</t>
  </si>
  <si>
    <t>consumable_health_out_fgt0</t>
  </si>
  <si>
    <t>consumable_health_out_gini</t>
  </si>
  <si>
    <t>consumable_indirect_subsidies_fgt0</t>
  </si>
  <si>
    <t>consumable_indirect_subsidies_gini</t>
  </si>
  <si>
    <t>consumable_indirect_taxes_fgt0</t>
  </si>
  <si>
    <t>consumable_indirect_taxes_gini</t>
  </si>
  <si>
    <t>consumable_lab_pens_fgt0</t>
  </si>
  <si>
    <t>consumable_lab_pens_gini</t>
  </si>
  <si>
    <t>consumable_other_ben_fgt0</t>
  </si>
  <si>
    <t>consumable_other_ben_gini</t>
  </si>
  <si>
    <t>consumable_pensions_fgt0</t>
  </si>
  <si>
    <t>consumable_pensions_gini</t>
  </si>
  <si>
    <t>consumable_priv_trans_fgt0</t>
  </si>
  <si>
    <t>consumable_priv_trans_gini</t>
  </si>
  <si>
    <t>consumable_self_inc_fgt0</t>
  </si>
  <si>
    <t>consumable_self_inc_gini</t>
  </si>
  <si>
    <t>consumable_soc_pens_fgt0</t>
  </si>
  <si>
    <t>consumable_soc_pens_gini</t>
  </si>
  <si>
    <t>consumable_unem_ben_fgt0</t>
  </si>
  <si>
    <t>consumable_unem_ben_gini</t>
  </si>
  <si>
    <t>consumable_wage_fgt0</t>
  </si>
  <si>
    <t>consumable_wage_gini</t>
  </si>
  <si>
    <t>disposable_GMI_fgt0</t>
  </si>
  <si>
    <t>disposable_GMI_gini</t>
  </si>
  <si>
    <t>disposable_PIT_fgt0</t>
  </si>
  <si>
    <t>disposable_PIT_gini</t>
  </si>
  <si>
    <t>disposable_SIC_fgt0</t>
  </si>
  <si>
    <t>disposable_SIC_gini</t>
  </si>
  <si>
    <t>disposable_SSC_fgt0</t>
  </si>
  <si>
    <t>disposable_SSC_gini</t>
  </si>
  <si>
    <t>disposable_VAT_dir_fgt0</t>
  </si>
  <si>
    <t>disposable_VAT_dir_gini</t>
  </si>
  <si>
    <t>disposable_VAT_ind_fgt0</t>
  </si>
  <si>
    <t>disposable_VAT_ind_gini</t>
  </si>
  <si>
    <t>disposable_agri_inc_fgt0</t>
  </si>
  <si>
    <t>disposable_agri_inc_gini</t>
  </si>
  <si>
    <t>disposable_cap_income_fgt0</t>
  </si>
  <si>
    <t>disposable_cap_income_gini</t>
  </si>
  <si>
    <t>disposable_child_ben_fgt0</t>
  </si>
  <si>
    <t>disposable_child_ben_gini</t>
  </si>
  <si>
    <t>disposable_direct_taxes_fgt0</t>
  </si>
  <si>
    <t>disposable_direct_taxes_gini</t>
  </si>
  <si>
    <t>disposable_direct_transfers_fgt0</t>
  </si>
  <si>
    <t>disposable_direct_transfers_gini</t>
  </si>
  <si>
    <t>disposable_educ_prim_fgt0</t>
  </si>
  <si>
    <t>disposable_educ_prim_gini</t>
  </si>
  <si>
    <t>disposable_educ_sec_fgt0</t>
  </si>
  <si>
    <t>disposable_educ_sec_gini</t>
  </si>
  <si>
    <t>disposable_educ_tert_fgt0</t>
  </si>
  <si>
    <t>disposable_educ_tert_gini</t>
  </si>
  <si>
    <t>disposable_education_fgt0</t>
  </si>
  <si>
    <t>disposable_education_gini</t>
  </si>
  <si>
    <t>disposable_electr_sub_fgt0</t>
  </si>
  <si>
    <t>disposable_electr_sub_gini</t>
  </si>
  <si>
    <t>disposable_excises_fgt0</t>
  </si>
  <si>
    <t>disposable_excises_gini</t>
  </si>
  <si>
    <t>disposable_gas_sub_dir_fgt0</t>
  </si>
  <si>
    <t>disposable_gas_sub_dir_gini</t>
  </si>
  <si>
    <t>disposable_gas_sub_ind_fgt0</t>
  </si>
  <si>
    <t>disposable_gas_sub_ind_gini</t>
  </si>
  <si>
    <t>disposable_health_fgt0</t>
  </si>
  <si>
    <t>disposable_health_gini</t>
  </si>
  <si>
    <t>disposable_health_in_fgt0</t>
  </si>
  <si>
    <t>disposable_health_in_gini</t>
  </si>
  <si>
    <t>disposable_health_out_fgt0</t>
  </si>
  <si>
    <t>disposable_health_out_gini</t>
  </si>
  <si>
    <t>disposable_indirect_subsidies_fgt0</t>
  </si>
  <si>
    <t>disposable_indirect_subsidies_gini</t>
  </si>
  <si>
    <t>disposable_indirect_taxes_fgt0</t>
  </si>
  <si>
    <t>disposable_indirect_taxes_gini</t>
  </si>
  <si>
    <t>disposable_lab_pens_fgt0</t>
  </si>
  <si>
    <t>disposable_lab_pens_gini</t>
  </si>
  <si>
    <t>disposable_other_ben_fgt0</t>
  </si>
  <si>
    <t>disposable_other_ben_gini</t>
  </si>
  <si>
    <t>disposable_pensions_fgt0</t>
  </si>
  <si>
    <t>disposable_pensions_gini</t>
  </si>
  <si>
    <t>disposable_priv_trans_fgt0</t>
  </si>
  <si>
    <t>disposable_priv_trans_gini</t>
  </si>
  <si>
    <t>disposable_self_inc_fgt0</t>
  </si>
  <si>
    <t>disposable_self_inc_gini</t>
  </si>
  <si>
    <t>disposable_soc_pens_fgt0</t>
  </si>
  <si>
    <t>disposable_soc_pens_gini</t>
  </si>
  <si>
    <t>disposable_unem_ben_fgt0</t>
  </si>
  <si>
    <t>disposable_unem_ben_gini</t>
  </si>
  <si>
    <t>disposable_wage_fgt0</t>
  </si>
  <si>
    <t>disposable_wage_gini</t>
  </si>
  <si>
    <t>final_GMI_fgt0</t>
  </si>
  <si>
    <t>final_GMI_gini</t>
  </si>
  <si>
    <t>final_PIT_fgt0</t>
  </si>
  <si>
    <t>final_PIT_gini</t>
  </si>
  <si>
    <t>final_SIC_fgt0</t>
  </si>
  <si>
    <t>final_SIC_gini</t>
  </si>
  <si>
    <t>final_SSC_fgt0</t>
  </si>
  <si>
    <t>final_SSC_gini</t>
  </si>
  <si>
    <t>final_VAT_dir_fgt0</t>
  </si>
  <si>
    <t>final_VAT_dir_gini</t>
  </si>
  <si>
    <t>final_VAT_ind_fgt0</t>
  </si>
  <si>
    <t>final_VAT_ind_gini</t>
  </si>
  <si>
    <t>final_agri_inc_fgt0</t>
  </si>
  <si>
    <t>final_agri_inc_gini</t>
  </si>
  <si>
    <t>final_cap_income_fgt0</t>
  </si>
  <si>
    <t>final_cap_income_gini</t>
  </si>
  <si>
    <t>final_child_ben_fgt0</t>
  </si>
  <si>
    <t>final_child_ben_gini</t>
  </si>
  <si>
    <t>final_direct_taxes_fgt0</t>
  </si>
  <si>
    <t>final_direct_taxes_gini</t>
  </si>
  <si>
    <t>final_direct_transfers_fgt0</t>
  </si>
  <si>
    <t>final_direct_transfers_gini</t>
  </si>
  <si>
    <t>final_educ_prim_fgt0</t>
  </si>
  <si>
    <t>final_educ_prim_gini</t>
  </si>
  <si>
    <t>final_educ_sec_fgt0</t>
  </si>
  <si>
    <t>final_educ_sec_gini</t>
  </si>
  <si>
    <t>final_educ_tert_fgt0</t>
  </si>
  <si>
    <t>final_educ_tert_gini</t>
  </si>
  <si>
    <t>final_education_fgt0</t>
  </si>
  <si>
    <t>final_education_gini</t>
  </si>
  <si>
    <t>final_electr_sub_fgt0</t>
  </si>
  <si>
    <t>final_electr_sub_gini</t>
  </si>
  <si>
    <t>final_excises_fgt0</t>
  </si>
  <si>
    <t>final_excises_gini</t>
  </si>
  <si>
    <t>final_gas_sub_dir_fgt0</t>
  </si>
  <si>
    <t>final_gas_sub_dir_gini</t>
  </si>
  <si>
    <t>final_gas_sub_ind_fgt0</t>
  </si>
  <si>
    <t>final_gas_sub_ind_gini</t>
  </si>
  <si>
    <t>final_health_fgt0</t>
  </si>
  <si>
    <t>final_health_gini</t>
  </si>
  <si>
    <t>final_health_in_fgt0</t>
  </si>
  <si>
    <t>final_health_in_gini</t>
  </si>
  <si>
    <t>final_health_out_fgt0</t>
  </si>
  <si>
    <t>final_health_out_gini</t>
  </si>
  <si>
    <t>final_indirect_subsidies_fgt0</t>
  </si>
  <si>
    <t>final_indirect_subsidies_gini</t>
  </si>
  <si>
    <t>final_indirect_taxes_fgt0</t>
  </si>
  <si>
    <t>final_indirect_taxes_gini</t>
  </si>
  <si>
    <t>final_lab_pens_fgt0</t>
  </si>
  <si>
    <t>final_lab_pens_gini</t>
  </si>
  <si>
    <t>final_other_ben_fgt0</t>
  </si>
  <si>
    <t>final_other_ben_gini</t>
  </si>
  <si>
    <t>final_pensions_fgt0</t>
  </si>
  <si>
    <t>final_pensions_gini</t>
  </si>
  <si>
    <t>final_priv_trans_fgt0</t>
  </si>
  <si>
    <t>final_priv_trans_gini</t>
  </si>
  <si>
    <t>final_self_inc_fgt0</t>
  </si>
  <si>
    <t>final_self_inc_gini</t>
  </si>
  <si>
    <t>final_soc_pens_fgt0</t>
  </si>
  <si>
    <t>final_soc_pens_gini</t>
  </si>
  <si>
    <t>final_unem_ben_fgt0</t>
  </si>
  <si>
    <t>final_unem_ben_gini</t>
  </si>
  <si>
    <t>final_wage_fgt0</t>
  </si>
  <si>
    <t>final_wage_gini</t>
  </si>
  <si>
    <t>gross_GMI_fgt0</t>
  </si>
  <si>
    <t>gross_GMI_gini</t>
  </si>
  <si>
    <t>gross_PIT_fgt0</t>
  </si>
  <si>
    <t>gross_PIT_gini</t>
  </si>
  <si>
    <t>gross_SIC_fgt0</t>
  </si>
  <si>
    <t>gross_SIC_gini</t>
  </si>
  <si>
    <t>gross_SSC_fgt0</t>
  </si>
  <si>
    <t>gross_SSC_gini</t>
  </si>
  <si>
    <t>gross_VAT_dir_fgt0</t>
  </si>
  <si>
    <t>gross_VAT_dir_gini</t>
  </si>
  <si>
    <t>gross_VAT_ind_fgt0</t>
  </si>
  <si>
    <t>gross_VAT_ind_gini</t>
  </si>
  <si>
    <t>gross_agri_inc_fgt0</t>
  </si>
  <si>
    <t>gross_agri_inc_gini</t>
  </si>
  <si>
    <t>gross_cap_income_fgt0</t>
  </si>
  <si>
    <t>gross_cap_income_gini</t>
  </si>
  <si>
    <t>gross_child_ben_fgt0</t>
  </si>
  <si>
    <t>gross_child_ben_gini</t>
  </si>
  <si>
    <t>gross_direct_taxes_fgt0</t>
  </si>
  <si>
    <t>gross_direct_taxes_gini</t>
  </si>
  <si>
    <t>gross_direct_transfers_fgt0</t>
  </si>
  <si>
    <t>gross_direct_transfers_gini</t>
  </si>
  <si>
    <t>gross_educ_prim_fgt0</t>
  </si>
  <si>
    <t>gross_educ_prim_gini</t>
  </si>
  <si>
    <t>gross_educ_sec_fgt0</t>
  </si>
  <si>
    <t>gross_educ_sec_gini</t>
  </si>
  <si>
    <t>gross_educ_tert_fgt0</t>
  </si>
  <si>
    <t>gross_educ_tert_gini</t>
  </si>
  <si>
    <t>gross_education_fgt0</t>
  </si>
  <si>
    <t>gross_education_gini</t>
  </si>
  <si>
    <t>gross_electr_sub_fgt0</t>
  </si>
  <si>
    <t>gross_electr_sub_gini</t>
  </si>
  <si>
    <t>gross_excises_fgt0</t>
  </si>
  <si>
    <t>gross_excises_gini</t>
  </si>
  <si>
    <t>gross_gas_sub_dir_fgt0</t>
  </si>
  <si>
    <t>gross_gas_sub_dir_gini</t>
  </si>
  <si>
    <t>gross_gas_sub_ind_fgt0</t>
  </si>
  <si>
    <t>gross_gas_sub_ind_gini</t>
  </si>
  <si>
    <t>gross_health_fgt0</t>
  </si>
  <si>
    <t>gross_health_gini</t>
  </si>
  <si>
    <t>gross_health_in_fgt0</t>
  </si>
  <si>
    <t>gross_health_in_gini</t>
  </si>
  <si>
    <t>gross_health_out_fgt0</t>
  </si>
  <si>
    <t>gross_health_out_gini</t>
  </si>
  <si>
    <t>gross_indirect_subsidies_fgt0</t>
  </si>
  <si>
    <t>gross_indirect_subsidies_gini</t>
  </si>
  <si>
    <t>gross_indirect_taxes_fgt0</t>
  </si>
  <si>
    <t>gross_indirect_taxes_gini</t>
  </si>
  <si>
    <t>gross_lab_pens_fgt0</t>
  </si>
  <si>
    <t>gross_lab_pens_gini</t>
  </si>
  <si>
    <t>gross_other_ben_fgt0</t>
  </si>
  <si>
    <t>gross_other_ben_gini</t>
  </si>
  <si>
    <t>gross_pensions_fgt0</t>
  </si>
  <si>
    <t>gross_pensions_gini</t>
  </si>
  <si>
    <t>gross_priv_trans_fgt0</t>
  </si>
  <si>
    <t>gross_priv_trans_gini</t>
  </si>
  <si>
    <t>gross_self_inc_fgt0</t>
  </si>
  <si>
    <t>gross_self_inc_gini</t>
  </si>
  <si>
    <t>gross_soc_pens_fgt0</t>
  </si>
  <si>
    <t>gross_soc_pens_gini</t>
  </si>
  <si>
    <t>gross_unem_ben_fgt0</t>
  </si>
  <si>
    <t>gross_unem_ben_gini</t>
  </si>
  <si>
    <t>gross_wage_fgt0</t>
  </si>
  <si>
    <t>gross_wage_gini</t>
  </si>
  <si>
    <t>market_GMI_fgt0</t>
  </si>
  <si>
    <t>market_GMI_gini</t>
  </si>
  <si>
    <t>market_PIT_fgt0</t>
  </si>
  <si>
    <t>market_PIT_gini</t>
  </si>
  <si>
    <t>market_SIC_fgt0</t>
  </si>
  <si>
    <t>market_SIC_gini</t>
  </si>
  <si>
    <t>market_SSC_fgt0</t>
  </si>
  <si>
    <t>market_SSC_gini</t>
  </si>
  <si>
    <t>market_VAT_dir_fgt0</t>
  </si>
  <si>
    <t>market_VAT_dir_gini</t>
  </si>
  <si>
    <t>market_VAT_ind_fgt0</t>
  </si>
  <si>
    <t>market_VAT_ind_gini</t>
  </si>
  <si>
    <t>market_agri_inc_fgt0</t>
  </si>
  <si>
    <t>market_agri_inc_gini</t>
  </si>
  <si>
    <t>market_cap_income_fgt0</t>
  </si>
  <si>
    <t>market_cap_income_gini</t>
  </si>
  <si>
    <t>market_child_ben_fgt0</t>
  </si>
  <si>
    <t>market_child_ben_gini</t>
  </si>
  <si>
    <t>market_direct_taxes_fgt0</t>
  </si>
  <si>
    <t>market_direct_taxes_gini</t>
  </si>
  <si>
    <t>market_direct_transfers_fgt0</t>
  </si>
  <si>
    <t>market_direct_transfers_gini</t>
  </si>
  <si>
    <t>market_educ_prim_fgt0</t>
  </si>
  <si>
    <t>market_educ_prim_gini</t>
  </si>
  <si>
    <t>market_educ_sec_fgt0</t>
  </si>
  <si>
    <t>market_educ_sec_gini</t>
  </si>
  <si>
    <t>market_educ_tert_fgt0</t>
  </si>
  <si>
    <t>market_educ_tert_gini</t>
  </si>
  <si>
    <t>market_education_fgt0</t>
  </si>
  <si>
    <t>market_education_gini</t>
  </si>
  <si>
    <t>market_electr_sub_fgt0</t>
  </si>
  <si>
    <t>market_electr_sub_gini</t>
  </si>
  <si>
    <t>market_excises_fgt0</t>
  </si>
  <si>
    <t>market_excises_gini</t>
  </si>
  <si>
    <t>market_gas_sub_dir_fgt0</t>
  </si>
  <si>
    <t>market_gas_sub_dir_gini</t>
  </si>
  <si>
    <t>market_gas_sub_ind_fgt0</t>
  </si>
  <si>
    <t>market_gas_sub_ind_gini</t>
  </si>
  <si>
    <t>market_health_fgt0</t>
  </si>
  <si>
    <t>market_health_gini</t>
  </si>
  <si>
    <t>market_health_in_fgt0</t>
  </si>
  <si>
    <t>market_health_in_gini</t>
  </si>
  <si>
    <t>market_health_out_fgt0</t>
  </si>
  <si>
    <t>market_health_out_gini</t>
  </si>
  <si>
    <t>market_indirect_subsidies_fgt0</t>
  </si>
  <si>
    <t>market_indirect_subsidies_gini</t>
  </si>
  <si>
    <t>market_indirect_taxes_fgt0</t>
  </si>
  <si>
    <t>market_indirect_taxes_gini</t>
  </si>
  <si>
    <t>market_lab_pens_fgt0</t>
  </si>
  <si>
    <t>market_lab_pens_gini</t>
  </si>
  <si>
    <t>market_other_ben_fgt0</t>
  </si>
  <si>
    <t>market_other_ben_gini</t>
  </si>
  <si>
    <t>market_pens_GMI_fgt0</t>
  </si>
  <si>
    <t>market_pens_GMI_gini</t>
  </si>
  <si>
    <t>market_pens_PIT_fgt0</t>
  </si>
  <si>
    <t>market_pens_PIT_gini</t>
  </si>
  <si>
    <t>market_pens_SIC_fgt0</t>
  </si>
  <si>
    <t>market_pens_SIC_gini</t>
  </si>
  <si>
    <t>market_pens_SSC_fgt0</t>
  </si>
  <si>
    <t>market_pens_SSC_gini</t>
  </si>
  <si>
    <t>market_pens_VAT_dir_fgt0</t>
  </si>
  <si>
    <t>market_pens_VAT_dir_gini</t>
  </si>
  <si>
    <t>market_pens_VAT_ind_fgt0</t>
  </si>
  <si>
    <t>market_pens_VAT_ind_gini</t>
  </si>
  <si>
    <t>market_pens_agri_inc_fgt0</t>
  </si>
  <si>
    <t>market_pens_agri_inc_gini</t>
  </si>
  <si>
    <t>market_pens_cap_income_fgt0</t>
  </si>
  <si>
    <t>market_pens_cap_income_gini</t>
  </si>
  <si>
    <t>market_pens_child_ben_fgt0</t>
  </si>
  <si>
    <t>market_pens_child_ben_gini</t>
  </si>
  <si>
    <t>market_pens_direct_taxes_fgt0</t>
  </si>
  <si>
    <t>market_pens_direct_taxes_gini</t>
  </si>
  <si>
    <t>market_pens_direct_transfers_fgt0</t>
  </si>
  <si>
    <t>market_pens_direct_transfers_gini</t>
  </si>
  <si>
    <t>market_pens_educ_prim_fgt0</t>
  </si>
  <si>
    <t>market_pens_educ_prim_gini</t>
  </si>
  <si>
    <t>market_pens_educ_sec_fgt0</t>
  </si>
  <si>
    <t>market_pens_educ_sec_gini</t>
  </si>
  <si>
    <t>market_pens_educ_tert_fgt0</t>
  </si>
  <si>
    <t>market_pens_educ_tert_gini</t>
  </si>
  <si>
    <t>market_pens_education_fgt0</t>
  </si>
  <si>
    <t>market_pens_education_gini</t>
  </si>
  <si>
    <t>market_pens_electr_sub_fgt0</t>
  </si>
  <si>
    <t>market_pens_electr_sub_gini</t>
  </si>
  <si>
    <t>market_pens_excises_fgt0</t>
  </si>
  <si>
    <t>market_pens_excises_gini</t>
  </si>
  <si>
    <t>market_pens_gas_sub_dir_fgt0</t>
  </si>
  <si>
    <t>market_pens_gas_sub_dir_gini</t>
  </si>
  <si>
    <t>market_pens_gas_sub_ind_fgt0</t>
  </si>
  <si>
    <t>market_pens_gas_sub_ind_gini</t>
  </si>
  <si>
    <t>market_pens_health_fgt0</t>
  </si>
  <si>
    <t>market_pens_health_gini</t>
  </si>
  <si>
    <t>market_pens_health_in_fgt0</t>
  </si>
  <si>
    <t>market_pens_health_in_gini</t>
  </si>
  <si>
    <t>market_pens_health_out_fgt0</t>
  </si>
  <si>
    <t>market_pens_health_out_gini</t>
  </si>
  <si>
    <t>market_pens_indirect_subsidies_fgt0</t>
  </si>
  <si>
    <t>market_pens_indirect_subsidies_gini</t>
  </si>
  <si>
    <t>market_pens_indirect_taxes_fgt0</t>
  </si>
  <si>
    <t>market_pens_indirect_taxes_gini</t>
  </si>
  <si>
    <t>market_pens_lab_pens_fgt0</t>
  </si>
  <si>
    <t>market_pens_lab_pens_gini</t>
  </si>
  <si>
    <t>market_pens_other_ben_fgt0</t>
  </si>
  <si>
    <t>market_pens_other_ben_gini</t>
  </si>
  <si>
    <t>market_pens_pensions_fgt0</t>
  </si>
  <si>
    <t>market_pens_pensions_gini</t>
  </si>
  <si>
    <t>market_pens_priv_trans_fgt0</t>
  </si>
  <si>
    <t>market_pens_priv_trans_gini</t>
  </si>
  <si>
    <t>market_pens_self_inc_fgt0</t>
  </si>
  <si>
    <t>market_pens_self_inc_gini</t>
  </si>
  <si>
    <t>market_pens_soc_pens_fgt0</t>
  </si>
  <si>
    <t>market_pens_soc_pens_gini</t>
  </si>
  <si>
    <t>market_pens_unem_ben_fgt0</t>
  </si>
  <si>
    <t>market_pens_unem_ben_gini</t>
  </si>
  <si>
    <t>market_pens_wage_fgt0</t>
  </si>
  <si>
    <t>market_pens_wage_gini</t>
  </si>
  <si>
    <t>market_pensions_fgt0</t>
  </si>
  <si>
    <t>market_pensions_gini</t>
  </si>
  <si>
    <t>market_priv_trans_fgt0</t>
  </si>
  <si>
    <t>market_priv_trans_gini</t>
  </si>
  <si>
    <t>market_self_inc_fgt0</t>
  </si>
  <si>
    <t>market_self_inc_gini</t>
  </si>
  <si>
    <t>market_soc_pens_fgt0</t>
  </si>
  <si>
    <t>market_soc_pens_gini</t>
  </si>
  <si>
    <t>market_unem_ben_fgt0</t>
  </si>
  <si>
    <t>market_unem_ben_gini</t>
  </si>
  <si>
    <t>market_wage_fgt0</t>
  </si>
  <si>
    <t>market_wage_gini</t>
  </si>
  <si>
    <t>net_market_GMI_fgt0</t>
  </si>
  <si>
    <t>net_market_GMI_gini</t>
  </si>
  <si>
    <t>net_market_PIT_fgt0</t>
  </si>
  <si>
    <t>net_market_PIT_gini</t>
  </si>
  <si>
    <t>net_market_SIC_fgt0</t>
  </si>
  <si>
    <t>net_market_SIC_gini</t>
  </si>
  <si>
    <t>net_market_SSC_fgt0</t>
  </si>
  <si>
    <t>net_market_SSC_gini</t>
  </si>
  <si>
    <t>net_market_VAT_dir_fgt0</t>
  </si>
  <si>
    <t>net_market_VAT_dir_gini</t>
  </si>
  <si>
    <t>net_market_VAT_ind_fgt0</t>
  </si>
  <si>
    <t>net_market_VAT_ind_gini</t>
  </si>
  <si>
    <t>net_market_agri_inc_fgt0</t>
  </si>
  <si>
    <t>net_market_agri_inc_gini</t>
  </si>
  <si>
    <t>net_market_cap_income_fgt0</t>
  </si>
  <si>
    <t>net_market_cap_income_gini</t>
  </si>
  <si>
    <t>net_market_child_ben_fgt0</t>
  </si>
  <si>
    <t>net_market_child_ben_gini</t>
  </si>
  <si>
    <t>net_market_direct_taxes_fgt0</t>
  </si>
  <si>
    <t>net_market_direct_taxes_gini</t>
  </si>
  <si>
    <t>net_market_direct_transfers_fgt0</t>
  </si>
  <si>
    <t>net_market_direct_transfers_gini</t>
  </si>
  <si>
    <t>net_market_educ_prim_fgt0</t>
  </si>
  <si>
    <t>net_market_educ_prim_gini</t>
  </si>
  <si>
    <t>net_market_educ_sec_fgt0</t>
  </si>
  <si>
    <t>net_market_educ_sec_gini</t>
  </si>
  <si>
    <t>net_market_educ_tert_fgt0</t>
  </si>
  <si>
    <t>net_market_educ_tert_gini</t>
  </si>
  <si>
    <t>net_market_education_fgt0</t>
  </si>
  <si>
    <t>net_market_education_gini</t>
  </si>
  <si>
    <t>net_market_electr_sub_fgt0</t>
  </si>
  <si>
    <t>net_market_electr_sub_gini</t>
  </si>
  <si>
    <t>net_market_excises_fgt0</t>
  </si>
  <si>
    <t>net_market_excises_gini</t>
  </si>
  <si>
    <t>net_market_gas_sub_dir_fgt0</t>
  </si>
  <si>
    <t>net_market_gas_sub_dir_gini</t>
  </si>
  <si>
    <t>net_market_gas_sub_ind_fgt0</t>
  </si>
  <si>
    <t>net_market_gas_sub_ind_gini</t>
  </si>
  <si>
    <t>net_market_health_fgt0</t>
  </si>
  <si>
    <t>net_market_health_gini</t>
  </si>
  <si>
    <t>net_market_health_in_fgt0</t>
  </si>
  <si>
    <t>net_market_health_in_gini</t>
  </si>
  <si>
    <t>net_market_health_out_fgt0</t>
  </si>
  <si>
    <t>net_market_health_out_gini</t>
  </si>
  <si>
    <t>net_market_indirect_subsidies_fgt0</t>
  </si>
  <si>
    <t>net_market_indirect_subsidies_gini</t>
  </si>
  <si>
    <t>net_market_indirect_taxes_fgt0</t>
  </si>
  <si>
    <t>net_market_indirect_taxes_gini</t>
  </si>
  <si>
    <t>net_market_lab_pens_fgt0</t>
  </si>
  <si>
    <t>net_market_lab_pens_gini</t>
  </si>
  <si>
    <t>net_market_other_ben_fgt0</t>
  </si>
  <si>
    <t>net_market_other_ben_gini</t>
  </si>
  <si>
    <t>net_market_pensions_fgt0</t>
  </si>
  <si>
    <t>net_market_pensions_gini</t>
  </si>
  <si>
    <t>net_market_priv_trans_fgt0</t>
  </si>
  <si>
    <t>net_market_priv_trans_gini</t>
  </si>
  <si>
    <t>net_market_self_inc_fgt0</t>
  </si>
  <si>
    <t>net_market_self_inc_gini</t>
  </si>
  <si>
    <t>net_market_soc_pens_fgt0</t>
  </si>
  <si>
    <t>net_market_soc_pens_gini</t>
  </si>
  <si>
    <t>net_market_unem_ben_fgt0</t>
  </si>
  <si>
    <t>net_market_unem_ben_gini</t>
  </si>
  <si>
    <t>net_market_wage_fgt0</t>
  </si>
  <si>
    <t>net_market_wage_gini</t>
  </si>
  <si>
    <t>variable</t>
  </si>
  <si>
    <t>consumable_GMI</t>
  </si>
  <si>
    <t>consumable_PIT</t>
  </si>
  <si>
    <t>consumable_SIC</t>
  </si>
  <si>
    <t>consumable_SSC</t>
  </si>
  <si>
    <t>consumable_VAT_dir</t>
  </si>
  <si>
    <t>consumable_VAT_ind</t>
  </si>
  <si>
    <t>consumable_agri_inc</t>
  </si>
  <si>
    <t>consumable_cap_income</t>
  </si>
  <si>
    <t>consumable_child_ben</t>
  </si>
  <si>
    <t>consumable_direct_taxes</t>
  </si>
  <si>
    <t>consumable_direct_transfers</t>
  </si>
  <si>
    <t>consumable_educ_prim</t>
  </si>
  <si>
    <t>consumable_educ_sec</t>
  </si>
  <si>
    <t>consumable_educ_tert</t>
  </si>
  <si>
    <t>consumable_education</t>
  </si>
  <si>
    <t>consumable_electr_sub</t>
  </si>
  <si>
    <t>consumable_excises</t>
  </si>
  <si>
    <t>consumable_gas_sub_dir</t>
  </si>
  <si>
    <t>consumable_gas_sub_ind</t>
  </si>
  <si>
    <t>consumable_health</t>
  </si>
  <si>
    <t>consumable_health_in</t>
  </si>
  <si>
    <t>consumable_health_out</t>
  </si>
  <si>
    <t>consumable_indirect_subsidies</t>
  </si>
  <si>
    <t>consumable_indirect_taxes</t>
  </si>
  <si>
    <t>consumable_lab_pens</t>
  </si>
  <si>
    <t>consumable_other_ben</t>
  </si>
  <si>
    <t>consumable_pensions</t>
  </si>
  <si>
    <t>consumable_priv_trans</t>
  </si>
  <si>
    <t>consumable_self_inc</t>
  </si>
  <si>
    <t>consumable_soc_pens</t>
  </si>
  <si>
    <t>consumable_unem_ben</t>
  </si>
  <si>
    <t>consumable_wage</t>
  </si>
  <si>
    <t>disposable_GMI</t>
  </si>
  <si>
    <t>disposable_PIT</t>
  </si>
  <si>
    <t>disposable_SIC</t>
  </si>
  <si>
    <t>disposable_SSC</t>
  </si>
  <si>
    <t>disposable_VAT_dir</t>
  </si>
  <si>
    <t>disposable_VAT_ind</t>
  </si>
  <si>
    <t>disposable_agri_inc</t>
  </si>
  <si>
    <t>disposable_cap_income</t>
  </si>
  <si>
    <t>disposable_child_ben</t>
  </si>
  <si>
    <t>disposable_direct_taxes</t>
  </si>
  <si>
    <t>disposable_direct_transfers</t>
  </si>
  <si>
    <t>disposable_educ_prim</t>
  </si>
  <si>
    <t>disposable_educ_sec</t>
  </si>
  <si>
    <t>disposable_educ_tert</t>
  </si>
  <si>
    <t>disposable_education</t>
  </si>
  <si>
    <t>disposable_electr_sub</t>
  </si>
  <si>
    <t>disposable_excises</t>
  </si>
  <si>
    <t>disposable_gas_sub_dir</t>
  </si>
  <si>
    <t>disposable_gas_sub_ind</t>
  </si>
  <si>
    <t>disposable_health</t>
  </si>
  <si>
    <t>disposable_health_in</t>
  </si>
  <si>
    <t>disposable_health_out</t>
  </si>
  <si>
    <t>disposable_indirect_subsidies</t>
  </si>
  <si>
    <t>disposable_indirect_taxes</t>
  </si>
  <si>
    <t>disposable_lab_pens</t>
  </si>
  <si>
    <t>disposable_other_ben</t>
  </si>
  <si>
    <t>disposable_pensions</t>
  </si>
  <si>
    <t>disposable_priv_trans</t>
  </si>
  <si>
    <t>disposable_self_inc</t>
  </si>
  <si>
    <t>disposable_soc_pens</t>
  </si>
  <si>
    <t>disposable_unem_ben</t>
  </si>
  <si>
    <t>disposable_wage</t>
  </si>
  <si>
    <t>final_GMI</t>
  </si>
  <si>
    <t>final_PIT</t>
  </si>
  <si>
    <t>final_SIC</t>
  </si>
  <si>
    <t>final_SSC</t>
  </si>
  <si>
    <t>final_VAT_dir</t>
  </si>
  <si>
    <t>final_VAT_ind</t>
  </si>
  <si>
    <t>final_agri_inc</t>
  </si>
  <si>
    <t>final_cap_income</t>
  </si>
  <si>
    <t>final_child_ben</t>
  </si>
  <si>
    <t>final_direct_taxes</t>
  </si>
  <si>
    <t>final_direct_transfers</t>
  </si>
  <si>
    <t>final_educ_prim</t>
  </si>
  <si>
    <t>final_educ_sec</t>
  </si>
  <si>
    <t>final_educ_tert</t>
  </si>
  <si>
    <t>final_education</t>
  </si>
  <si>
    <t>final_electr_sub</t>
  </si>
  <si>
    <t>final_excises</t>
  </si>
  <si>
    <t>final_gas_sub_dir</t>
  </si>
  <si>
    <t>final_gas_sub_ind</t>
  </si>
  <si>
    <t>final_health</t>
  </si>
  <si>
    <t>final_health_in</t>
  </si>
  <si>
    <t>final_health_out</t>
  </si>
  <si>
    <t>final_indirect_subsidies</t>
  </si>
  <si>
    <t>final_indirect_taxes</t>
  </si>
  <si>
    <t>final_lab_pens</t>
  </si>
  <si>
    <t>final_other_ben</t>
  </si>
  <si>
    <t>final_pensions</t>
  </si>
  <si>
    <t>final_priv_trans</t>
  </si>
  <si>
    <t>final_self_inc</t>
  </si>
  <si>
    <t>final_soc_pens</t>
  </si>
  <si>
    <t>final_unem_ben</t>
  </si>
  <si>
    <t>final_wage</t>
  </si>
  <si>
    <t>gross_GMI</t>
  </si>
  <si>
    <t>gross_PIT</t>
  </si>
  <si>
    <t>gross_SIC</t>
  </si>
  <si>
    <t>gross_SSC</t>
  </si>
  <si>
    <t>gross_VAT_dir</t>
  </si>
  <si>
    <t>gross_VAT_ind</t>
  </si>
  <si>
    <t>gross_agri_inc</t>
  </si>
  <si>
    <t>gross_cap_income</t>
  </si>
  <si>
    <t>gross_child_ben</t>
  </si>
  <si>
    <t>gross_direct_taxes</t>
  </si>
  <si>
    <t>gross_direct_transfers</t>
  </si>
  <si>
    <t>gross_educ_prim</t>
  </si>
  <si>
    <t>gross_educ_sec</t>
  </si>
  <si>
    <t>gross_educ_tert</t>
  </si>
  <si>
    <t>gross_education</t>
  </si>
  <si>
    <t>gross_electr_sub</t>
  </si>
  <si>
    <t>gross_excises</t>
  </si>
  <si>
    <t>gross_gas_sub_dir</t>
  </si>
  <si>
    <t>gross_gas_sub_ind</t>
  </si>
  <si>
    <t>gross_health</t>
  </si>
  <si>
    <t>gross_health_in</t>
  </si>
  <si>
    <t>gross_health_out</t>
  </si>
  <si>
    <t>gross_indirect_subsidies</t>
  </si>
  <si>
    <t>gross_indirect_taxes</t>
  </si>
  <si>
    <t>gross_lab_pens</t>
  </si>
  <si>
    <t>gross_other_ben</t>
  </si>
  <si>
    <t>gross_pensions</t>
  </si>
  <si>
    <t>gross_priv_trans</t>
  </si>
  <si>
    <t>gross_self_inc</t>
  </si>
  <si>
    <t>gross_soc_pens</t>
  </si>
  <si>
    <t>gross_unem_ben</t>
  </si>
  <si>
    <t>gross_wage</t>
  </si>
  <si>
    <t>market_GMI</t>
  </si>
  <si>
    <t>market_PIT</t>
  </si>
  <si>
    <t>market_SIC</t>
  </si>
  <si>
    <t>market_SSC</t>
  </si>
  <si>
    <t>market_VAT_dir</t>
  </si>
  <si>
    <t>market_VAT_ind</t>
  </si>
  <si>
    <t>market_agri_inc</t>
  </si>
  <si>
    <t>market_cap_income</t>
  </si>
  <si>
    <t>market_child_ben</t>
  </si>
  <si>
    <t>market_direct_taxes</t>
  </si>
  <si>
    <t>market_direct_transfers</t>
  </si>
  <si>
    <t>market_educ_prim</t>
  </si>
  <si>
    <t>market_educ_sec</t>
  </si>
  <si>
    <t>market_educ_tert</t>
  </si>
  <si>
    <t>market_education</t>
  </si>
  <si>
    <t>market_electr_sub</t>
  </si>
  <si>
    <t>market_excises</t>
  </si>
  <si>
    <t>market_gas_sub_dir</t>
  </si>
  <si>
    <t>market_gas_sub_ind</t>
  </si>
  <si>
    <t>market_health</t>
  </si>
  <si>
    <t>market_health_in</t>
  </si>
  <si>
    <t>market_health_out</t>
  </si>
  <si>
    <t>market_indirect_subsidies</t>
  </si>
  <si>
    <t>market_indirect_taxes</t>
  </si>
  <si>
    <t>market_lab_pens</t>
  </si>
  <si>
    <t>market_other_ben</t>
  </si>
  <si>
    <t>market_pens_GMI</t>
  </si>
  <si>
    <t>market_pens_PIT</t>
  </si>
  <si>
    <t>market_pens_SIC</t>
  </si>
  <si>
    <t>market_pens_SSC</t>
  </si>
  <si>
    <t>market_pens_VAT_dir</t>
  </si>
  <si>
    <t>market_pens_VAT_ind</t>
  </si>
  <si>
    <t>market_pens_agri_inc</t>
  </si>
  <si>
    <t>market_pens_cap_income</t>
  </si>
  <si>
    <t>market_pens_child_ben</t>
  </si>
  <si>
    <t>market_pens_direct_taxes</t>
  </si>
  <si>
    <t>market_pens_direct_transfers</t>
  </si>
  <si>
    <t>market_pens_educ_prim</t>
  </si>
  <si>
    <t>market_pens_educ_sec</t>
  </si>
  <si>
    <t>market_pens_educ_tert</t>
  </si>
  <si>
    <t>market_pens_education</t>
  </si>
  <si>
    <t>market_pens_electr_sub</t>
  </si>
  <si>
    <t>market_pens_excises</t>
  </si>
  <si>
    <t>market_pens_gas_sub_dir</t>
  </si>
  <si>
    <t>market_pens_gas_sub_ind</t>
  </si>
  <si>
    <t>market_pens_health</t>
  </si>
  <si>
    <t>market_pens_health_in</t>
  </si>
  <si>
    <t>market_pens_health_out</t>
  </si>
  <si>
    <t>market_pens_indirect_subsidies</t>
  </si>
  <si>
    <t>market_pens_indirect_taxes</t>
  </si>
  <si>
    <t>market_pens_lab_pens</t>
  </si>
  <si>
    <t>market_pens_other_ben</t>
  </si>
  <si>
    <t>market_pens_pensions</t>
  </si>
  <si>
    <t>market_pens_priv_trans</t>
  </si>
  <si>
    <t>market_pens_self_inc</t>
  </si>
  <si>
    <t>market_pens_soc_pens</t>
  </si>
  <si>
    <t>market_pens_unem_ben</t>
  </si>
  <si>
    <t>market_pens_wage</t>
  </si>
  <si>
    <t>market_pensions</t>
  </si>
  <si>
    <t>market_priv_trans</t>
  </si>
  <si>
    <t>market_self_inc</t>
  </si>
  <si>
    <t>market_soc_pens</t>
  </si>
  <si>
    <t>market_unem_ben</t>
  </si>
  <si>
    <t>market_wage</t>
  </si>
  <si>
    <t>net_market_GMI</t>
  </si>
  <si>
    <t>net_market_PIT</t>
  </si>
  <si>
    <t>net_market_SIC</t>
  </si>
  <si>
    <t>net_market_SSC</t>
  </si>
  <si>
    <t>net_market_VAT_dir</t>
  </si>
  <si>
    <t>net_market_VAT_ind</t>
  </si>
  <si>
    <t>net_market_agri_inc</t>
  </si>
  <si>
    <t>net_market_cap_income</t>
  </si>
  <si>
    <t>net_market_child_ben</t>
  </si>
  <si>
    <t>net_market_direct_taxes</t>
  </si>
  <si>
    <t>net_market_direct_transfers</t>
  </si>
  <si>
    <t>net_market_educ_prim</t>
  </si>
  <si>
    <t>net_market_educ_sec</t>
  </si>
  <si>
    <t>net_market_educ_tert</t>
  </si>
  <si>
    <t>net_market_education</t>
  </si>
  <si>
    <t>net_market_electr_sub</t>
  </si>
  <si>
    <t>net_market_excises</t>
  </si>
  <si>
    <t>net_market_gas_sub_dir</t>
  </si>
  <si>
    <t>net_market_gas_sub_ind</t>
  </si>
  <si>
    <t>net_market_health</t>
  </si>
  <si>
    <t>net_market_health_in</t>
  </si>
  <si>
    <t>net_market_health_out</t>
  </si>
  <si>
    <t>net_market_indirect_subsidies</t>
  </si>
  <si>
    <t>net_market_indirect_taxes</t>
  </si>
  <si>
    <t>net_market_lab_pens</t>
  </si>
  <si>
    <t>net_market_other_ben</t>
  </si>
  <si>
    <t>net_market_pensions</t>
  </si>
  <si>
    <t>net_market_priv_trans</t>
  </si>
  <si>
    <t>net_market_self_inc</t>
  </si>
  <si>
    <t>net_market_soc_pens</t>
  </si>
  <si>
    <t>net_market_unem_ben</t>
  </si>
  <si>
    <t>net_market_wage</t>
  </si>
  <si>
    <t>measure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</si>
  <si>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</si>
  <si>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</si>
  <si>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</si>
  <si>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</si>
  <si>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</si>
  <si>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</si>
  <si>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</si>
  <si>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</si>
  <si>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</si>
  <si>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</si>
  <si>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</si>
  <si>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</si>
  <si>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</si>
  <si>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</si>
  <si>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</si>
  <si>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</si>
  <si>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</si>
  <si>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</si>
  <si>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</si>
  <si>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</si>
  <si>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</si>
  <si>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</si>
  <si>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</si>
  <si>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</si>
  <si>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</si>
  <si>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</si>
  <si>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</si>
  <si>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</si>
  <si>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</si>
  <si>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</si>
  <si>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</si>
  <si>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</si>
  <si>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</si>
  <si>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</si>
  <si>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</si>
  <si>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</si>
  <si>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</si>
  <si>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</si>
  <si>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</si>
  <si>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</si>
  <si>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</si>
  <si>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</si>
  <si>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</si>
  <si>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</si>
  <si>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</si>
  <si>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</si>
  <si>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</si>
  <si>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</si>
  <si>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</si>
  <si>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</si>
  <si>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</si>
  <si>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</si>
  <si>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</si>
  <si>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</si>
  <si>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</si>
  <si>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</si>
  <si>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</si>
  <si>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</si>
  <si>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</si>
  <si>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</si>
  <si>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</si>
  <si>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</si>
  <si>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</si>
  <si>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</si>
  <si>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</si>
  <si>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</si>
  <si>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</si>
  <si>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</si>
  <si>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</si>
  <si>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</si>
  <si>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</si>
  <si>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</si>
  <si>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</si>
  <si>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</si>
  <si>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</si>
  <si>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</si>
  <si>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</si>
  <si>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</si>
  <si>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</si>
  <si>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</si>
  <si>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</si>
  <si>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</si>
  <si>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</si>
  <si>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</si>
  <si>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</si>
  <si>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</si>
  <si>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</si>
  <si>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</si>
  <si>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</si>
  <si>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</si>
  <si>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</si>
  <si>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</si>
  <si>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</si>
  <si>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</si>
  <si>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</si>
  <si>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</si>
  <si>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</si>
  <si>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</si>
  <si>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</si>
  <si>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</si>
  <si>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</si>
  <si>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</si>
  <si>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</si>
  <si>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</si>
  <si>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</si>
  <si>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</si>
  <si>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</si>
  <si>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</si>
  <si>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</si>
  <si>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</si>
  <si>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</si>
  <si>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</si>
  <si>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</si>
  <si>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</si>
  <si>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</si>
  <si>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</si>
  <si>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</si>
  <si>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</si>
  <si>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</si>
  <si>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</si>
  <si>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</si>
  <si>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</si>
  <si>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</si>
  <si>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</si>
  <si>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</si>
  <si>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</si>
  <si>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</si>
  <si>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</si>
  <si>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</si>
  <si>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</si>
  <si>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</si>
  <si>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</si>
  <si>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</si>
  <si>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</si>
  <si>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</si>
  <si>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</si>
  <si>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</si>
  <si>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</si>
  <si>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</si>
  <si>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</si>
  <si>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</si>
  <si>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</si>
  <si>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</si>
  <si>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</si>
  <si>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</si>
  <si>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</si>
  <si>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</si>
  <si>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</si>
  <si>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</si>
  <si>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</si>
  <si>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</si>
  <si>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</si>
  <si>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</si>
  <si>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</si>
  <si>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</si>
  <si>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</si>
  <si>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</si>
  <si>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</si>
  <si>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</si>
  <si>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</si>
  <si>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</si>
  <si>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</si>
  <si>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</si>
  <si>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</si>
  <si>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</si>
  <si>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</si>
  <si>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</si>
  <si>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</si>
  <si>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</si>
  <si>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</si>
  <si>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</si>
  <si>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</si>
  <si>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</si>
  <si>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</si>
  <si>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</si>
  <si>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</si>
  <si>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</si>
  <si>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</si>
  <si>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</si>
  <si>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</si>
  <si>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</si>
  <si>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</si>
  <si>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</si>
  <si>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</si>
  <si>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</si>
  <si>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</si>
  <si>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</si>
  <si>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</si>
  <si>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</si>
  <si>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</si>
  <si>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</si>
  <si>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</si>
  <si>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</si>
  <si>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</si>
  <si>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</si>
  <si>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</si>
  <si>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</si>
  <si>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</si>
  <si>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</si>
  <si>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</si>
  <si>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</si>
  <si>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</si>
  <si>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</si>
  <si>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</si>
  <si>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</si>
  <si>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</si>
  <si>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</si>
  <si>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</si>
  <si>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</si>
  <si>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</si>
  <si>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</si>
  <si>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</si>
  <si>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</si>
  <si>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</si>
  <si>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</si>
  <si>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</si>
  <si>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</si>
  <si>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</si>
  <si>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</si>
  <si>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</si>
  <si>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</si>
  <si>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</si>
  <si>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</si>
  <si>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</si>
  <si>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</si>
  <si>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</si>
  <si>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</si>
  <si>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</si>
  <si>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</si>
  <si>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</si>
  <si>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</si>
  <si>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</si>
  <si>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</si>
  <si>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</si>
  <si>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</si>
  <si>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</si>
  <si>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</si>
  <si>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</si>
  <si>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</si>
  <si>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</si>
  <si>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</si>
  <si>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</si>
  <si>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</si>
  <si>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</si>
  <si>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</si>
  <si>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</si>
  <si>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</si>
  <si>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</si>
  <si>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</si>
  <si>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</si>
  <si>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</si>
  <si>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</si>
  <si>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</si>
  <si>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</si>
  <si>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</si>
  <si>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</si>
  <si>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</si>
  <si>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</si>
  <si>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</si>
  <si>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</si>
  <si>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</si>
  <si>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</si>
  <si>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</si>
  <si>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</si>
  <si>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</si>
  <si>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</si>
  <si>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</si>
  <si>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</si>
  <si>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</si>
  <si>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</si>
  <si>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</si>
  <si>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</si>
  <si>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</si>
  <si>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</si>
  <si>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</si>
  <si>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</si>
  <si>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</si>
  <si>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</si>
  <si>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</si>
  <si>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</si>
  <si>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</si>
  <si>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</si>
  <si>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</si>
  <si>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</si>
  <si>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</si>
  <si>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</si>
  <si>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</si>
  <si>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</si>
  <si>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</si>
  <si>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</si>
  <si>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</si>
  <si>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</si>
  <si>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</si>
  <si>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</si>
  <si>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</si>
  <si>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</si>
  <si>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</si>
  <si>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</si>
  <si>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</si>
  <si>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</si>
  <si>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</si>
  <si>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</si>
  <si>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</si>
  <si>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</si>
  <si>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</si>
  <si>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</si>
  <si>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</si>
  <si>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</si>
  <si>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</si>
  <si>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</si>
  <si>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</si>
  <si>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</si>
  <si>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</si>
  <si>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</si>
  <si>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</si>
  <si>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</si>
  <si>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</si>
  <si>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</si>
  <si>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</si>
  <si>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</si>
  <si>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</si>
  <si>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</si>
  <si>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</si>
  <si>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</si>
  <si>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</si>
  <si>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</si>
  <si>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</si>
  <si>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</si>
  <si>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</si>
  <si>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</si>
  <si>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</si>
  <si>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</si>
  <si>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</si>
  <si>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</si>
  <si>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</si>
  <si>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</si>
  <si>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</si>
  <si>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</si>
  <si>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</si>
  <si>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</si>
  <si>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</si>
  <si>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</si>
  <si>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</si>
  <si>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</si>
  <si>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</si>
  <si>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</si>
  <si>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</si>
  <si>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</si>
  <si>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</si>
  <si>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</si>
  <si>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</si>
  <si>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</si>
  <si>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</si>
  <si>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</si>
  <si>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</si>
  <si>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</si>
  <si>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</si>
  <si>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</si>
  <si>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</si>
  <si>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</si>
  <si>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</si>
  <si>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</si>
  <si>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</si>
  <si>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</si>
  <si>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</si>
  <si>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</si>
  <si>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</si>
  <si>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</si>
  <si>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</si>
  <si>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</si>
  <si>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</si>
  <si>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</si>
  <si>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</si>
  <si>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</si>
  <si>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</si>
  <si>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</si>
  <si>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</si>
  <si>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</si>
  <si>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</si>
  <si>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</si>
  <si>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</si>
  <si>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</si>
  <si>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</si>
  <si>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</si>
  <si>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</si>
  <si>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</si>
  <si>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</si>
  <si>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</si>
  <si>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</si>
  <si>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</si>
  <si>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</si>
  <si>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</si>
  <si>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</si>
  <si>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</si>
  <si>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</si>
  <si>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</si>
  <si>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</si>
  <si>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</si>
  <si>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</si>
  <si>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</si>
  <si>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</si>
  <si>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</si>
  <si>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</si>
  <si>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</si>
  <si>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</si>
  <si>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</si>
  <si>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</si>
  <si>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</si>
  <si>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</si>
  <si>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</si>
  <si>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</si>
  <si>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</si>
  <si>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</si>
  <si>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</si>
  <si>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</si>
  <si>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</si>
  <si>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</si>
  <si>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</si>
  <si>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</si>
  <si>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</si>
  <si>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</si>
  <si>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</si>
  <si>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</si>
  <si>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</si>
  <si>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</si>
  <si>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</si>
  <si>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</si>
  <si>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</si>
  <si>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</si>
  <si>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</si>
  <si>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</si>
  <si>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</si>
  <si>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</si>
  <si>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</si>
  <si>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</si>
  <si>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</si>
  <si>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</si>
  <si>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</si>
  <si>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</si>
  <si>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</si>
  <si>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</si>
  <si>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</si>
  <si>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</si>
  <si>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</si>
  <si>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</si>
  <si>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</si>
  <si>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</si>
  <si>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</si>
  <si>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value</t>
  </si>
  <si>
    <t>edu_exp_prim</t>
  </si>
  <si>
    <t>edu_exp_seco</t>
  </si>
  <si>
    <t>edu_exp_psec</t>
  </si>
  <si>
    <t>edu_exp_tert</t>
  </si>
  <si>
    <t>edu_enroll_prim</t>
  </si>
  <si>
    <t>edu_enroll_tert</t>
  </si>
  <si>
    <t>hlt_exp_outp</t>
  </si>
  <si>
    <t>hlt_exp_hosp</t>
  </si>
  <si>
    <t>edu_enroll_seco</t>
  </si>
  <si>
    <t>edu_enroll_psec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</si>
</sst>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"/>
    <numFmt numFmtId="167" formatCode="0.000000"/>
    <numFmt numFmtId="168" formatCode="0.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Calibri"/>
      <family val="2"/>
    </font>
    <font>
      <b/>
      <sz val="11"/>
      <name val="Calibri"/>
      <family val="2"/>
    </font>
    <font>
      <b/>
      <sz val="18"/>
      <color indexed="8"/>
      <name val="Times New Roman"/>
      <family val="1"/>
    </font>
    <font>
      <b/>
      <sz val="18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20"/>
      <color theme="0"/>
      <name val="Garamond"/>
      <family val="1"/>
    </font>
    <font>
      <b/>
      <sz val="16"/>
      <color theme="1"/>
      <name val="Garamond"/>
      <family val="1"/>
    </font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16" fillId="0" borderId="0"/>
    <xf numFmtId="16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9" fillId="0" borderId="0"/>
    <xf numFmtId="0" fontId="5" fillId="0" borderId="0"/>
  </cellStyleXfs>
  <cellXfs count="272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9" fontId="0" fillId="0" borderId="0" xfId="0" applyNumberFormat="1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2" fontId="3" fillId="2" borderId="0" xfId="0" applyNumberFormat="1" applyFont="1" applyFill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1" fontId="0" fillId="0" borderId="0" xfId="0" applyNumberFormat="1"/>
    <xf numFmtId="0" fontId="5" fillId="2" borderId="0" xfId="0" applyFont="1" applyFill="1"/>
    <xf numFmtId="0" fontId="11" fillId="2" borderId="0" xfId="0" applyFont="1" applyFill="1"/>
    <xf numFmtId="10" fontId="5" fillId="2" borderId="0" xfId="0" applyNumberFormat="1" applyFont="1" applyFill="1"/>
    <xf numFmtId="0" fontId="5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10" fontId="0" fillId="3" borderId="0" xfId="0" applyNumberFormat="1" applyFill="1"/>
    <xf numFmtId="0" fontId="0" fillId="3" borderId="0" xfId="0" applyFill="1" applyAlignment="1">
      <alignment wrapText="1"/>
    </xf>
    <xf numFmtId="0" fontId="12" fillId="2" borderId="0" xfId="0" applyFont="1" applyFill="1"/>
    <xf numFmtId="0" fontId="9" fillId="2" borderId="0" xfId="0" applyFont="1" applyFill="1"/>
    <xf numFmtId="0" fontId="9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/>
    <xf numFmtId="10" fontId="2" fillId="3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10" fontId="2" fillId="3" borderId="0" xfId="0" applyNumberFormat="1" applyFont="1" applyFill="1"/>
    <xf numFmtId="0" fontId="12" fillId="3" borderId="0" xfId="0" applyFont="1" applyFill="1"/>
    <xf numFmtId="0" fontId="9" fillId="3" borderId="0" xfId="0" applyFont="1" applyFill="1"/>
    <xf numFmtId="10" fontId="5" fillId="2" borderId="0" xfId="0" applyNumberFormat="1" applyFont="1" applyFill="1" applyAlignment="1">
      <alignment horizontal="center" vertical="center"/>
    </xf>
    <xf numFmtId="10" fontId="5" fillId="2" borderId="4" xfId="0" applyNumberFormat="1" applyFont="1" applyFill="1" applyBorder="1" applyAlignment="1">
      <alignment horizontal="center" vertical="center"/>
    </xf>
    <xf numFmtId="10" fontId="5" fillId="2" borderId="6" xfId="0" applyNumberFormat="1" applyFont="1" applyFill="1" applyBorder="1" applyAlignment="1">
      <alignment horizontal="center" vertical="center"/>
    </xf>
    <xf numFmtId="10" fontId="5" fillId="2" borderId="7" xfId="0" applyNumberFormat="1" applyFont="1" applyFill="1" applyBorder="1" applyAlignment="1">
      <alignment horizontal="center" vertical="center"/>
    </xf>
    <xf numFmtId="0" fontId="6" fillId="2" borderId="3" xfId="0" applyFont="1" applyFill="1" applyBorder="1"/>
    <xf numFmtId="0" fontId="6" fillId="2" borderId="5" xfId="0" applyFont="1" applyFill="1" applyBorder="1"/>
    <xf numFmtId="0" fontId="11" fillId="3" borderId="0" xfId="0" applyFont="1" applyFill="1" applyAlignment="1">
      <alignment wrapText="1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8" fillId="2" borderId="0" xfId="0" applyFont="1" applyFill="1"/>
    <xf numFmtId="0" fontId="7" fillId="2" borderId="0" xfId="0" applyFont="1" applyFill="1"/>
    <xf numFmtId="0" fontId="7" fillId="4" borderId="0" xfId="0" applyFont="1" applyFill="1"/>
    <xf numFmtId="0" fontId="3" fillId="4" borderId="0" xfId="0" applyFont="1" applyFill="1" applyAlignment="1">
      <alignment wrapText="1"/>
    </xf>
    <xf numFmtId="0" fontId="4" fillId="2" borderId="5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/>
    </xf>
    <xf numFmtId="10" fontId="0" fillId="3" borderId="0" xfId="0" applyNumberFormat="1" applyFill="1" applyAlignment="1">
      <alignment horizontal="center" vertical="center"/>
    </xf>
    <xf numFmtId="10" fontId="0" fillId="3" borderId="4" xfId="0" applyNumberForma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10" fontId="0" fillId="3" borderId="6" xfId="0" applyNumberFormat="1" applyFill="1" applyBorder="1" applyAlignment="1">
      <alignment horizontal="center" vertical="center"/>
    </xf>
    <xf numFmtId="10" fontId="0" fillId="3" borderId="7" xfId="0" applyNumberForma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left" wrapText="1"/>
    </xf>
    <xf numFmtId="0" fontId="14" fillId="2" borderId="5" xfId="0" applyFont="1" applyFill="1" applyBorder="1" applyAlignment="1">
      <alignment horizontal="left" wrapText="1"/>
    </xf>
    <xf numFmtId="3" fontId="0" fillId="0" borderId="0" xfId="0" applyNumberFormat="1"/>
    <xf numFmtId="0" fontId="15" fillId="2" borderId="0" xfId="0" applyFont="1" applyFill="1"/>
    <xf numFmtId="0" fontId="15" fillId="2" borderId="0" xfId="0" applyFont="1" applyFill="1" applyAlignment="1">
      <alignment wrapText="1"/>
    </xf>
    <xf numFmtId="0" fontId="1" fillId="5" borderId="0" xfId="0" applyFont="1" applyFill="1"/>
    <xf numFmtId="0" fontId="13" fillId="4" borderId="9" xfId="0" applyFont="1" applyFill="1" applyBorder="1"/>
    <xf numFmtId="0" fontId="13" fillId="4" borderId="10" xfId="0" applyFont="1" applyFill="1" applyBorder="1"/>
    <xf numFmtId="0" fontId="13" fillId="4" borderId="11" xfId="0" applyFont="1" applyFill="1" applyBorder="1"/>
    <xf numFmtId="10" fontId="5" fillId="2" borderId="12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wrapText="1"/>
    </xf>
    <xf numFmtId="0" fontId="14" fillId="2" borderId="1" xfId="0" applyFont="1" applyFill="1" applyBorder="1" applyAlignment="1">
      <alignment horizontal="left" wrapText="1"/>
    </xf>
    <xf numFmtId="0" fontId="6" fillId="2" borderId="3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165" fontId="0" fillId="0" borderId="0" xfId="0" applyNumberFormat="1"/>
    <xf numFmtId="2" fontId="0" fillId="0" borderId="0" xfId="0" applyNumberFormat="1"/>
    <xf numFmtId="2" fontId="3" fillId="2" borderId="8" xfId="0" applyNumberFormat="1" applyFont="1" applyFill="1" applyBorder="1" applyAlignment="1">
      <alignment wrapText="1"/>
    </xf>
    <xf numFmtId="2" fontId="3" fillId="2" borderId="3" xfId="0" applyNumberFormat="1" applyFont="1" applyFill="1" applyBorder="1" applyAlignment="1">
      <alignment wrapText="1"/>
    </xf>
    <xf numFmtId="2" fontId="3" fillId="2" borderId="4" xfId="0" applyNumberFormat="1" applyFont="1" applyFill="1" applyBorder="1" applyAlignment="1">
      <alignment wrapText="1"/>
    </xf>
    <xf numFmtId="2" fontId="3" fillId="2" borderId="5" xfId="0" applyNumberFormat="1" applyFont="1" applyFill="1" applyBorder="1" applyAlignment="1">
      <alignment wrapText="1"/>
    </xf>
    <xf numFmtId="2" fontId="3" fillId="2" borderId="7" xfId="0" applyNumberFormat="1" applyFont="1" applyFill="1" applyBorder="1" applyAlignment="1">
      <alignment wrapText="1"/>
    </xf>
    <xf numFmtId="2" fontId="4" fillId="2" borderId="1" xfId="0" applyNumberFormat="1" applyFont="1" applyFill="1" applyBorder="1" applyAlignment="1">
      <alignment wrapText="1"/>
    </xf>
    <xf numFmtId="2" fontId="4" fillId="2" borderId="3" xfId="0" applyNumberFormat="1" applyFont="1" applyFill="1" applyBorder="1" applyAlignment="1">
      <alignment wrapText="1"/>
    </xf>
    <xf numFmtId="3" fontId="0" fillId="0" borderId="0" xfId="2" applyNumberFormat="1" applyFont="1"/>
    <xf numFmtId="0" fontId="4" fillId="2" borderId="1" xfId="0" applyFont="1" applyFill="1" applyBorder="1"/>
    <xf numFmtId="0" fontId="3" fillId="2" borderId="3" xfId="0" applyFont="1" applyFill="1" applyBorder="1"/>
    <xf numFmtId="3" fontId="14" fillId="6" borderId="8" xfId="0" applyNumberFormat="1" applyFont="1" applyFill="1" applyBorder="1" applyAlignment="1">
      <alignment horizontal="center" vertical="center" wrapText="1"/>
    </xf>
    <xf numFmtId="3" fontId="14" fillId="6" borderId="4" xfId="0" applyNumberFormat="1" applyFont="1" applyFill="1" applyBorder="1" applyAlignment="1">
      <alignment horizontal="center" vertical="center" wrapText="1"/>
    </xf>
    <xf numFmtId="3" fontId="14" fillId="6" borderId="7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left" wrapText="1"/>
    </xf>
    <xf numFmtId="0" fontId="14" fillId="2" borderId="9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center" vertical="center" wrapText="1"/>
    </xf>
    <xf numFmtId="10" fontId="5" fillId="2" borderId="13" xfId="0" applyNumberFormat="1" applyFont="1" applyFill="1" applyBorder="1" applyAlignment="1">
      <alignment horizontal="center" vertical="center"/>
    </xf>
    <xf numFmtId="10" fontId="5" fillId="2" borderId="14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10" fontId="5" fillId="2" borderId="2" xfId="0" applyNumberFormat="1" applyFont="1" applyFill="1" applyBorder="1" applyAlignment="1">
      <alignment horizontal="center" vertical="center"/>
    </xf>
    <xf numFmtId="0" fontId="10" fillId="3" borderId="3" xfId="0" applyFont="1" applyFill="1" applyBorder="1"/>
    <xf numFmtId="0" fontId="10" fillId="3" borderId="4" xfId="0" applyFont="1" applyFill="1" applyBorder="1" applyAlignment="1">
      <alignment horizontal="center" vertical="center"/>
    </xf>
    <xf numFmtId="0" fontId="10" fillId="3" borderId="15" xfId="0" applyFont="1" applyFill="1" applyBorder="1"/>
    <xf numFmtId="0" fontId="10" fillId="3" borderId="16" xfId="0" applyFont="1" applyFill="1" applyBorder="1"/>
    <xf numFmtId="0" fontId="10" fillId="3" borderId="16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166" fontId="10" fillId="3" borderId="18" xfId="0" applyNumberFormat="1" applyFont="1" applyFill="1" applyBorder="1"/>
    <xf numFmtId="166" fontId="10" fillId="3" borderId="19" xfId="0" applyNumberFormat="1" applyFont="1" applyFill="1" applyBorder="1"/>
    <xf numFmtId="166" fontId="10" fillId="3" borderId="4" xfId="0" applyNumberFormat="1" applyFont="1" applyFill="1" applyBorder="1"/>
    <xf numFmtId="166" fontId="10" fillId="3" borderId="20" xfId="0" applyNumberFormat="1" applyFont="1" applyFill="1" applyBorder="1"/>
    <xf numFmtId="166" fontId="10" fillId="3" borderId="21" xfId="0" applyNumberFormat="1" applyFont="1" applyFill="1" applyBorder="1"/>
    <xf numFmtId="0" fontId="10" fillId="3" borderId="0" xfId="0" applyFont="1" applyFill="1"/>
    <xf numFmtId="0" fontId="10" fillId="3" borderId="0" xfId="0" applyFont="1" applyFill="1" applyAlignment="1">
      <alignment horizontal="center" vertical="center"/>
    </xf>
    <xf numFmtId="166" fontId="10" fillId="3" borderId="0" xfId="0" applyNumberFormat="1" applyFont="1" applyFill="1"/>
    <xf numFmtId="0" fontId="0" fillId="3" borderId="3" xfId="0" applyFill="1" applyBorder="1"/>
    <xf numFmtId="166" fontId="0" fillId="3" borderId="0" xfId="0" applyNumberFormat="1" applyFill="1"/>
    <xf numFmtId="166" fontId="0" fillId="3" borderId="4" xfId="0" applyNumberFormat="1" applyFill="1" applyBorder="1"/>
    <xf numFmtId="166" fontId="0" fillId="3" borderId="20" xfId="0" applyNumberFormat="1" applyFill="1" applyBorder="1"/>
    <xf numFmtId="166" fontId="0" fillId="3" borderId="21" xfId="0" applyNumberFormat="1" applyFill="1" applyBorder="1"/>
    <xf numFmtId="0" fontId="0" fillId="3" borderId="5" xfId="0" applyFill="1" applyBorder="1"/>
    <xf numFmtId="0" fontId="0" fillId="3" borderId="6" xfId="0" applyFill="1" applyBorder="1"/>
    <xf numFmtId="166" fontId="0" fillId="3" borderId="6" xfId="0" applyNumberFormat="1" applyFill="1" applyBorder="1"/>
    <xf numFmtId="166" fontId="0" fillId="3" borderId="22" xfId="0" applyNumberFormat="1" applyFill="1" applyBorder="1"/>
    <xf numFmtId="166" fontId="0" fillId="3" borderId="23" xfId="0" applyNumberFormat="1" applyFill="1" applyBorder="1"/>
    <xf numFmtId="166" fontId="0" fillId="3" borderId="7" xfId="0" applyNumberFormat="1" applyFill="1" applyBorder="1"/>
    <xf numFmtId="0" fontId="10" fillId="0" borderId="0" xfId="0" applyFont="1"/>
    <xf numFmtId="0" fontId="7" fillId="2" borderId="0" xfId="0" applyFont="1" applyFill="1" applyAlignment="1">
      <alignment wrapText="1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3" fontId="0" fillId="8" borderId="0" xfId="0" applyNumberFormat="1" applyFill="1"/>
    <xf numFmtId="0" fontId="18" fillId="10" borderId="3" xfId="0" applyFont="1" applyFill="1" applyBorder="1" applyAlignment="1">
      <alignment horizontal="left"/>
    </xf>
    <xf numFmtId="0" fontId="18" fillId="10" borderId="0" xfId="0" applyFont="1" applyFill="1" applyAlignment="1">
      <alignment horizontal="left"/>
    </xf>
    <xf numFmtId="0" fontId="18" fillId="10" borderId="9" xfId="0" applyFont="1" applyFill="1" applyBorder="1"/>
    <xf numFmtId="0" fontId="18" fillId="10" borderId="10" xfId="0" applyFont="1" applyFill="1" applyBorder="1"/>
    <xf numFmtId="0" fontId="18" fillId="10" borderId="11" xfId="0" applyFont="1" applyFill="1" applyBorder="1" applyAlignment="1">
      <alignment horizontal="center" vertical="center"/>
    </xf>
    <xf numFmtId="0" fontId="18" fillId="10" borderId="9" xfId="0" applyFont="1" applyFill="1" applyBorder="1" applyAlignment="1">
      <alignment vertical="center"/>
    </xf>
    <xf numFmtId="0" fontId="18" fillId="10" borderId="10" xfId="0" applyFont="1" applyFill="1" applyBorder="1" applyAlignment="1">
      <alignment vertical="center"/>
    </xf>
    <xf numFmtId="0" fontId="0" fillId="10" borderId="10" xfId="0" applyFill="1" applyBorder="1" applyAlignment="1">
      <alignment vertical="center"/>
    </xf>
    <xf numFmtId="0" fontId="0" fillId="10" borderId="11" xfId="0" applyFill="1" applyBorder="1" applyAlignment="1">
      <alignment vertical="center" wrapText="1"/>
    </xf>
    <xf numFmtId="0" fontId="18" fillId="10" borderId="5" xfId="0" applyFont="1" applyFill="1" applyBorder="1" applyAlignment="1">
      <alignment vertical="center"/>
    </xf>
    <xf numFmtId="0" fontId="18" fillId="10" borderId="6" xfId="0" applyFont="1" applyFill="1" applyBorder="1" applyAlignment="1">
      <alignment vertical="center"/>
    </xf>
    <xf numFmtId="0" fontId="0" fillId="10" borderId="6" xfId="0" applyFill="1" applyBorder="1" applyAlignment="1">
      <alignment vertical="center"/>
    </xf>
    <xf numFmtId="0" fontId="0" fillId="10" borderId="7" xfId="0" applyFill="1" applyBorder="1" applyAlignment="1">
      <alignment vertical="center" wrapText="1"/>
    </xf>
    <xf numFmtId="0" fontId="0" fillId="3" borderId="0" xfId="0" applyFill="1" applyAlignment="1">
      <alignment horizontal="center" wrapText="1"/>
    </xf>
    <xf numFmtId="0" fontId="0" fillId="3" borderId="5" xfId="0" applyFill="1" applyBorder="1" applyAlignment="1">
      <alignment wrapText="1"/>
    </xf>
    <xf numFmtId="0" fontId="10" fillId="3" borderId="9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8" xfId="0" applyFont="1" applyFill="1" applyBorder="1" applyAlignment="1">
      <alignment horizontal="center" wrapText="1"/>
    </xf>
    <xf numFmtId="1" fontId="0" fillId="3" borderId="0" xfId="0" applyNumberFormat="1" applyFill="1" applyAlignment="1">
      <alignment horizontal="center"/>
    </xf>
    <xf numFmtId="0" fontId="10" fillId="3" borderId="1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1" fontId="0" fillId="3" borderId="4" xfId="0" applyNumberFormat="1" applyFill="1" applyBorder="1" applyAlignment="1">
      <alignment horizontal="center"/>
    </xf>
    <xf numFmtId="1" fontId="0" fillId="3" borderId="3" xfId="0" applyNumberFormat="1" applyFill="1" applyBorder="1" applyAlignment="1">
      <alignment horizontal="center"/>
    </xf>
    <xf numFmtId="9" fontId="0" fillId="3" borderId="0" xfId="3" applyFont="1" applyFill="1" applyBorder="1" applyAlignment="1">
      <alignment horizontal="center"/>
    </xf>
    <xf numFmtId="9" fontId="0" fillId="3" borderId="4" xfId="3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" fontId="0" fillId="3" borderId="5" xfId="0" applyNumberFormat="1" applyFill="1" applyBorder="1" applyAlignment="1">
      <alignment horizontal="center"/>
    </xf>
    <xf numFmtId="9" fontId="0" fillId="3" borderId="6" xfId="3" applyFont="1" applyFill="1" applyBorder="1" applyAlignment="1">
      <alignment horizontal="center"/>
    </xf>
    <xf numFmtId="9" fontId="0" fillId="3" borderId="7" xfId="3" applyFont="1" applyFill="1" applyBorder="1" applyAlignment="1">
      <alignment horizontal="center"/>
    </xf>
    <xf numFmtId="0" fontId="19" fillId="0" borderId="0" xfId="4"/>
    <xf numFmtId="0" fontId="10" fillId="3" borderId="3" xfId="4" applyFont="1" applyFill="1" applyBorder="1"/>
    <xf numFmtId="0" fontId="10" fillId="3" borderId="0" xfId="4" applyFont="1" applyFill="1"/>
    <xf numFmtId="0" fontId="10" fillId="3" borderId="15" xfId="4" applyFont="1" applyFill="1" applyBorder="1"/>
    <xf numFmtId="0" fontId="10" fillId="3" borderId="16" xfId="4" applyFont="1" applyFill="1" applyBorder="1"/>
    <xf numFmtId="0" fontId="10" fillId="3" borderId="17" xfId="4" applyFont="1" applyFill="1" applyBorder="1" applyAlignment="1">
      <alignment horizontal="center" vertical="center"/>
    </xf>
    <xf numFmtId="0" fontId="10" fillId="0" borderId="0" xfId="4" applyFont="1"/>
    <xf numFmtId="0" fontId="19" fillId="3" borderId="3" xfId="4" applyFill="1" applyBorder="1"/>
    <xf numFmtId="0" fontId="5" fillId="0" borderId="0" xfId="5"/>
    <xf numFmtId="0" fontId="10" fillId="3" borderId="0" xfId="4" applyFont="1" applyFill="1" applyAlignment="1">
      <alignment horizontal="center" vertical="center"/>
    </xf>
    <xf numFmtId="0" fontId="10" fillId="3" borderId="16" xfId="4" applyFont="1" applyFill="1" applyBorder="1" applyAlignment="1">
      <alignment horizontal="center" vertical="center"/>
    </xf>
    <xf numFmtId="0" fontId="19" fillId="0" borderId="0" xfId="4" applyAlignment="1">
      <alignment horizontal="center" vertical="center"/>
    </xf>
    <xf numFmtId="3" fontId="10" fillId="3" borderId="0" xfId="4" applyNumberFormat="1" applyFont="1" applyFill="1" applyAlignment="1">
      <alignment horizontal="center" vertical="center"/>
    </xf>
    <xf numFmtId="3" fontId="10" fillId="3" borderId="4" xfId="4" applyNumberFormat="1" applyFont="1" applyFill="1" applyBorder="1" applyAlignment="1">
      <alignment horizontal="center" vertical="center"/>
    </xf>
    <xf numFmtId="3" fontId="19" fillId="3" borderId="0" xfId="4" applyNumberFormat="1" applyFill="1" applyAlignment="1">
      <alignment horizontal="center" vertical="center"/>
    </xf>
    <xf numFmtId="3" fontId="19" fillId="3" borderId="4" xfId="4" applyNumberFormat="1" applyFill="1" applyBorder="1" applyAlignment="1">
      <alignment horizontal="center" vertical="center"/>
    </xf>
    <xf numFmtId="3" fontId="16" fillId="3" borderId="0" xfId="4" applyNumberFormat="1" applyFont="1" applyFill="1" applyAlignment="1">
      <alignment horizontal="center" vertical="center"/>
    </xf>
    <xf numFmtId="3" fontId="16" fillId="3" borderId="4" xfId="4" applyNumberFormat="1" applyFont="1" applyFill="1" applyBorder="1" applyAlignment="1">
      <alignment horizontal="center" vertical="center"/>
    </xf>
    <xf numFmtId="3" fontId="19" fillId="3" borderId="6" xfId="4" applyNumberFormat="1" applyFill="1" applyBorder="1" applyAlignment="1">
      <alignment horizontal="center" vertical="center"/>
    </xf>
    <xf numFmtId="3" fontId="19" fillId="3" borderId="7" xfId="4" applyNumberFormat="1" applyFill="1" applyBorder="1" applyAlignment="1">
      <alignment horizontal="center" vertical="center"/>
    </xf>
    <xf numFmtId="0" fontId="20" fillId="11" borderId="0" xfId="0" applyFont="1" applyFill="1" applyAlignment="1">
      <alignment wrapText="1"/>
    </xf>
    <xf numFmtId="0" fontId="21" fillId="11" borderId="0" xfId="0" applyFont="1" applyFill="1" applyAlignment="1">
      <alignment wrapText="1"/>
    </xf>
    <xf numFmtId="0" fontId="22" fillId="11" borderId="1" xfId="0" applyFont="1" applyFill="1" applyBorder="1" applyAlignment="1">
      <alignment wrapText="1"/>
    </xf>
    <xf numFmtId="0" fontId="21" fillId="11" borderId="3" xfId="0" applyFont="1" applyFill="1" applyBorder="1" applyAlignment="1">
      <alignment wrapText="1"/>
    </xf>
    <xf numFmtId="0" fontId="21" fillId="11" borderId="5" xfId="0" applyFont="1" applyFill="1" applyBorder="1" applyAlignment="1">
      <alignment wrapText="1"/>
    </xf>
    <xf numFmtId="0" fontId="21" fillId="11" borderId="9" xfId="0" applyFont="1" applyFill="1" applyBorder="1" applyAlignment="1">
      <alignment horizontal="left" vertical="top" wrapText="1"/>
    </xf>
    <xf numFmtId="0" fontId="0" fillId="13" borderId="0" xfId="0" applyFill="1"/>
    <xf numFmtId="166" fontId="0" fillId="0" borderId="0" xfId="0" applyNumberFormat="1"/>
    <xf numFmtId="0" fontId="4" fillId="2" borderId="0" xfId="0" applyFont="1" applyFill="1" applyAlignment="1">
      <alignment wrapText="1"/>
    </xf>
    <xf numFmtId="0" fontId="3" fillId="2" borderId="3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21" fillId="3" borderId="0" xfId="0" applyFont="1" applyFill="1" applyAlignment="1">
      <alignment wrapText="1"/>
    </xf>
    <xf numFmtId="9" fontId="21" fillId="3" borderId="0" xfId="3" applyFont="1" applyFill="1" applyBorder="1" applyAlignment="1">
      <alignment wrapText="1"/>
    </xf>
    <xf numFmtId="1" fontId="3" fillId="7" borderId="0" xfId="0" applyNumberFormat="1" applyFont="1" applyFill="1" applyAlignment="1">
      <alignment horizontal="center" wrapText="1"/>
    </xf>
    <xf numFmtId="0" fontId="3" fillId="3" borderId="8" xfId="0" applyFont="1" applyFill="1" applyBorder="1" applyAlignment="1">
      <alignment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wrapText="1"/>
    </xf>
    <xf numFmtId="0" fontId="4" fillId="2" borderId="25" xfId="0" applyFont="1" applyFill="1" applyBorder="1" applyAlignment="1">
      <alignment wrapText="1"/>
    </xf>
    <xf numFmtId="0" fontId="4" fillId="2" borderId="26" xfId="0" applyFont="1" applyFill="1" applyBorder="1" applyAlignment="1">
      <alignment wrapText="1"/>
    </xf>
    <xf numFmtId="0" fontId="3" fillId="7" borderId="20" xfId="0" applyFont="1" applyFill="1" applyBorder="1" applyAlignment="1">
      <alignment wrapText="1"/>
    </xf>
    <xf numFmtId="0" fontId="4" fillId="2" borderId="22" xfId="0" applyFont="1" applyFill="1" applyBorder="1" applyAlignment="1">
      <alignment horizontal="center" vertical="center" wrapText="1"/>
    </xf>
    <xf numFmtId="9" fontId="3" fillId="7" borderId="26" xfId="0" applyNumberFormat="1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wrapText="1"/>
    </xf>
    <xf numFmtId="9" fontId="3" fillId="7" borderId="22" xfId="0" applyNumberFormat="1" applyFont="1" applyFill="1" applyBorder="1" applyAlignment="1">
      <alignment horizontal="center" vertical="center" wrapText="1"/>
    </xf>
    <xf numFmtId="9" fontId="3" fillId="7" borderId="28" xfId="0" applyNumberFormat="1" applyFont="1" applyFill="1" applyBorder="1" applyAlignment="1">
      <alignment wrapText="1"/>
    </xf>
    <xf numFmtId="0" fontId="3" fillId="7" borderId="29" xfId="0" applyFont="1" applyFill="1" applyBorder="1" applyAlignment="1">
      <alignment wrapText="1"/>
    </xf>
    <xf numFmtId="0" fontId="3" fillId="7" borderId="27" xfId="0" applyFont="1" applyFill="1" applyBorder="1" applyAlignment="1">
      <alignment wrapText="1"/>
    </xf>
    <xf numFmtId="0" fontId="3" fillId="2" borderId="30" xfId="0" applyFont="1" applyFill="1" applyBorder="1" applyAlignment="1">
      <alignment wrapText="1"/>
    </xf>
    <xf numFmtId="0" fontId="3" fillId="7" borderId="31" xfId="0" applyFont="1" applyFill="1" applyBorder="1" applyAlignment="1">
      <alignment wrapText="1"/>
    </xf>
    <xf numFmtId="0" fontId="21" fillId="11" borderId="32" xfId="0" applyFont="1" applyFill="1" applyBorder="1" applyAlignment="1">
      <alignment wrapText="1"/>
    </xf>
    <xf numFmtId="0" fontId="22" fillId="11" borderId="29" xfId="0" applyFont="1" applyFill="1" applyBorder="1" applyAlignment="1">
      <alignment horizontal="right" vertical="center" wrapText="1"/>
    </xf>
    <xf numFmtId="9" fontId="21" fillId="12" borderId="34" xfId="3" applyFont="1" applyFill="1" applyBorder="1" applyAlignment="1">
      <alignment wrapText="1"/>
    </xf>
    <xf numFmtId="9" fontId="21" fillId="12" borderId="35" xfId="3" applyFont="1" applyFill="1" applyBorder="1" applyAlignment="1">
      <alignment wrapText="1"/>
    </xf>
    <xf numFmtId="9" fontId="21" fillId="12" borderId="27" xfId="3" applyFont="1" applyFill="1" applyBorder="1" applyAlignment="1">
      <alignment wrapText="1"/>
    </xf>
    <xf numFmtId="0" fontId="21" fillId="11" borderId="29" xfId="0" applyFont="1" applyFill="1" applyBorder="1" applyAlignment="1">
      <alignment horizontal="right" vertical="center" wrapText="1"/>
    </xf>
    <xf numFmtId="1" fontId="21" fillId="12" borderId="35" xfId="2" applyNumberFormat="1" applyFont="1" applyFill="1" applyBorder="1" applyAlignment="1">
      <alignment wrapText="1"/>
    </xf>
    <xf numFmtId="1" fontId="21" fillId="12" borderId="35" xfId="0" applyNumberFormat="1" applyFont="1" applyFill="1" applyBorder="1" applyAlignment="1">
      <alignment wrapText="1"/>
    </xf>
    <xf numFmtId="1" fontId="21" fillId="12" borderId="27" xfId="0" applyNumberFormat="1" applyFont="1" applyFill="1" applyBorder="1" applyAlignment="1">
      <alignment wrapText="1"/>
    </xf>
    <xf numFmtId="0" fontId="21" fillId="12" borderId="28" xfId="0" applyFont="1" applyFill="1" applyBorder="1" applyAlignment="1">
      <alignment wrapText="1"/>
    </xf>
    <xf numFmtId="1" fontId="21" fillId="12" borderId="34" xfId="2" applyNumberFormat="1" applyFont="1" applyFill="1" applyBorder="1" applyAlignment="1">
      <alignment wrapText="1"/>
    </xf>
    <xf numFmtId="1" fontId="3" fillId="7" borderId="20" xfId="0" applyNumberFormat="1" applyFont="1" applyFill="1" applyBorder="1" applyAlignment="1">
      <alignment horizontal="center" wrapText="1"/>
    </xf>
    <xf numFmtId="0" fontId="3" fillId="2" borderId="32" xfId="0" applyFont="1" applyFill="1" applyBorder="1" applyAlignment="1">
      <alignment horizontal="left" wrapText="1"/>
    </xf>
    <xf numFmtId="1" fontId="3" fillId="7" borderId="18" xfId="0" applyNumberFormat="1" applyFont="1" applyFill="1" applyBorder="1" applyAlignment="1">
      <alignment horizontal="center" wrapText="1"/>
    </xf>
    <xf numFmtId="3" fontId="14" fillId="6" borderId="33" xfId="0" applyNumberFormat="1" applyFont="1" applyFill="1" applyBorder="1" applyAlignment="1">
      <alignment horizontal="center" vertical="center" wrapText="1"/>
    </xf>
    <xf numFmtId="1" fontId="3" fillId="7" borderId="22" xfId="0" applyNumberFormat="1" applyFont="1" applyFill="1" applyBorder="1" applyAlignment="1">
      <alignment horizontal="center" wrapText="1"/>
    </xf>
    <xf numFmtId="0" fontId="4" fillId="3" borderId="20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vertical="center" wrapText="1"/>
    </xf>
    <xf numFmtId="2" fontId="3" fillId="2" borderId="9" xfId="0" applyNumberFormat="1" applyFont="1" applyFill="1" applyBorder="1" applyAlignment="1">
      <alignment wrapText="1"/>
    </xf>
    <xf numFmtId="2" fontId="3" fillId="14" borderId="11" xfId="0" applyNumberFormat="1" applyFont="1" applyFill="1" applyBorder="1" applyAlignment="1">
      <alignment horizontal="center" vertical="center" wrapText="1"/>
    </xf>
    <xf numFmtId="10" fontId="11" fillId="2" borderId="0" xfId="0" applyNumberFormat="1" applyFont="1" applyFill="1"/>
    <xf numFmtId="9" fontId="0" fillId="14" borderId="0" xfId="0" applyNumberFormat="1" applyFill="1"/>
    <xf numFmtId="1" fontId="0" fillId="14" borderId="0" xfId="0" applyNumberFormat="1" applyFill="1"/>
    <xf numFmtId="9" fontId="3" fillId="14" borderId="0" xfId="0" applyNumberFormat="1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 wrapText="1"/>
    </xf>
    <xf numFmtId="49" fontId="21" fillId="12" borderId="35" xfId="3" applyNumberFormat="1" applyFont="1" applyFill="1" applyBorder="1" applyAlignment="1">
      <alignment horizontal="right" wrapText="1"/>
    </xf>
    <xf numFmtId="49" fontId="21" fillId="12" borderId="27" xfId="3" applyNumberFormat="1" applyFont="1" applyFill="1" applyBorder="1" applyAlignment="1">
      <alignment horizontal="right" wrapText="1"/>
    </xf>
    <xf numFmtId="167" fontId="0" fillId="3" borderId="0" xfId="0" applyNumberFormat="1" applyFill="1"/>
    <xf numFmtId="0" fontId="23" fillId="11" borderId="29" xfId="0" applyFont="1" applyFill="1" applyBorder="1" applyAlignment="1">
      <alignment horizontal="left" vertical="center" wrapText="1"/>
    </xf>
    <xf numFmtId="168" fontId="0" fillId="0" borderId="0" xfId="0" applyNumberFormat="1" applyAlignment="1">
      <alignment vertical="center"/>
    </xf>
    <xf numFmtId="0" fontId="21" fillId="12" borderId="34" xfId="3" applyNumberFormat="1" applyFont="1" applyFill="1" applyBorder="1" applyAlignment="1">
      <alignment horizontal="right" wrapText="1"/>
    </xf>
    <xf numFmtId="0" fontId="0" fillId="0" borderId="0" xfId="0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0" fillId="3" borderId="0" xfId="0" applyFont="1" applyFill="1" applyAlignment="1">
      <alignment horizontal="center" vertical="center"/>
    </xf>
    <xf numFmtId="0" fontId="17" fillId="9" borderId="1" xfId="0" applyFont="1" applyFill="1" applyBorder="1" applyAlignment="1">
      <alignment horizontal="center" wrapText="1"/>
    </xf>
    <xf numFmtId="0" fontId="17" fillId="9" borderId="2" xfId="0" applyFont="1" applyFill="1" applyBorder="1" applyAlignment="1">
      <alignment horizontal="center" wrapText="1"/>
    </xf>
    <xf numFmtId="0" fontId="17" fillId="9" borderId="8" xfId="0" applyFont="1" applyFill="1" applyBorder="1" applyAlignment="1">
      <alignment horizontal="center" wrapText="1"/>
    </xf>
    <xf numFmtId="0" fontId="18" fillId="10" borderId="0" xfId="0" applyFont="1" applyFill="1" applyAlignment="1">
      <alignment horizontal="center" vertical="center" wrapText="1"/>
    </xf>
    <xf numFmtId="0" fontId="18" fillId="10" borderId="4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11" xfId="0" applyFont="1" applyFill="1" applyBorder="1" applyAlignment="1">
      <alignment horizontal="center" wrapText="1"/>
    </xf>
    <xf numFmtId="0" fontId="10" fillId="3" borderId="1" xfId="4" applyFont="1" applyFill="1" applyBorder="1" applyAlignment="1">
      <alignment horizontal="center"/>
    </xf>
    <xf numFmtId="0" fontId="10" fillId="3" borderId="2" xfId="4" applyFont="1" applyFill="1" applyBorder="1" applyAlignment="1">
      <alignment horizontal="center"/>
    </xf>
    <xf numFmtId="0" fontId="10" fillId="3" borderId="8" xfId="4" applyFont="1" applyFill="1" applyBorder="1" applyAlignment="1">
      <alignment horizontal="center"/>
    </xf>
    <xf numFmtId="0" fontId="10" fillId="3" borderId="0" xfId="4" applyFont="1" applyFill="1" applyAlignment="1">
      <alignment horizontal="center" vertical="center"/>
    </xf>
    <xf numFmtId="0" fontId="10" fillId="3" borderId="4" xfId="4" applyFont="1" applyFill="1" applyBorder="1" applyAlignment="1">
      <alignment horizontal="center" vertical="center"/>
    </xf>
  </cellXfs>
  <cellStyles count="6">
    <cellStyle name="Comma" xfId="2" builtinId="3"/>
    <cellStyle name="Normal" xfId="0" builtinId="0"/>
    <cellStyle name="Normal 2" xfId="4" xr:uid="{00000000-0005-0000-0000-000002000000}"/>
    <cellStyle name="Normal 2 2" xfId="5" xr:uid="{00000000-0005-0000-0000-000003000000}"/>
    <cellStyle name="Normal 2 2 2" xfId="1" xr:uid="{00000000-0005-0000-0000-000004000000}"/>
    <cellStyle name="Percent" xfId="3" builtinId="5"/>
  </cellStyles>
  <dxfs count="0"/>
  <tableStyles count="0" defaultTableStyle="TableStyleMedium2" defaultPivotStyle="PivotStyleLight16"/>
  <colors>
    <mruColors>
      <color rgb="FFD40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Poverty headcount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poverty_inequality!$C$5</c:f>
              <c:strCache>
                <c:ptCount val="1"/>
                <c:pt idx="0">
                  <c:v>Poverty headcount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poverty_inequality!$B$6:$B$11</c:f>
              <c:strCache>
                <c:ptCount val="6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</c:strCache>
            </c:strRef>
          </c:cat>
          <c:val>
            <c:numRef>
              <c:f>poverty_inequality!$C$6:$C$11</c:f>
              <c:numCache>
                <c:formatCode>0.00%</c:formatCode>
                <c:ptCount val="6"/>
                <c:pt idx="0">
                  <c:v>0.33602431617831874</c:v>
                </c:pt>
                <c:pt idx="1">
                  <c:v>0.24963297968615511</c:v>
                </c:pt>
                <c:pt idx="2">
                  <c:v>0.38725488256096158</c:v>
                </c:pt>
                <c:pt idx="3">
                  <c:v>0.17851557927642162</c:v>
                </c:pt>
                <c:pt idx="4">
                  <c:v>0.20590136474251095</c:v>
                </c:pt>
                <c:pt idx="5">
                  <c:v>0.27770418081201381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5-49C6-94B0-EFFB519E2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Gini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poverty_inequality!$F$5</c:f>
              <c:strCache>
                <c:ptCount val="1"/>
                <c:pt idx="0">
                  <c:v>Gini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poverty_inequality!$B$6:$B$12</c:f>
              <c:strCache>
                <c:ptCount val="7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  <c:pt idx="6">
                  <c:v>Final income</c:v>
                </c:pt>
              </c:strCache>
            </c:strRef>
          </c:cat>
          <c:val>
            <c:numRef>
              <c:f>poverty_inequality!$F$6:$F$12</c:f>
              <c:numCache>
                <c:formatCode>0.00%</c:formatCode>
                <c:ptCount val="7"/>
                <c:pt idx="0">
                  <c:v>0.46151740000000002</c:v>
                </c:pt>
                <c:pt idx="1">
                  <c:v>0.37212289999999998</c:v>
                </c:pt>
                <c:pt idx="2">
                  <c:v>0.43403170000000002</c:v>
                </c:pt>
                <c:pt idx="3">
                  <c:v>0.35790549999999999</c:v>
                </c:pt>
                <c:pt idx="4">
                  <c:v>0.32030570000000003</c:v>
                </c:pt>
                <c:pt idx="5">
                  <c:v>0.32632149999999999</c:v>
                </c:pt>
                <c:pt idx="6">
                  <c:v>0.30448530000000001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F-450D-9666-98AB09F73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048"/>
        <c:axId val="1"/>
      </c:barChart>
      <c:catAx>
        <c:axId val="4094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0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4.7052698312688462E-2"/>
          <c:w val="0.90426291581579099"/>
          <c:h val="0.543776510249959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poverty_by_groups!$C$5:$C$11</c:f>
              <c:numCache>
                <c:formatCode>0.00%</c:formatCode>
                <c:ptCount val="7"/>
                <c:pt idx="0">
                  <c:v>0.18221096864685987</c:v>
                </c:pt>
                <c:pt idx="1">
                  <c:v>0.2543642090808591</c:v>
                </c:pt>
                <c:pt idx="2">
                  <c:v>0.47676889072997669</c:v>
                </c:pt>
                <c:pt idx="3">
                  <c:v>0.29035372535947895</c:v>
                </c:pt>
                <c:pt idx="4">
                  <c:v>0.23214952011721951</c:v>
                </c:pt>
                <c:pt idx="5">
                  <c:v>0.83907695265494975</c:v>
                </c:pt>
                <c:pt idx="6">
                  <c:v>0.55306694277314883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A-4CA9-A0CD-6D4A080F1D85}"/>
            </c:ext>
          </c:extLst>
        </c:ser>
        <c:ser>
          <c:idx val="1"/>
          <c:order val="1"/>
          <c:tx>
            <c:strRef>
              <c:f>poverty_by_groups!$D$4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poverty_by_groups!$D$5:$D$11</c:f>
              <c:numCache>
                <c:formatCode>0.00%</c:formatCode>
                <c:ptCount val="7"/>
                <c:pt idx="0">
                  <c:v>0.19162545388335991</c:v>
                </c:pt>
                <c:pt idx="1">
                  <c:v>0.28406966061086486</c:v>
                </c:pt>
                <c:pt idx="2">
                  <c:v>0.5043540430202873</c:v>
                </c:pt>
                <c:pt idx="3">
                  <c:v>0.30690903816585602</c:v>
                </c:pt>
                <c:pt idx="4">
                  <c:v>0.18200511248274923</c:v>
                </c:pt>
                <c:pt idx="5">
                  <c:v>0.25338342710290118</c:v>
                </c:pt>
                <c:pt idx="6">
                  <c:v>0.24496085563969133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57-4590-AA57-B765A05898CE}"/>
            </c:ext>
          </c:extLst>
        </c:ser>
        <c:ser>
          <c:idx val="2"/>
          <c:order val="2"/>
          <c:tx>
            <c:strRef>
              <c:f>poverty_by_groups!$E$4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poverty_by_groups!$E$5:$E$11</c:f>
              <c:numCache>
                <c:formatCode>0.00%</c:formatCode>
                <c:ptCount val="7"/>
                <c:pt idx="0">
                  <c:v>0.26191256750602154</c:v>
                </c:pt>
                <c:pt idx="1">
                  <c:v>0.32852829649654863</c:v>
                </c:pt>
                <c:pt idx="2">
                  <c:v>0.57647041192252357</c:v>
                </c:pt>
                <c:pt idx="3">
                  <c:v>0.33303078436381611</c:v>
                </c:pt>
                <c:pt idx="4">
                  <c:v>0.26086488871480085</c:v>
                </c:pt>
                <c:pt idx="5">
                  <c:v>0.84952138400452393</c:v>
                </c:pt>
                <c:pt idx="6">
                  <c:v>0.59102390308426089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57-4590-AA57-B765A05898CE}"/>
            </c:ext>
          </c:extLst>
        </c:ser>
        <c:ser>
          <c:idx val="3"/>
          <c:order val="3"/>
          <c:tx>
            <c:strRef>
              <c:f>poverty_by_groups!$F$4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poverty_by_groups!$F$5:$F$11</c:f>
              <c:numCache>
                <c:formatCode>0.00%</c:formatCode>
                <c:ptCount val="7"/>
                <c:pt idx="0">
                  <c:v>0.12660023761550088</c:v>
                </c:pt>
                <c:pt idx="1">
                  <c:v>0.17336595295524301</c:v>
                </c:pt>
                <c:pt idx="2">
                  <c:v>0.30238743199573248</c:v>
                </c:pt>
                <c:pt idx="3">
                  <c:v>0.22042324851114775</c:v>
                </c:pt>
                <c:pt idx="4">
                  <c:v>0.14729035157933465</c:v>
                </c:pt>
                <c:pt idx="5">
                  <c:v>0.22812611223889004</c:v>
                </c:pt>
                <c:pt idx="6">
                  <c:v>0.20156091142167398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57-4590-AA57-B765A05898CE}"/>
            </c:ext>
          </c:extLst>
        </c:ser>
        <c:ser>
          <c:idx val="4"/>
          <c:order val="4"/>
          <c:tx>
            <c:strRef>
              <c:f>poverty_by_groups!$G$4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poverty_by_groups!$G$5:$G$11</c:f>
              <c:numCache>
                <c:formatCode>0.00%</c:formatCode>
                <c:ptCount val="7"/>
                <c:pt idx="0">
                  <c:v>0.16030140282247396</c:v>
                </c:pt>
                <c:pt idx="1">
                  <c:v>0.21169910589877602</c:v>
                </c:pt>
                <c:pt idx="2">
                  <c:v>0.36147692427924855</c:v>
                </c:pt>
                <c:pt idx="3">
                  <c:v>0.23847093489774385</c:v>
                </c:pt>
                <c:pt idx="4">
                  <c:v>0.16971365959831075</c:v>
                </c:pt>
                <c:pt idx="5">
                  <c:v>0.22812611223889004</c:v>
                </c:pt>
                <c:pt idx="6">
                  <c:v>0.21762824458558261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57-4590-AA57-B765A05898CE}"/>
            </c:ext>
          </c:extLst>
        </c:ser>
        <c:ser>
          <c:idx val="5"/>
          <c:order val="5"/>
          <c:tx>
            <c:strRef>
              <c:f>poverty_by_groups!$H$4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poverty_by_groups!$H$5:$H$11</c:f>
              <c:numCache>
                <c:formatCode>0.00%</c:formatCode>
                <c:ptCount val="7"/>
                <c:pt idx="0">
                  <c:v>0.22835449984151068</c:v>
                </c:pt>
                <c:pt idx="1">
                  <c:v>0.29501226031380923</c:v>
                </c:pt>
                <c:pt idx="2">
                  <c:v>0.44918106386882795</c:v>
                </c:pt>
                <c:pt idx="3">
                  <c:v>0.27493197132484154</c:v>
                </c:pt>
                <c:pt idx="4">
                  <c:v>0.22048845291153776</c:v>
                </c:pt>
                <c:pt idx="5">
                  <c:v>0.35888829992637528</c:v>
                </c:pt>
                <c:pt idx="6">
                  <c:v>0.29054165624680023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57-4590-AA57-B765A0589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7599692370934268"/>
          <c:w val="1"/>
          <c:h val="0.12400307629065736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5.5222698161655794E-2"/>
          <c:w val="0.90426291581579099"/>
          <c:h val="0.690836327119959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poverty_by_groups!$C$24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poverty_by_groups!$C$25:$C$32</c:f>
              <c:numCache>
                <c:formatCode>0.00%</c:formatCode>
                <c:ptCount val="8"/>
                <c:pt idx="0">
                  <c:v>0.38318753569175773</c:v>
                </c:pt>
                <c:pt idx="1">
                  <c:v>0.37050289163202677</c:v>
                </c:pt>
                <c:pt idx="2">
                  <c:v>0.4303384575777589</c:v>
                </c:pt>
                <c:pt idx="3">
                  <c:v>0.14756180289521115</c:v>
                </c:pt>
                <c:pt idx="5">
                  <c:v>0.15372103643832416</c:v>
                </c:pt>
                <c:pt idx="6">
                  <c:v>0.31930478828009579</c:v>
                </c:pt>
                <c:pt idx="7">
                  <c:v>0.40437940802337613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4-42A4-974A-552DE3175264}"/>
            </c:ext>
          </c:extLst>
        </c:ser>
        <c:ser>
          <c:idx val="1"/>
          <c:order val="1"/>
          <c:tx>
            <c:strRef>
              <c:f>poverty_by_groups!$D$24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poverty_by_groups!$D$25:$D$32</c:f>
              <c:numCache>
                <c:formatCode>0.00%</c:formatCode>
                <c:ptCount val="8"/>
                <c:pt idx="0">
                  <c:v>0.29318436405313264</c:v>
                </c:pt>
                <c:pt idx="1">
                  <c:v>0.28426541284428403</c:v>
                </c:pt>
                <c:pt idx="2">
                  <c:v>0.33176583285844569</c:v>
                </c:pt>
                <c:pt idx="3">
                  <c:v>7.6029110995438368E-2</c:v>
                </c:pt>
                <c:pt idx="5">
                  <c:v>8.5799906585382668E-2</c:v>
                </c:pt>
                <c:pt idx="6">
                  <c:v>0.22161842791085226</c:v>
                </c:pt>
                <c:pt idx="7">
                  <c:v>0.31469835178821309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74-42A4-974A-552DE3175264}"/>
            </c:ext>
          </c:extLst>
        </c:ser>
        <c:ser>
          <c:idx val="2"/>
          <c:order val="2"/>
          <c:tx>
            <c:strRef>
              <c:f>poverty_by_groups!$E$24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poverty_by_groups!$E$25:$E$32</c:f>
              <c:numCache>
                <c:formatCode>0.00%</c:formatCode>
                <c:ptCount val="8"/>
                <c:pt idx="0">
                  <c:v>0.4398563001598299</c:v>
                </c:pt>
                <c:pt idx="1">
                  <c:v>0.41608282477748904</c:v>
                </c:pt>
                <c:pt idx="2">
                  <c:v>0.50257443409339619</c:v>
                </c:pt>
                <c:pt idx="3">
                  <c:v>0.18154561984290332</c:v>
                </c:pt>
                <c:pt idx="5">
                  <c:v>0.1950851694328106</c:v>
                </c:pt>
                <c:pt idx="6">
                  <c:v>0.35755242562755629</c:v>
                </c:pt>
                <c:pt idx="7">
                  <c:v>0.46269017584374283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74-42A4-974A-552DE3175264}"/>
            </c:ext>
          </c:extLst>
        </c:ser>
        <c:ser>
          <c:idx val="3"/>
          <c:order val="3"/>
          <c:tx>
            <c:strRef>
              <c:f>poverty_by_groups!$F$24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poverty_by_groups!$F$25:$F$32</c:f>
              <c:numCache>
                <c:formatCode>0.00%</c:formatCode>
                <c:ptCount val="8"/>
                <c:pt idx="0">
                  <c:v>0.21671091631946229</c:v>
                </c:pt>
                <c:pt idx="1">
                  <c:v>0.22584757102138614</c:v>
                </c:pt>
                <c:pt idx="2">
                  <c:v>0.21504303327631211</c:v>
                </c:pt>
                <c:pt idx="3">
                  <c:v>3.3478587590362131E-2</c:v>
                </c:pt>
                <c:pt idx="5">
                  <c:v>3.9338759583171137E-2</c:v>
                </c:pt>
                <c:pt idx="6">
                  <c:v>0.16455097286814813</c:v>
                </c:pt>
                <c:pt idx="7">
                  <c:v>0.23103627338940869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74-42A4-974A-552DE3175264}"/>
            </c:ext>
          </c:extLst>
        </c:ser>
        <c:ser>
          <c:idx val="4"/>
          <c:order val="4"/>
          <c:tx>
            <c:strRef>
              <c:f>poverty_by_groups!$G$24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poverty_by_groups!$G$25:$G$32</c:f>
              <c:numCache>
                <c:formatCode>0.00%</c:formatCode>
                <c:ptCount val="8"/>
                <c:pt idx="0">
                  <c:v>0.2471332494158934</c:v>
                </c:pt>
                <c:pt idx="1">
                  <c:v>0.25057735337845655</c:v>
                </c:pt>
                <c:pt idx="2">
                  <c:v>0.25919388131849758</c:v>
                </c:pt>
                <c:pt idx="3">
                  <c:v>4.6240571808880311E-2</c:v>
                </c:pt>
                <c:pt idx="5">
                  <c:v>5.3776222388808741E-2</c:v>
                </c:pt>
                <c:pt idx="6">
                  <c:v>0.19667556686537827</c:v>
                </c:pt>
                <c:pt idx="7">
                  <c:v>0.26161823150325642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74-42A4-974A-552DE3175264}"/>
            </c:ext>
          </c:extLst>
        </c:ser>
        <c:ser>
          <c:idx val="5"/>
          <c:order val="5"/>
          <c:tx>
            <c:strRef>
              <c:f>poverty_by_groups!$H$24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poverty_by_groups!$H$25:$H$32</c:f>
              <c:numCache>
                <c:formatCode>0.00%</c:formatCode>
                <c:ptCount val="8"/>
                <c:pt idx="0">
                  <c:v>0.32047004423700814</c:v>
                </c:pt>
                <c:pt idx="1">
                  <c:v>0.3190623844452759</c:v>
                </c:pt>
                <c:pt idx="2">
                  <c:v>0.35815323089199114</c:v>
                </c:pt>
                <c:pt idx="3">
                  <c:v>9.7358605775219362E-2</c:v>
                </c:pt>
                <c:pt idx="5">
                  <c:v>0.10762617436162004</c:v>
                </c:pt>
                <c:pt idx="6">
                  <c:v>0.25784417348005023</c:v>
                </c:pt>
                <c:pt idx="7">
                  <c:v>0.34266826086504909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74-42A4-974A-552DE3175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6374193897017604"/>
          <c:w val="1"/>
          <c:h val="0.13625806102982399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33987686245E-2"/>
          <c:y val="4.4922178301452807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net_position!$C$10:$C$19</c:f>
              <c:numCache>
                <c:formatCode>0.00%</c:formatCode>
                <c:ptCount val="10"/>
                <c:pt idx="0">
                  <c:v>-4.7070098133373899E-4</c:v>
                </c:pt>
                <c:pt idx="1">
                  <c:v>-7.0769978189119311E-3</c:v>
                </c:pt>
                <c:pt idx="2">
                  <c:v>-3.1504329183648608E-2</c:v>
                </c:pt>
                <c:pt idx="3">
                  <c:v>-5.805555577482148E-2</c:v>
                </c:pt>
                <c:pt idx="4">
                  <c:v>-7.4256990661482114E-2</c:v>
                </c:pt>
                <c:pt idx="5">
                  <c:v>-9.1292638010820285E-2</c:v>
                </c:pt>
                <c:pt idx="6">
                  <c:v>-0.13289612436734297</c:v>
                </c:pt>
                <c:pt idx="7">
                  <c:v>-0.13496165169829458</c:v>
                </c:pt>
                <c:pt idx="8">
                  <c:v>-0.16490794134830747</c:v>
                </c:pt>
                <c:pt idx="9">
                  <c:v>-0.19596776965989712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D4-4069-B732-B2E5E5710871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net_position!$D$10:$D$19</c:f>
              <c:numCache>
                <c:formatCode>0.00%</c:formatCode>
                <c:ptCount val="10"/>
                <c:pt idx="0">
                  <c:v>-1.2303074359064271E-5</c:v>
                </c:pt>
                <c:pt idx="1">
                  <c:v>-8.8953184399164159E-4</c:v>
                </c:pt>
                <c:pt idx="2">
                  <c:v>-7.2263747951226689E-3</c:v>
                </c:pt>
                <c:pt idx="3">
                  <c:v>-1.9492417086107782E-2</c:v>
                </c:pt>
                <c:pt idx="4">
                  <c:v>-2.9106192933631595E-2</c:v>
                </c:pt>
                <c:pt idx="5">
                  <c:v>-3.8578874532162861E-2</c:v>
                </c:pt>
                <c:pt idx="6">
                  <c:v>-5.7857541396145205E-2</c:v>
                </c:pt>
                <c:pt idx="7">
                  <c:v>-6.8268691419083788E-2</c:v>
                </c:pt>
                <c:pt idx="8">
                  <c:v>-8.5798773600446174E-2</c:v>
                </c:pt>
                <c:pt idx="9">
                  <c:v>-0.11843455742845869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D4-4069-B732-B2E5E5710871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net_position!$E$10:$E$19</c:f>
              <c:numCache>
                <c:formatCode>0.00%</c:formatCode>
                <c:ptCount val="10"/>
                <c:pt idx="0">
                  <c:v>0.70715485134433109</c:v>
                </c:pt>
                <c:pt idx="1">
                  <c:v>0.37679090224604406</c:v>
                </c:pt>
                <c:pt idx="2">
                  <c:v>0.19899063063320227</c:v>
                </c:pt>
                <c:pt idx="3">
                  <c:v>0.12723258855389241</c:v>
                </c:pt>
                <c:pt idx="4">
                  <c:v>0.10326875628795198</c:v>
                </c:pt>
                <c:pt idx="5">
                  <c:v>8.5209486420663574E-2</c:v>
                </c:pt>
                <c:pt idx="6">
                  <c:v>5.0346251922949621E-2</c:v>
                </c:pt>
                <c:pt idx="7">
                  <c:v>6.0762737019926377E-2</c:v>
                </c:pt>
                <c:pt idx="8">
                  <c:v>4.4004893319801168E-2</c:v>
                </c:pt>
                <c:pt idx="9">
                  <c:v>2.5739492652909046E-2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D4-4069-B732-B2E5E5710871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net_position!$F$10:$F$19</c:f>
              <c:numCache>
                <c:formatCode>0.00%</c:formatCode>
                <c:ptCount val="10"/>
                <c:pt idx="0">
                  <c:v>0.15114445024832632</c:v>
                </c:pt>
                <c:pt idx="1">
                  <c:v>0.19136635280772921</c:v>
                </c:pt>
                <c:pt idx="2">
                  <c:v>0.13017498691957566</c:v>
                </c:pt>
                <c:pt idx="3">
                  <c:v>9.1071502134956087E-2</c:v>
                </c:pt>
                <c:pt idx="4">
                  <c:v>8.4622844440866998E-2</c:v>
                </c:pt>
                <c:pt idx="5">
                  <c:v>5.0053374502693052E-2</c:v>
                </c:pt>
                <c:pt idx="6">
                  <c:v>4.5448698024355839E-2</c:v>
                </c:pt>
                <c:pt idx="7">
                  <c:v>2.9682190071969896E-2</c:v>
                </c:pt>
                <c:pt idx="8">
                  <c:v>2.0217963132391211E-2</c:v>
                </c:pt>
                <c:pt idx="9">
                  <c:v>6.4845600719776924E-3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D4-4069-B732-B2E5E5710871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net_position!$G$10:$G$19</c:f>
              <c:numCache>
                <c:formatCode>0.00%</c:formatCode>
                <c:ptCount val="10"/>
                <c:pt idx="0">
                  <c:v>-0.13433863505088356</c:v>
                </c:pt>
                <c:pt idx="1">
                  <c:v>-0.11631574189478318</c:v>
                </c:pt>
                <c:pt idx="2">
                  <c:v>-0.11951216819873614</c:v>
                </c:pt>
                <c:pt idx="3">
                  <c:v>-0.10817111511157709</c:v>
                </c:pt>
                <c:pt idx="4">
                  <c:v>-0.11889333321910812</c:v>
                </c:pt>
                <c:pt idx="5">
                  <c:v>-0.11151837372567117</c:v>
                </c:pt>
                <c:pt idx="6">
                  <c:v>-0.11285619437046461</c:v>
                </c:pt>
                <c:pt idx="7">
                  <c:v>-0.11002636434122462</c:v>
                </c:pt>
                <c:pt idx="8">
                  <c:v>-0.11465221558369644</c:v>
                </c:pt>
                <c:pt idx="9">
                  <c:v>-0.10036830101511025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D4-4069-B732-B2E5E5710871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net_position!$H$10:$H$19</c:f>
              <c:numCache>
                <c:formatCode>0.00%</c:formatCode>
                <c:ptCount val="10"/>
                <c:pt idx="0">
                  <c:v>3.0107123170634357E-2</c:v>
                </c:pt>
                <c:pt idx="1">
                  <c:v>2.3799205137198871E-2</c:v>
                </c:pt>
                <c:pt idx="2">
                  <c:v>2.1341603712897093E-2</c:v>
                </c:pt>
                <c:pt idx="3">
                  <c:v>1.7946382608313261E-2</c:v>
                </c:pt>
                <c:pt idx="4">
                  <c:v>1.7244262916990556E-2</c:v>
                </c:pt>
                <c:pt idx="5">
                  <c:v>1.6781379569148311E-2</c:v>
                </c:pt>
                <c:pt idx="6">
                  <c:v>1.5914455506457127E-2</c:v>
                </c:pt>
                <c:pt idx="7">
                  <c:v>1.4579898047135002E-2</c:v>
                </c:pt>
                <c:pt idx="8">
                  <c:v>1.4079927114266953E-2</c:v>
                </c:pt>
                <c:pt idx="9">
                  <c:v>1.004732417637789E-2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D4-4069-B732-B2E5E5710871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net_position!$I$10:$I$19</c:f>
              <c:numCache>
                <c:formatCode>0.00%</c:formatCode>
                <c:ptCount val="10"/>
                <c:pt idx="0">
                  <c:v>0.12525557838480889</c:v>
                </c:pt>
                <c:pt idx="1">
                  <c:v>9.4665607985563782E-2</c:v>
                </c:pt>
                <c:pt idx="2">
                  <c:v>6.3303508873143496E-2</c:v>
                </c:pt>
                <c:pt idx="3">
                  <c:v>6.5984575278721799E-2</c:v>
                </c:pt>
                <c:pt idx="4">
                  <c:v>4.0227237672377021E-2</c:v>
                </c:pt>
                <c:pt idx="5">
                  <c:v>3.5794014450773834E-2</c:v>
                </c:pt>
                <c:pt idx="6">
                  <c:v>2.7818585451102613E-2</c:v>
                </c:pt>
                <c:pt idx="7">
                  <c:v>2.5997372830327693E-2</c:v>
                </c:pt>
                <c:pt idx="8">
                  <c:v>2.0169009354555217E-2</c:v>
                </c:pt>
                <c:pt idx="9">
                  <c:v>1.2172997863498659E-2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D4-4069-B732-B2E5E5710871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net_position!$J$10:$J$19</c:f>
              <c:numCache>
                <c:formatCode>0.00%</c:formatCode>
                <c:ptCount val="10"/>
                <c:pt idx="0">
                  <c:v>2.059011695548486E-2</c:v>
                </c:pt>
                <c:pt idx="1">
                  <c:v>5.8480734623261539E-2</c:v>
                </c:pt>
                <c:pt idx="2">
                  <c:v>6.7880647822436455E-2</c:v>
                </c:pt>
                <c:pt idx="3">
                  <c:v>7.6122799418780682E-2</c:v>
                </c:pt>
                <c:pt idx="4">
                  <c:v>6.5786705198825804E-2</c:v>
                </c:pt>
                <c:pt idx="5">
                  <c:v>5.731399471307267E-2</c:v>
                </c:pt>
                <c:pt idx="6">
                  <c:v>5.9339413409160102E-2</c:v>
                </c:pt>
                <c:pt idx="7">
                  <c:v>3.9765326591965383E-2</c:v>
                </c:pt>
                <c:pt idx="8">
                  <c:v>3.4694208854748353E-2</c:v>
                </c:pt>
                <c:pt idx="9">
                  <c:v>2.1225987831018676E-2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D4-4069-B732-B2E5E5710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net_position!$K$10:$K$19</c:f>
              <c:numCache>
                <c:formatCode>0.00%</c:formatCode>
                <c:ptCount val="10"/>
                <c:pt idx="0">
                  <c:v>0.89943048099700917</c:v>
                </c:pt>
                <c:pt idx="1">
                  <c:v>0.62082053124211067</c:v>
                </c:pt>
                <c:pt idx="2">
                  <c:v>0.32344850578374756</c:v>
                </c:pt>
                <c:pt idx="3">
                  <c:v>0.19263876002215791</c:v>
                </c:pt>
                <c:pt idx="4">
                  <c:v>8.8893289702790534E-2</c:v>
                </c:pt>
                <c:pt idx="5">
                  <c:v>3.7623633876971221E-3</c:v>
                </c:pt>
                <c:pt idx="6">
                  <c:v>-0.1047424558199275</c:v>
                </c:pt>
                <c:pt idx="7">
                  <c:v>-0.14246918289727864</c:v>
                </c:pt>
                <c:pt idx="8">
                  <c:v>-0.23219292875668709</c:v>
                </c:pt>
                <c:pt idx="9">
                  <c:v>-0.33910026550768407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8-43F0-94A9-6F01B775B573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net_position!$L$10:$L$19</c:f>
              <c:numCache>
                <c:formatCode>0.00%</c:formatCode>
                <c:ptCount val="10"/>
                <c:pt idx="0">
                  <c:v>0.75358478565671549</c:v>
                </c:pt>
                <c:pt idx="1">
                  <c:v>0.46767418863328536</c:v>
                </c:pt>
                <c:pt idx="2">
                  <c:v>0.19226434908816761</c:v>
                </c:pt>
                <c:pt idx="3">
                  <c:v>5.0531385324655426E-2</c:v>
                </c:pt>
                <c:pt idx="4">
                  <c:v>-1.7120653168412298E-2</c:v>
                </c:pt>
                <c:pt idx="5">
                  <c:v>-8.9345645776149396E-2</c:v>
                </c:pt>
                <c:pt idx="6">
                  <c:v>-0.19190045468019021</c:v>
                </c:pt>
                <c:pt idx="7">
                  <c:v>-0.20823188231957171</c:v>
                </c:pt>
                <c:pt idx="8">
                  <c:v>-0.28705614696599069</c:v>
                </c:pt>
                <c:pt idx="9">
                  <c:v>-0.3724992512022014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DA-486A-B5AE-963068FB0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8781082291405911"/>
          <c:w val="1"/>
          <c:h val="0.10284733472661069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Net Cash Posion</a:t>
            </a:r>
            <a:endParaRPr lang="en-US">
              <a:effectLst/>
            </a:endParaRP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net_position!$Y$5</c:f>
              <c:strCache>
                <c:ptCount val="1"/>
                <c:pt idx="0">
                  <c:v>VAT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val>
            <c:numRef>
              <c:f>net_position!$Y$6:$Y$15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61CE-446F-A7AE-8F31AC788D6D}"/>
            </c:ext>
          </c:extLst>
        </c:ser>
        <c:ser>
          <c:idx val="1"/>
          <c:order val="1"/>
          <c:tx>
            <c:strRef>
              <c:f>net_position!$Z$5</c:f>
              <c:strCache>
                <c:ptCount val="1"/>
                <c:pt idx="0">
                  <c:v>Excise on tobacco, tea and sugar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val>
            <c:numRef>
              <c:f>net_position!$Z$6:$Z$15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61CE-446F-A7AE-8F31AC788D6D}"/>
            </c:ext>
          </c:extLst>
        </c:ser>
        <c:ser>
          <c:idx val="2"/>
          <c:order val="2"/>
          <c:tx>
            <c:strRef>
              <c:f>net_position!$AA$5</c:f>
              <c:strCache>
                <c:ptCount val="1"/>
                <c:pt idx="0">
                  <c:v>Personal income tax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val>
            <c:numRef>
              <c:f>net_position!$AA$6:$AA$15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61CE-446F-A7AE-8F31AC788D6D}"/>
            </c:ext>
          </c:extLst>
        </c:ser>
        <c:ser>
          <c:idx val="3"/>
          <c:order val="3"/>
          <c:tx>
            <c:strRef>
              <c:f>net_position!$AB$5</c:f>
              <c:strCache>
                <c:ptCount val="1"/>
                <c:pt idx="0">
                  <c:v>Pension contribution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val>
            <c:numRef>
              <c:f>net_position!$AB$6:$AB$15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61CE-446F-A7AE-8F31AC788D6D}"/>
            </c:ext>
          </c:extLst>
        </c:ser>
        <c:ser>
          <c:idx val="4"/>
          <c:order val="4"/>
          <c:tx>
            <c:strRef>
              <c:f>net_position!$AC$5</c:f>
              <c:strCache>
                <c:ptCount val="1"/>
                <c:pt idx="0">
                  <c:v>Energy Subsidy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val>
            <c:numRef>
              <c:f>net_position!$AC$6:$AC$15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61CE-446F-A7AE-8F31AC788D6D}"/>
            </c:ext>
          </c:extLst>
        </c:ser>
        <c:ser>
          <c:idx val="5"/>
          <c:order val="5"/>
          <c:tx>
            <c:strRef>
              <c:f>net_position!$AD$5</c:f>
              <c:strCache>
                <c:ptCount val="1"/>
                <c:pt idx="0">
                  <c:v>Food subsidy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val>
            <c:numRef>
              <c:f>net_position!$AD$6:$AD$15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61CE-446F-A7AE-8F31AC788D6D}"/>
            </c:ext>
          </c:extLst>
        </c:ser>
        <c:ser>
          <c:idx val="6"/>
          <c:order val="6"/>
          <c:tx>
            <c:strRef>
              <c:f>net_position!$AE$5</c:f>
              <c:strCache>
                <c:ptCount val="1"/>
                <c:pt idx="0">
                  <c:v>TakAKul and Karama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net_position!$AE$6:$AE$15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61CE-446F-A7AE-8F31AC788D6D}"/>
            </c:ext>
          </c:extLst>
        </c:ser>
        <c:ser>
          <c:idx val="7"/>
          <c:order val="7"/>
          <c:tx>
            <c:strRef>
              <c:f>net_position!$AF$5</c:f>
              <c:strCache>
                <c:ptCount val="1"/>
                <c:pt idx="0">
                  <c:v>Education Transfer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net_position!$AF$6:$AF$15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61CE-446F-A7AE-8F31AC788D6D}"/>
            </c:ext>
          </c:extLst>
        </c:ser>
        <c:ser>
          <c:idx val="8"/>
          <c:order val="8"/>
          <c:tx>
            <c:strRef>
              <c:f>net_position!$AG$5</c:f>
              <c:strCache>
                <c:ptCount val="1"/>
                <c:pt idx="0">
                  <c:v>Health Transfer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net_position!$AG$6:$AG$15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61CE-446F-A7AE-8F31AC788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4384"/>
        <c:axId val="1"/>
      </c:barChart>
      <c:catAx>
        <c:axId val="16558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438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060322270549794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net_position!$C$30:$C$36</c:f>
              <c:numCache>
                <c:formatCode>0.00%</c:formatCode>
                <c:ptCount val="7"/>
                <c:pt idx="0">
                  <c:v>-0.14628441442602627</c:v>
                </c:pt>
                <c:pt idx="1">
                  <c:v>-0.12283620970190265</c:v>
                </c:pt>
                <c:pt idx="2">
                  <c:v>-9.2326487396215823E-2</c:v>
                </c:pt>
                <c:pt idx="3">
                  <c:v>-6.0996266742231742E-2</c:v>
                </c:pt>
                <c:pt idx="4">
                  <c:v>-0.14442219128019412</c:v>
                </c:pt>
                <c:pt idx="5">
                  <c:v>-2.0004216023216812E-2</c:v>
                </c:pt>
                <c:pt idx="6">
                  <c:v>-8.6453983880409854E-2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0-455F-85AB-ABB97DD34544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net_position!$D$30:$D$36</c:f>
              <c:numCache>
                <c:formatCode>0.00%</c:formatCode>
                <c:ptCount val="7"/>
                <c:pt idx="0">
                  <c:v>-7.7746267717750506E-2</c:v>
                </c:pt>
                <c:pt idx="1">
                  <c:v>-7.4579260149645332E-2</c:v>
                </c:pt>
                <c:pt idx="2">
                  <c:v>-5.1918281849985828E-2</c:v>
                </c:pt>
                <c:pt idx="3">
                  <c:v>-3.0488469898744996E-2</c:v>
                </c:pt>
                <c:pt idx="4">
                  <c:v>-7.0733921081172435E-2</c:v>
                </c:pt>
                <c:pt idx="5">
                  <c:v>-6.9964101653289344E-3</c:v>
                </c:pt>
                <c:pt idx="6">
                  <c:v>-3.7673234674955057E-2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60-455F-85AB-ABB97DD34544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net_position!$E$30:$E$36</c:f>
              <c:numCache>
                <c:formatCode>0.00%</c:formatCode>
                <c:ptCount val="7"/>
                <c:pt idx="0">
                  <c:v>3.9268195297189196E-2</c:v>
                </c:pt>
                <c:pt idx="1">
                  <c:v>2.6223234123092513E-2</c:v>
                </c:pt>
                <c:pt idx="2">
                  <c:v>2.1788107040271024E-2</c:v>
                </c:pt>
                <c:pt idx="3">
                  <c:v>1.5934552263942338E-2</c:v>
                </c:pt>
                <c:pt idx="4">
                  <c:v>8.4173560838560466E-2</c:v>
                </c:pt>
                <c:pt idx="5">
                  <c:v>0.64170069251280037</c:v>
                </c:pt>
                <c:pt idx="6">
                  <c:v>0.36751329210961814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60-455F-85AB-ABB97DD34544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net_position!$F$30:$F$36</c:f>
              <c:numCache>
                <c:formatCode>0.00%</c:formatCode>
                <c:ptCount val="7"/>
                <c:pt idx="0">
                  <c:v>5.7894955624839893E-2</c:v>
                </c:pt>
                <c:pt idx="1">
                  <c:v>0.10283154381940791</c:v>
                </c:pt>
                <c:pt idx="2">
                  <c:v>0.18945338908422854</c:v>
                </c:pt>
                <c:pt idx="3">
                  <c:v>9.9324508354379754E-2</c:v>
                </c:pt>
                <c:pt idx="4">
                  <c:v>2.0814195932432392E-2</c:v>
                </c:pt>
                <c:pt idx="5">
                  <c:v>1.8649996938751912E-2</c:v>
                </c:pt>
                <c:pt idx="6">
                  <c:v>3.4764802105726779E-2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60-455F-85AB-ABB97DD34544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net_position!$G$30:$G$36</c:f>
              <c:numCache>
                <c:formatCode>0.00%</c:formatCode>
                <c:ptCount val="7"/>
                <c:pt idx="0">
                  <c:v>-0.1178722458447885</c:v>
                </c:pt>
                <c:pt idx="1">
                  <c:v>-0.11244257069881307</c:v>
                </c:pt>
                <c:pt idx="2">
                  <c:v>-9.9438304664659471E-2</c:v>
                </c:pt>
                <c:pt idx="3">
                  <c:v>-0.10493784801710564</c:v>
                </c:pt>
                <c:pt idx="4">
                  <c:v>-0.11001946665137713</c:v>
                </c:pt>
                <c:pt idx="5">
                  <c:v>-0.11844533856293402</c:v>
                </c:pt>
                <c:pt idx="6">
                  <c:v>-0.11268775241847181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60-455F-85AB-ABB97DD34544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net_position!$H$30:$H$36</c:f>
              <c:numCache>
                <c:formatCode>0.00%</c:formatCode>
                <c:ptCount val="7"/>
                <c:pt idx="0">
                  <c:v>1.4304043519202704E-2</c:v>
                </c:pt>
                <c:pt idx="1">
                  <c:v>1.294579213167046E-2</c:v>
                </c:pt>
                <c:pt idx="2">
                  <c:v>1.1976047600154985E-2</c:v>
                </c:pt>
                <c:pt idx="3">
                  <c:v>1.6510849247864421E-2</c:v>
                </c:pt>
                <c:pt idx="4">
                  <c:v>1.6198088884133217E-2</c:v>
                </c:pt>
                <c:pt idx="5">
                  <c:v>2.5441961476284771E-2</c:v>
                </c:pt>
                <c:pt idx="6">
                  <c:v>1.7517690218544383E-2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60-455F-85AB-ABB97DD34544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net_position!$I$30:$I$36</c:f>
              <c:numCache>
                <c:formatCode>0.00%</c:formatCode>
                <c:ptCount val="7"/>
                <c:pt idx="0">
                  <c:v>3.2449578326599497E-2</c:v>
                </c:pt>
                <c:pt idx="1">
                  <c:v>2.8788955251414262E-2</c:v>
                </c:pt>
                <c:pt idx="2">
                  <c:v>4.8000243607481716E-2</c:v>
                </c:pt>
                <c:pt idx="3">
                  <c:v>3.1064839769114675E-2</c:v>
                </c:pt>
                <c:pt idx="4">
                  <c:v>3.0170831182192884E-2</c:v>
                </c:pt>
                <c:pt idx="5">
                  <c:v>8.856975561437623E-2</c:v>
                </c:pt>
                <c:pt idx="6">
                  <c:v>6.6326884282988205E-2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60-455F-85AB-ABB97DD34544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net_position!$J$30:$J$36</c:f>
              <c:numCache>
                <c:formatCode>0.00%</c:formatCode>
                <c:ptCount val="7"/>
                <c:pt idx="0">
                  <c:v>5.1124790796581117E-2</c:v>
                </c:pt>
                <c:pt idx="1">
                  <c:v>8.1237695059619253E-2</c:v>
                </c:pt>
                <c:pt idx="2">
                  <c:v>0.12041453380610245</c:v>
                </c:pt>
                <c:pt idx="3">
                  <c:v>0.10298863747902098</c:v>
                </c:pt>
                <c:pt idx="4">
                  <c:v>1.9937226943462834E-2</c:v>
                </c:pt>
                <c:pt idx="5">
                  <c:v>0</c:v>
                </c:pt>
                <c:pt idx="6">
                  <c:v>4.1835529826255357E-3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60-455F-85AB-ABB97DD34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net_position!$K$30:$K$36</c:f>
              <c:numCache>
                <c:formatCode>0.00%</c:formatCode>
                <c:ptCount val="7"/>
                <c:pt idx="0">
                  <c:v>-0.14686136442415287</c:v>
                </c:pt>
                <c:pt idx="1">
                  <c:v>-5.7830820165156643E-2</c:v>
                </c:pt>
                <c:pt idx="2">
                  <c:v>0.14794924722737757</c:v>
                </c:pt>
                <c:pt idx="3">
                  <c:v>6.9400802456239793E-2</c:v>
                </c:pt>
                <c:pt idx="4">
                  <c:v>-0.15388167523196189</c:v>
                </c:pt>
                <c:pt idx="5">
                  <c:v>0.62891644179073347</c:v>
                </c:pt>
                <c:pt idx="6">
                  <c:v>0.25349125072566631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360-455F-85AB-ABB97DD34544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net_position!$L$30:$L$36</c:f>
              <c:numCache>
                <c:formatCode>0.00%</c:formatCode>
                <c:ptCount val="7"/>
                <c:pt idx="0">
                  <c:v>-0.23043573354733349</c:v>
                </c:pt>
                <c:pt idx="1">
                  <c:v>-0.16785747047619015</c:v>
                </c:pt>
                <c:pt idx="2">
                  <c:v>-2.0465530186206615E-2</c:v>
                </c:pt>
                <c:pt idx="3">
                  <c:v>-6.4652674791895862E-2</c:v>
                </c:pt>
                <c:pt idx="4">
                  <c:v>-0.20398973335761761</c:v>
                </c:pt>
                <c:pt idx="5">
                  <c:v>0.54034668617635728</c:v>
                </c:pt>
                <c:pt idx="6">
                  <c:v>0.18298081346005257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E2-4814-9294-1EEC2DEEC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90333899668031192"/>
          <c:w val="1"/>
          <c:h val="9.666100331968804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net_position!$C$50:$C$57</c:f>
              <c:numCache>
                <c:formatCode>0.00%</c:formatCode>
                <c:ptCount val="8"/>
                <c:pt idx="0">
                  <c:v>-8.6305756981735218E-2</c:v>
                </c:pt>
                <c:pt idx="1">
                  <c:v>-0.10478168881722812</c:v>
                </c:pt>
                <c:pt idx="2">
                  <c:v>-9.1626046515752707E-2</c:v>
                </c:pt>
                <c:pt idx="3">
                  <c:v>-0.17379429813963215</c:v>
                </c:pt>
                <c:pt idx="5">
                  <c:v>-0.17079901120592134</c:v>
                </c:pt>
                <c:pt idx="6">
                  <c:v>-0.12886268758836039</c:v>
                </c:pt>
                <c:pt idx="7">
                  <c:v>-8.8010638284089185E-2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A-4433-9424-7B38ABB7C8BE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net_position!$D$50:$D$57</c:f>
              <c:numCache>
                <c:formatCode>0.00%</c:formatCode>
                <c:ptCount val="8"/>
                <c:pt idx="0">
                  <c:v>-4.0686445088093569E-2</c:v>
                </c:pt>
                <c:pt idx="1">
                  <c:v>-4.9849963939702542E-2</c:v>
                </c:pt>
                <c:pt idx="2">
                  <c:v>-3.970420010640232E-2</c:v>
                </c:pt>
                <c:pt idx="3">
                  <c:v>-0.10141581910226526</c:v>
                </c:pt>
                <c:pt idx="5">
                  <c:v>-0.10078163690832222</c:v>
                </c:pt>
                <c:pt idx="6">
                  <c:v>-6.2261289800846192E-2</c:v>
                </c:pt>
                <c:pt idx="7">
                  <c:v>-4.0205159289164835E-2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0A-4433-9424-7B38ABB7C8BE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net_position!$E$50:$E$57</c:f>
              <c:numCache>
                <c:formatCode>0.00%</c:formatCode>
                <c:ptCount val="8"/>
                <c:pt idx="0">
                  <c:v>0.12829144361566569</c:v>
                </c:pt>
                <c:pt idx="1">
                  <c:v>0.12512211334189555</c:v>
                </c:pt>
                <c:pt idx="2">
                  <c:v>0.14887290513350365</c:v>
                </c:pt>
                <c:pt idx="3">
                  <c:v>0.10142695759482465</c:v>
                </c:pt>
                <c:pt idx="5">
                  <c:v>0.10513829214891122</c:v>
                </c:pt>
                <c:pt idx="6">
                  <c:v>0.14393051003259291</c:v>
                </c:pt>
                <c:pt idx="7">
                  <c:v>0.12553250195790772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0A-4433-9424-7B38ABB7C8BE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net_position!$F$50:$F$57</c:f>
              <c:numCache>
                <c:formatCode>0.00%</c:formatCode>
                <c:ptCount val="8"/>
                <c:pt idx="0">
                  <c:v>6.2529942877425873E-2</c:v>
                </c:pt>
                <c:pt idx="1">
                  <c:v>6.5015952943505012E-2</c:v>
                </c:pt>
                <c:pt idx="2">
                  <c:v>7.3563630670897287E-2</c:v>
                </c:pt>
                <c:pt idx="3">
                  <c:v>3.430099439787878E-2</c:v>
                </c:pt>
                <c:pt idx="5">
                  <c:v>3.4404294288256636E-2</c:v>
                </c:pt>
                <c:pt idx="6">
                  <c:v>5.1855132024696472E-2</c:v>
                </c:pt>
                <c:pt idx="7">
                  <c:v>6.9594199941447471E-2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0A-4433-9424-7B38ABB7C8BE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net_position!$G$50:$G$57</c:f>
              <c:numCache>
                <c:formatCode>0.00%</c:formatCode>
                <c:ptCount val="8"/>
                <c:pt idx="0">
                  <c:v>-0.10312592382608345</c:v>
                </c:pt>
                <c:pt idx="1">
                  <c:v>-0.11351610517382796</c:v>
                </c:pt>
                <c:pt idx="2">
                  <c:v>-0.10087488913009171</c:v>
                </c:pt>
                <c:pt idx="3">
                  <c:v>-0.12267238514206874</c:v>
                </c:pt>
                <c:pt idx="5">
                  <c:v>-0.12465798866141382</c:v>
                </c:pt>
                <c:pt idx="6">
                  <c:v>-0.11851175899424271</c:v>
                </c:pt>
                <c:pt idx="7">
                  <c:v>-0.10250467680673037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0A-4433-9424-7B38ABB7C8BE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net_position!$H$50:$H$57</c:f>
              <c:numCache>
                <c:formatCode>0.00%</c:formatCode>
                <c:ptCount val="8"/>
                <c:pt idx="0">
                  <c:v>1.7669232606273944E-2</c:v>
                </c:pt>
                <c:pt idx="1">
                  <c:v>1.6135784984333153E-2</c:v>
                </c:pt>
                <c:pt idx="2">
                  <c:v>1.7463986255581203E-2</c:v>
                </c:pt>
                <c:pt idx="3">
                  <c:v>1.3670330188750935E-2</c:v>
                </c:pt>
                <c:pt idx="5">
                  <c:v>1.3655564546240119E-2</c:v>
                </c:pt>
                <c:pt idx="6">
                  <c:v>2.0891643339588258E-2</c:v>
                </c:pt>
                <c:pt idx="7">
                  <c:v>1.5801439193448952E-2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0A-4433-9424-7B38ABB7C8BE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net_position!$I$50:$I$57</c:f>
              <c:numCache>
                <c:formatCode>0.00%</c:formatCode>
                <c:ptCount val="8"/>
                <c:pt idx="0">
                  <c:v>4.6896152181247992E-2</c:v>
                </c:pt>
                <c:pt idx="1">
                  <c:v>3.8940307474073253E-2</c:v>
                </c:pt>
                <c:pt idx="2">
                  <c:v>4.7953649515217911E-2</c:v>
                </c:pt>
                <c:pt idx="3">
                  <c:v>2.6063490514231288E-2</c:v>
                </c:pt>
                <c:pt idx="5">
                  <c:v>2.5715712448311199E-2</c:v>
                </c:pt>
                <c:pt idx="6">
                  <c:v>4.2634310366150396E-2</c:v>
                </c:pt>
                <c:pt idx="7">
                  <c:v>4.4194490511608862E-2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50A-4433-9424-7B38ABB7C8BE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net_position!$J$50:$J$57</c:f>
              <c:numCache>
                <c:formatCode>0.00%</c:formatCode>
                <c:ptCount val="8"/>
                <c:pt idx="0">
                  <c:v>4.5077807110825048E-2</c:v>
                </c:pt>
                <c:pt idx="1">
                  <c:v>4.7590754581892096E-2</c:v>
                </c:pt>
                <c:pt idx="2">
                  <c:v>4.544429976459749E-2</c:v>
                </c:pt>
                <c:pt idx="3">
                  <c:v>3.9014389266265909E-2</c:v>
                </c:pt>
                <c:pt idx="5">
                  <c:v>4.0768270172778426E-2</c:v>
                </c:pt>
                <c:pt idx="6">
                  <c:v>5.4002935793752288E-2</c:v>
                </c:pt>
                <c:pt idx="7">
                  <c:v>4.2748379986026493E-2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0A-4433-9424-7B38ABB7C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net_position!$K$50:$K$57</c:f>
              <c:numCache>
                <c:formatCode>0.00%</c:formatCode>
                <c:ptCount val="8"/>
                <c:pt idx="0">
                  <c:v>7.0346452495526318E-2</c:v>
                </c:pt>
                <c:pt idx="1">
                  <c:v>2.4657155394940442E-2</c:v>
                </c:pt>
                <c:pt idx="2">
                  <c:v>0.10109333558755079</c:v>
                </c:pt>
                <c:pt idx="3">
                  <c:v>-0.18340634042201459</c:v>
                </c:pt>
                <c:pt idx="5">
                  <c:v>-0.17655650317115973</c:v>
                </c:pt>
                <c:pt idx="6">
                  <c:v>3.6787951733310287E-3</c:v>
                </c:pt>
                <c:pt idx="7">
                  <c:v>6.7150537210455108E-2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50A-4433-9424-7B38ABB7C8BE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net_position!$L$50:$L$57</c:f>
              <c:numCache>
                <c:formatCode>0.00%</c:formatCode>
                <c:ptCount val="8"/>
                <c:pt idx="0">
                  <c:v>-2.1627506796546722E-2</c:v>
                </c:pt>
                <c:pt idx="1">
                  <c:v>-6.1873906661024908E-2</c:v>
                </c:pt>
                <c:pt idx="2">
                  <c:v>7.6953863077353912E-3</c:v>
                </c:pt>
                <c:pt idx="3">
                  <c:v>-0.24848422020251179</c:v>
                </c:pt>
                <c:pt idx="5">
                  <c:v>-0.24304048579224935</c:v>
                </c:pt>
                <c:pt idx="6">
                  <c:v>-9.2958450986571656E-2</c:v>
                </c:pt>
                <c:pt idx="7">
                  <c:v>-1.9792333287180247E-2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35-4A4B-B90A-024CBF5BD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931797263206176"/>
          <c:w val="1"/>
          <c:h val="0.10682027367938231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Taxes/Transfers as a Share of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Incidence!$N$16</c:f>
              <c:strCache>
                <c:ptCount val="1"/>
                <c:pt idx="0">
                  <c:v>Excises as a share of Consumable income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Incidence!$N$17:$N$26</c:f>
              <c:numCache>
                <c:formatCode>0%</c:formatCode>
                <c:ptCount val="10"/>
                <c:pt idx="0">
                  <c:v>5.0919161940620574E-3</c:v>
                </c:pt>
                <c:pt idx="1">
                  <c:v>3.0312121246512027E-3</c:v>
                </c:pt>
                <c:pt idx="2">
                  <c:v>4.9685032116393198E-3</c:v>
                </c:pt>
                <c:pt idx="3">
                  <c:v>3.9644686527461632E-3</c:v>
                </c:pt>
                <c:pt idx="4">
                  <c:v>5.1974723167553666E-3</c:v>
                </c:pt>
                <c:pt idx="5">
                  <c:v>5.5900632834327895E-3</c:v>
                </c:pt>
                <c:pt idx="6">
                  <c:v>4.8101082363425684E-3</c:v>
                </c:pt>
                <c:pt idx="7">
                  <c:v>4.2788100418220598E-3</c:v>
                </c:pt>
                <c:pt idx="8">
                  <c:v>4.4019413583086531E-3</c:v>
                </c:pt>
                <c:pt idx="9">
                  <c:v>3.3291306193137991E-3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8-4861-998F-744B7BEB50AB}"/>
            </c:ext>
          </c:extLst>
        </c:ser>
        <c:ser>
          <c:idx val="2"/>
          <c:order val="1"/>
          <c:tx>
            <c:strRef>
              <c:f>Incidence!$O$16</c:f>
              <c:strCache>
                <c:ptCount val="1"/>
                <c:pt idx="0">
                  <c:v>Indirect subsidies as a share of Disposable income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Incidence!$O$17:$O$26</c:f>
              <c:numCache>
                <c:formatCode>0%</c:formatCode>
                <c:ptCount val="10"/>
                <c:pt idx="0">
                  <c:v>3.1414408113143416E-2</c:v>
                </c:pt>
                <c:pt idx="1">
                  <c:v>2.5335278131498839E-2</c:v>
                </c:pt>
                <c:pt idx="2">
                  <c:v>2.2075999909336601E-2</c:v>
                </c:pt>
                <c:pt idx="3">
                  <c:v>1.892827242352723E-2</c:v>
                </c:pt>
                <c:pt idx="4">
                  <c:v>1.7321598770579805E-2</c:v>
                </c:pt>
                <c:pt idx="5">
                  <c:v>1.675261826054163E-2</c:v>
                </c:pt>
                <c:pt idx="6">
                  <c:v>1.5758051357237891E-2</c:v>
                </c:pt>
                <c:pt idx="7">
                  <c:v>1.4161701643967437E-2</c:v>
                </c:pt>
                <c:pt idx="8">
                  <c:v>1.3462828966937776E-2</c:v>
                </c:pt>
                <c:pt idx="9">
                  <c:v>9.5062116793508452E-3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48-4861-998F-744B7BEB5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5888383"/>
        <c:axId val="1943766031"/>
      </c:barChart>
      <c:catAx>
        <c:axId val="1895888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66031"/>
        <c:crosses val="autoZero"/>
        <c:auto val="1"/>
        <c:lblAlgn val="ctr"/>
        <c:lblOffset val="100"/>
        <c:noMultiLvlLbl val="0"/>
      </c:catAx>
      <c:valAx>
        <c:axId val="194376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88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13</xdr:row>
      <xdr:rowOff>76200</xdr:rowOff>
    </xdr:from>
    <xdr:to>
      <xdr:col>8</xdr:col>
      <xdr:colOff>31750</xdr:colOff>
      <xdr:row>27</xdr:row>
      <xdr:rowOff>127000</xdr:rowOff>
    </xdr:to>
    <xdr:graphicFrame macro="">
      <xdr:nvGraphicFramePr>
        <xdr:cNvPr id="2203" name="Chart 1">
          <a:extLst>
            <a:ext uri="{FF2B5EF4-FFF2-40B4-BE49-F238E27FC236}">
              <a16:creationId xmlns:a16="http://schemas.microsoft.com/office/drawing/2014/main" id="{819F0DE4-A3E3-4447-9BB7-00D06656D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527050</xdr:colOff>
      <xdr:row>13</xdr:row>
      <xdr:rowOff>95250</xdr:rowOff>
    </xdr:from>
    <xdr:to>
      <xdr:col>18</xdr:col>
      <xdr:colOff>400050</xdr:colOff>
      <xdr:row>27</xdr:row>
      <xdr:rowOff>120650</xdr:rowOff>
    </xdr:to>
    <xdr:graphicFrame macro="">
      <xdr:nvGraphicFramePr>
        <xdr:cNvPr id="2204" name="Chart 2">
          <a:extLst>
            <a:ext uri="{FF2B5EF4-FFF2-40B4-BE49-F238E27FC236}">
              <a16:creationId xmlns:a16="http://schemas.microsoft.com/office/drawing/2014/main" id="{95CD84E8-03C8-4C3D-9D73-64B76FB7F1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75452</xdr:colOff>
      <xdr:row>0</xdr:row>
      <xdr:rowOff>76200</xdr:rowOff>
    </xdr:from>
    <xdr:to>
      <xdr:col>18</xdr:col>
      <xdr:colOff>547220</xdr:colOff>
      <xdr:row>16</xdr:row>
      <xdr:rowOff>164353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F82D56-54FB-4358-AEBD-B5B414129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72572</xdr:colOff>
      <xdr:row>17</xdr:row>
      <xdr:rowOff>18143</xdr:rowOff>
    </xdr:from>
    <xdr:to>
      <xdr:col>18</xdr:col>
      <xdr:colOff>544340</xdr:colOff>
      <xdr:row>32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8CFD0F-196E-4E2D-9A17-DBEB502EF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15421</xdr:colOff>
      <xdr:row>0</xdr:row>
      <xdr:rowOff>83251</xdr:rowOff>
    </xdr:from>
    <xdr:to>
      <xdr:col>41</xdr:col>
      <xdr:colOff>282121</xdr:colOff>
      <xdr:row>18</xdr:row>
      <xdr:rowOff>167388</xdr:rowOff>
    </xdr:to>
    <xdr:graphicFrame macro="">
      <xdr:nvGraphicFramePr>
        <xdr:cNvPr id="1144" name="Chart 1">
          <a:extLst>
            <a:ext uri="{FF2B5EF4-FFF2-40B4-BE49-F238E27FC236}">
              <a16:creationId xmlns:a16="http://schemas.microsoft.com/office/drawing/2014/main" id="{29E1B117-96B2-422C-B9E1-5555DED8C1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857250</xdr:colOff>
      <xdr:row>16</xdr:row>
      <xdr:rowOff>63500</xdr:rowOff>
    </xdr:from>
    <xdr:to>
      <xdr:col>35</xdr:col>
      <xdr:colOff>533400</xdr:colOff>
      <xdr:row>36</xdr:row>
      <xdr:rowOff>241300</xdr:rowOff>
    </xdr:to>
    <xdr:graphicFrame macro="">
      <xdr:nvGraphicFramePr>
        <xdr:cNvPr id="1145" name="Chart 1">
          <a:extLst>
            <a:ext uri="{FF2B5EF4-FFF2-40B4-BE49-F238E27FC236}">
              <a16:creationId xmlns:a16="http://schemas.microsoft.com/office/drawing/2014/main" id="{853F03D7-A30F-402F-B699-11520F8BE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25400</xdr:colOff>
      <xdr:row>19</xdr:row>
      <xdr:rowOff>50800</xdr:rowOff>
    </xdr:from>
    <xdr:to>
      <xdr:col>41</xdr:col>
      <xdr:colOff>292100</xdr:colOff>
      <xdr:row>39</xdr:row>
      <xdr:rowOff>109537</xdr:rowOff>
    </xdr:to>
    <xdr:graphicFrame macro="">
      <xdr:nvGraphicFramePr>
        <xdr:cNvPr id="13" name="Chart 1">
          <a:extLst>
            <a:ext uri="{FF2B5EF4-FFF2-40B4-BE49-F238E27FC236}">
              <a16:creationId xmlns:a16="http://schemas.microsoft.com/office/drawing/2014/main" id="{1E9625BE-C9FD-4497-A55D-1766DBD246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50800</xdr:colOff>
      <xdr:row>40</xdr:row>
      <xdr:rowOff>0</xdr:rowOff>
    </xdr:from>
    <xdr:to>
      <xdr:col>41</xdr:col>
      <xdr:colOff>317500</xdr:colOff>
      <xdr:row>57</xdr:row>
      <xdr:rowOff>0</xdr:rowOff>
    </xdr:to>
    <xdr:graphicFrame macro="">
      <xdr:nvGraphicFramePr>
        <xdr:cNvPr id="14" name="Chart 1">
          <a:extLst>
            <a:ext uri="{FF2B5EF4-FFF2-40B4-BE49-F238E27FC236}">
              <a16:creationId xmlns:a16="http://schemas.microsoft.com/office/drawing/2014/main" id="{C1B90AE8-C2DC-40F4-83E3-A896B2F3A7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460375</xdr:colOff>
      <xdr:row>4</xdr:row>
      <xdr:rowOff>112712</xdr:rowOff>
    </xdr:from>
    <xdr:to>
      <xdr:col>13</xdr:col>
      <xdr:colOff>114300</xdr:colOff>
      <xdr:row>10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7BED86-1E8D-4577-9F07-418C2E3BCA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A297-EDE6-4BD5-8581-C337CC60CA35}">
  <sheetPr codeName="Sheet2">
    <tabColor theme="4"/>
  </sheetPr>
  <dimension ref="A2:H69"/>
  <sheetViews>
    <sheetView zoomScale="70" zoomScaleNormal="70" workbookViewId="0">
      <pane ySplit="2" topLeftCell="A15" activePane="bottomLeft" state="frozen"/>
      <selection pane="bottomLeft" activeCell="E48" sqref="E48"/>
    </sheetView>
  </sheetViews>
  <sheetFormatPr defaultColWidth="9.33203125" defaultRowHeight="15.6" customHeight="1" x14ac:dyDescent="0.25"/>
  <cols>
    <col min="1" max="1" width="9.33203125" style="6"/>
    <col min="2" max="2" width="38.6640625" style="6" customWidth="1"/>
    <col min="3" max="3" width="18.44140625" style="6" customWidth="1"/>
    <col min="4" max="4" width="19.6640625" style="6" bestFit="1" customWidth="1"/>
    <col min="5" max="5" width="30.33203125" style="6" bestFit="1" customWidth="1"/>
    <col min="6" max="6" width="22.109375" style="71" customWidth="1"/>
    <col min="7" max="7" width="18.5546875" style="71" customWidth="1"/>
    <col min="8" max="8" width="10.5546875" style="71" customWidth="1"/>
    <col min="9" max="16384" width="9.33203125" style="71"/>
  </cols>
  <sheetData>
    <row r="2" spans="2:5" ht="22.8" x14ac:dyDescent="0.4">
      <c r="B2" s="47" t="s">
        <v>37</v>
      </c>
      <c r="C2" s="48"/>
    </row>
    <row r="3" spans="2:5" ht="15.6" customHeight="1" thickBot="1" x14ac:dyDescent="0.45">
      <c r="B3" s="46"/>
    </row>
    <row r="4" spans="2:5" ht="15.6" customHeight="1" x14ac:dyDescent="0.25">
      <c r="B4" s="84" t="s">
        <v>73</v>
      </c>
      <c r="C4" s="79">
        <v>1</v>
      </c>
      <c r="D4" s="71"/>
      <c r="E4" s="71"/>
    </row>
    <row r="5" spans="2:5" ht="15.6" customHeight="1" x14ac:dyDescent="0.25">
      <c r="B5" s="85" t="s">
        <v>72</v>
      </c>
      <c r="C5" s="81">
        <v>1</v>
      </c>
      <c r="D5" s="71"/>
      <c r="E5" s="71"/>
    </row>
    <row r="6" spans="2:5" ht="15.6" customHeight="1" x14ac:dyDescent="0.25">
      <c r="B6" s="85" t="s">
        <v>74</v>
      </c>
      <c r="C6" s="81"/>
      <c r="D6" s="71"/>
      <c r="E6" s="71"/>
    </row>
    <row r="7" spans="2:5" ht="15.6" customHeight="1" x14ac:dyDescent="0.25">
      <c r="B7" s="80" t="s">
        <v>38</v>
      </c>
      <c r="C7" s="81">
        <v>1</v>
      </c>
      <c r="D7" s="71"/>
      <c r="E7" s="71"/>
    </row>
    <row r="8" spans="2:5" ht="15.6" customHeight="1" x14ac:dyDescent="0.25">
      <c r="B8" s="80" t="s">
        <v>48</v>
      </c>
      <c r="C8" s="81">
        <v>1</v>
      </c>
      <c r="D8" s="71"/>
      <c r="E8" s="71"/>
    </row>
    <row r="9" spans="2:5" ht="15.6" customHeight="1" thickBot="1" x14ac:dyDescent="0.3">
      <c r="B9" s="82" t="s">
        <v>75</v>
      </c>
      <c r="C9" s="83">
        <v>1</v>
      </c>
      <c r="D9" s="71"/>
      <c r="E9" s="71"/>
    </row>
    <row r="10" spans="2:5" ht="15.6" customHeight="1" thickBot="1" x14ac:dyDescent="0.3">
      <c r="B10" s="9"/>
      <c r="C10" s="9"/>
      <c r="D10" s="71"/>
      <c r="E10" s="71"/>
    </row>
    <row r="11" spans="2:5" ht="15.6" customHeight="1" thickBot="1" x14ac:dyDescent="0.3">
      <c r="B11" s="232" t="s">
        <v>298</v>
      </c>
      <c r="C11" s="233" t="s">
        <v>307</v>
      </c>
      <c r="D11" s="71"/>
      <c r="E11" s="71"/>
    </row>
    <row r="12" spans="2:5" ht="13.8" x14ac:dyDescent="0.25">
      <c r="B12" s="71"/>
      <c r="C12" s="71"/>
      <c r="D12" s="71"/>
      <c r="E12" s="71"/>
    </row>
    <row r="13" spans="2:5" ht="22.8" x14ac:dyDescent="0.4">
      <c r="B13" s="125" t="s">
        <v>41</v>
      </c>
      <c r="C13" s="9"/>
      <c r="D13" s="9"/>
      <c r="E13" s="71"/>
    </row>
    <row r="14" spans="2:5" ht="15.6" customHeight="1" thickBot="1" x14ac:dyDescent="0.3">
      <c r="D14" s="71"/>
      <c r="E14" s="71"/>
    </row>
    <row r="15" spans="2:5" ht="15.6" customHeight="1" x14ac:dyDescent="0.25">
      <c r="B15" s="87" t="s">
        <v>42</v>
      </c>
      <c r="C15" s="202"/>
      <c r="D15" s="10"/>
      <c r="E15" s="71"/>
    </row>
    <row r="16" spans="2:5" ht="15.6" customHeight="1" x14ac:dyDescent="0.25">
      <c r="B16" s="88" t="s">
        <v>142</v>
      </c>
      <c r="C16" s="203">
        <v>2000</v>
      </c>
      <c r="D16" s="76"/>
      <c r="E16" s="71"/>
    </row>
    <row r="17" spans="2:5" ht="15.6" customHeight="1" thickBot="1" x14ac:dyDescent="0.3">
      <c r="B17" s="49" t="s">
        <v>0</v>
      </c>
      <c r="C17" s="204" t="s">
        <v>65</v>
      </c>
      <c r="D17" s="94" t="s">
        <v>90</v>
      </c>
      <c r="E17" s="71"/>
    </row>
    <row r="18" spans="2:5" ht="15.6" customHeight="1" x14ac:dyDescent="0.25">
      <c r="B18" s="72">
        <v>1</v>
      </c>
      <c r="C18" s="205">
        <v>0</v>
      </c>
      <c r="D18" s="89">
        <v>10000</v>
      </c>
      <c r="E18" s="71"/>
    </row>
    <row r="19" spans="2:5" ht="15.6" customHeight="1" x14ac:dyDescent="0.25">
      <c r="B19" s="61">
        <v>2</v>
      </c>
      <c r="C19" s="206">
        <v>0.05</v>
      </c>
      <c r="D19" s="90">
        <v>20000</v>
      </c>
      <c r="E19" s="71"/>
    </row>
    <row r="20" spans="2:5" ht="15.6" customHeight="1" x14ac:dyDescent="0.25">
      <c r="B20" s="61">
        <v>3</v>
      </c>
      <c r="C20" s="206">
        <v>0.1</v>
      </c>
      <c r="D20" s="90">
        <v>30000</v>
      </c>
      <c r="E20" s="71"/>
    </row>
    <row r="21" spans="2:5" ht="15.6" customHeight="1" x14ac:dyDescent="0.25">
      <c r="B21" s="61">
        <v>4</v>
      </c>
      <c r="C21" s="207">
        <v>0.15</v>
      </c>
      <c r="D21" s="90">
        <v>50000</v>
      </c>
      <c r="E21" s="71"/>
    </row>
    <row r="22" spans="2:5" ht="15.6" customHeight="1" x14ac:dyDescent="0.25">
      <c r="B22" s="61">
        <v>5</v>
      </c>
      <c r="C22" s="207">
        <v>0.2</v>
      </c>
      <c r="D22" s="90">
        <v>10000000</v>
      </c>
      <c r="E22" s="71"/>
    </row>
    <row r="23" spans="2:5" ht="15.6" customHeight="1" thickBot="1" x14ac:dyDescent="0.3">
      <c r="B23" s="62"/>
      <c r="C23" s="208"/>
      <c r="D23" s="91"/>
      <c r="E23" s="71"/>
    </row>
    <row r="24" spans="2:5" ht="15.6" customHeight="1" thickBot="1" x14ac:dyDescent="0.3">
      <c r="B24" s="92"/>
      <c r="C24" s="92"/>
      <c r="D24" s="92"/>
      <c r="E24" s="71"/>
    </row>
    <row r="25" spans="2:5" ht="15.6" customHeight="1" thickBot="1" x14ac:dyDescent="0.3">
      <c r="B25" s="93" t="s">
        <v>88</v>
      </c>
      <c r="C25" s="209">
        <v>0.2</v>
      </c>
      <c r="D25" s="9"/>
      <c r="E25" s="71"/>
    </row>
    <row r="26" spans="2:5" ht="15.6" customHeight="1" x14ac:dyDescent="0.25">
      <c r="B26" s="92"/>
      <c r="C26" s="92"/>
      <c r="D26" s="92"/>
      <c r="E26" s="71"/>
    </row>
    <row r="27" spans="2:5" ht="22.8" x14ac:dyDescent="0.4">
      <c r="B27" s="125" t="s">
        <v>35</v>
      </c>
      <c r="E27" s="71"/>
    </row>
    <row r="28" spans="2:5" ht="15.6" customHeight="1" thickBot="1" x14ac:dyDescent="0.3">
      <c r="B28" s="2"/>
      <c r="E28" s="71"/>
    </row>
    <row r="29" spans="2:5" ht="15.6" customHeight="1" thickBot="1" x14ac:dyDescent="0.3">
      <c r="B29" s="7" t="s">
        <v>89</v>
      </c>
      <c r="C29" s="10"/>
      <c r="E29" s="71"/>
    </row>
    <row r="30" spans="2:5" ht="15.6" customHeight="1" x14ac:dyDescent="0.25">
      <c r="B30" s="75" t="s">
        <v>98</v>
      </c>
      <c r="C30" s="210">
        <v>100</v>
      </c>
    </row>
    <row r="31" spans="2:5" ht="15.6" customHeight="1" thickBot="1" x14ac:dyDescent="0.3">
      <c r="B31" s="11" t="s">
        <v>301</v>
      </c>
      <c r="C31" s="211">
        <v>3</v>
      </c>
    </row>
    <row r="32" spans="2:5" ht="15.6" customHeight="1" thickBot="1" x14ac:dyDescent="0.3">
      <c r="B32" s="71"/>
      <c r="C32" s="71"/>
    </row>
    <row r="33" spans="2:8" ht="15.6" customHeight="1" x14ac:dyDescent="0.25">
      <c r="B33" s="75" t="s">
        <v>99</v>
      </c>
      <c r="C33" s="10"/>
    </row>
    <row r="34" spans="2:8" ht="15.6" customHeight="1" thickBot="1" x14ac:dyDescent="0.3">
      <c r="B34" s="212" t="s">
        <v>100</v>
      </c>
      <c r="C34" s="213">
        <v>1</v>
      </c>
    </row>
    <row r="35" spans="2:8" ht="15.6" customHeight="1" thickBot="1" x14ac:dyDescent="0.3"/>
    <row r="36" spans="2:8" ht="15.6" customHeight="1" x14ac:dyDescent="0.25">
      <c r="B36" s="75" t="s">
        <v>95</v>
      </c>
      <c r="C36" s="10"/>
    </row>
    <row r="37" spans="2:8" ht="15.6" customHeight="1" thickBot="1" x14ac:dyDescent="0.3">
      <c r="B37" s="212" t="s">
        <v>102</v>
      </c>
      <c r="C37" s="213">
        <v>1200</v>
      </c>
    </row>
    <row r="39" spans="2:8" ht="34.5" customHeight="1" x14ac:dyDescent="0.4">
      <c r="B39" s="184" t="s">
        <v>78</v>
      </c>
      <c r="C39" s="185"/>
    </row>
    <row r="40" spans="2:8" ht="15.6" customHeight="1" thickBot="1" x14ac:dyDescent="0.3">
      <c r="B40" s="185"/>
      <c r="C40" s="185"/>
    </row>
    <row r="41" spans="2:8" ht="47.25" customHeight="1" x14ac:dyDescent="0.25">
      <c r="B41" s="186"/>
      <c r="C41" s="215" t="s">
        <v>180</v>
      </c>
      <c r="E41" s="186"/>
      <c r="F41" s="242" t="s">
        <v>316</v>
      </c>
      <c r="G41" s="242" t="s">
        <v>317</v>
      </c>
      <c r="H41" s="215" t="s">
        <v>312</v>
      </c>
    </row>
    <row r="42" spans="2:8" ht="15.6" customHeight="1" x14ac:dyDescent="0.25">
      <c r="B42" s="214" t="s">
        <v>181</v>
      </c>
      <c r="C42" s="216">
        <v>0.25</v>
      </c>
      <c r="E42" s="214" t="s">
        <v>221</v>
      </c>
      <c r="F42" s="216">
        <v>0.7</v>
      </c>
      <c r="G42" s="216">
        <v>0.7</v>
      </c>
      <c r="H42" s="244">
        <v>38</v>
      </c>
    </row>
    <row r="43" spans="2:8" ht="15.6" customHeight="1" x14ac:dyDescent="0.25">
      <c r="B43" s="187" t="s">
        <v>182</v>
      </c>
      <c r="C43" s="217">
        <v>0.18</v>
      </c>
      <c r="E43" s="187" t="s">
        <v>311</v>
      </c>
      <c r="F43" s="217">
        <v>0.6</v>
      </c>
      <c r="G43" s="217">
        <v>0.6</v>
      </c>
      <c r="H43" s="239">
        <v>40</v>
      </c>
    </row>
    <row r="44" spans="2:8" ht="15.6" customHeight="1" thickBot="1" x14ac:dyDescent="0.3">
      <c r="B44" s="188" t="s">
        <v>183</v>
      </c>
      <c r="C44" s="218">
        <v>0</v>
      </c>
      <c r="E44" s="188" t="s">
        <v>222</v>
      </c>
      <c r="F44" s="218">
        <v>0.3</v>
      </c>
      <c r="G44" s="218">
        <v>0.3</v>
      </c>
      <c r="H44" s="240">
        <v>39</v>
      </c>
    </row>
    <row r="45" spans="2:8" ht="15.6" customHeight="1" x14ac:dyDescent="0.25">
      <c r="B45" s="195"/>
      <c r="C45" s="196"/>
    </row>
    <row r="46" spans="2:8" ht="30.75" customHeight="1" x14ac:dyDescent="0.4">
      <c r="B46" s="125" t="s">
        <v>32</v>
      </c>
    </row>
    <row r="47" spans="2:8" ht="15.6" customHeight="1" thickBot="1" x14ac:dyDescent="0.45">
      <c r="B47" s="125"/>
      <c r="E47" s="192"/>
    </row>
    <row r="48" spans="2:8" ht="15.6" customHeight="1" thickBot="1" x14ac:dyDescent="0.3">
      <c r="B48" s="93" t="s">
        <v>306</v>
      </c>
      <c r="C48" s="209">
        <v>0.1</v>
      </c>
      <c r="E48" s="71"/>
    </row>
    <row r="49" spans="2:5" ht="15.6" customHeight="1" thickBot="1" x14ac:dyDescent="0.3">
      <c r="C49" s="192"/>
      <c r="D49" s="192"/>
      <c r="E49" s="71"/>
    </row>
    <row r="50" spans="2:5" ht="15.6" customHeight="1" x14ac:dyDescent="0.25">
      <c r="B50" s="200" t="s">
        <v>266</v>
      </c>
      <c r="C50" s="8"/>
      <c r="D50" s="198"/>
      <c r="E50" s="71"/>
    </row>
    <row r="51" spans="2:5" ht="15.6" customHeight="1" x14ac:dyDescent="0.25">
      <c r="B51" s="201" t="s">
        <v>292</v>
      </c>
      <c r="C51" s="197">
        <v>10</v>
      </c>
      <c r="D51" s="76"/>
      <c r="E51" s="71"/>
    </row>
    <row r="52" spans="2:5" ht="15.6" customHeight="1" x14ac:dyDescent="0.25">
      <c r="B52" s="199" t="s">
        <v>0</v>
      </c>
      <c r="C52" s="230" t="s">
        <v>293</v>
      </c>
      <c r="D52" s="231" t="s">
        <v>294</v>
      </c>
      <c r="E52" s="71"/>
    </row>
    <row r="53" spans="2:5" ht="15.6" customHeight="1" x14ac:dyDescent="0.25">
      <c r="B53" s="226">
        <v>1</v>
      </c>
      <c r="C53" s="227">
        <v>2</v>
      </c>
      <c r="D53" s="228">
        <v>100</v>
      </c>
      <c r="E53" s="185"/>
    </row>
    <row r="54" spans="2:5" ht="15.6" customHeight="1" x14ac:dyDescent="0.25">
      <c r="B54" s="193">
        <v>2</v>
      </c>
      <c r="C54" s="225">
        <v>4</v>
      </c>
      <c r="D54" s="90">
        <v>200</v>
      </c>
      <c r="E54" s="185"/>
    </row>
    <row r="55" spans="2:5" ht="15.6" customHeight="1" x14ac:dyDescent="0.25">
      <c r="B55" s="193">
        <v>3</v>
      </c>
      <c r="C55" s="225">
        <v>6</v>
      </c>
      <c r="D55" s="90">
        <v>300</v>
      </c>
    </row>
    <row r="56" spans="2:5" ht="15.6" customHeight="1" x14ac:dyDescent="0.25">
      <c r="B56" s="193">
        <v>4</v>
      </c>
      <c r="C56" s="225">
        <v>8</v>
      </c>
      <c r="D56" s="90">
        <v>10000000</v>
      </c>
    </row>
    <row r="57" spans="2:5" ht="15.6" customHeight="1" thickBot="1" x14ac:dyDescent="0.3">
      <c r="B57" s="194"/>
      <c r="C57" s="229"/>
      <c r="D57" s="91"/>
    </row>
    <row r="59" spans="2:5" ht="15.6" customHeight="1" x14ac:dyDescent="0.4">
      <c r="B59" s="184" t="s">
        <v>170</v>
      </c>
      <c r="C59" s="185"/>
    </row>
    <row r="60" spans="2:5" ht="15.6" customHeight="1" thickBot="1" x14ac:dyDescent="0.3">
      <c r="B60" s="185"/>
      <c r="C60" s="185"/>
    </row>
    <row r="61" spans="2:5" ht="15.6" customHeight="1" x14ac:dyDescent="0.25">
      <c r="B61" s="186" t="s">
        <v>171</v>
      </c>
      <c r="C61" s="219" t="s">
        <v>141</v>
      </c>
    </row>
    <row r="62" spans="2:5" ht="15.6" customHeight="1" x14ac:dyDescent="0.25">
      <c r="B62" s="214" t="s">
        <v>173</v>
      </c>
      <c r="C62" s="224">
        <v>500</v>
      </c>
    </row>
    <row r="63" spans="2:5" ht="15.6" customHeight="1" x14ac:dyDescent="0.25">
      <c r="B63" s="187" t="s">
        <v>174</v>
      </c>
      <c r="C63" s="220">
        <v>1000</v>
      </c>
    </row>
    <row r="64" spans="2:5" ht="15.6" customHeight="1" x14ac:dyDescent="0.25">
      <c r="B64" s="187" t="s">
        <v>175</v>
      </c>
      <c r="C64" s="220">
        <v>300</v>
      </c>
    </row>
    <row r="65" spans="2:3" ht="15.6" customHeight="1" x14ac:dyDescent="0.25">
      <c r="B65" s="187" t="s">
        <v>176</v>
      </c>
      <c r="C65" s="220">
        <v>500</v>
      </c>
    </row>
    <row r="66" spans="2:3" ht="15.6" customHeight="1" x14ac:dyDescent="0.25">
      <c r="B66" s="187" t="s">
        <v>177</v>
      </c>
      <c r="C66" s="221">
        <v>650</v>
      </c>
    </row>
    <row r="67" spans="2:3" ht="15.6" customHeight="1" thickBot="1" x14ac:dyDescent="0.3">
      <c r="B67" s="188" t="s">
        <v>178</v>
      </c>
      <c r="C67" s="222">
        <v>1100</v>
      </c>
    </row>
    <row r="68" spans="2:3" ht="15.6" customHeight="1" thickBot="1" x14ac:dyDescent="0.3">
      <c r="B68" s="185"/>
      <c r="C68" s="185"/>
    </row>
    <row r="69" spans="2:3" ht="15.6" customHeight="1" thickBot="1" x14ac:dyDescent="0.3">
      <c r="B69" s="189" t="s">
        <v>172</v>
      </c>
      <c r="C69" s="223">
        <v>0.75</v>
      </c>
    </row>
  </sheetData>
  <phoneticPr fontId="0" type="noConversion"/>
  <dataValidations count="1">
    <dataValidation type="list" allowBlank="1" showInputMessage="1" showErrorMessage="1" sqref="C11" xr:uid="{00000000-0002-0000-0000-000000000000}">
      <formula1>"yes, 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A504-0956-42C6-8D52-1F4D7DFBC9B7}">
  <sheetPr>
    <tabColor theme="4"/>
  </sheetPr>
  <dimension ref="A1:G96"/>
  <sheetViews>
    <sheetView topLeftCell="A64" zoomScale="85" zoomScaleNormal="85" workbookViewId="0">
      <selection activeCell="C79" sqref="C79"/>
    </sheetView>
  </sheetViews>
  <sheetFormatPr defaultRowHeight="14.4" x14ac:dyDescent="0.3"/>
  <cols>
    <col min="1" max="1" width="8.88671875" customWidth="1"/>
    <col min="2" max="2" width="44.44140625" bestFit="1" customWidth="1"/>
    <col min="3" max="3" width="8.6640625"/>
    <col min="4" max="4" width="11.44140625" bestFit="1" customWidth="1"/>
  </cols>
  <sheetData>
    <row r="1" spans="1:7" x14ac:dyDescent="0.3">
      <c r="A1" t="s">
        <v>145</v>
      </c>
      <c r="B1" t="s">
        <v>144</v>
      </c>
      <c r="C1" t="s">
        <v>146</v>
      </c>
      <c r="D1" t="s">
        <v>147</v>
      </c>
      <c r="E1" t="s">
        <v>148</v>
      </c>
      <c r="F1" t="s">
        <v>166</v>
      </c>
      <c r="G1" t="s">
        <v>167</v>
      </c>
    </row>
    <row r="2" spans="1:7" x14ac:dyDescent="0.3">
      <c r="A2">
        <v>1</v>
      </c>
      <c r="B2" t="s">
        <v>184</v>
      </c>
      <c r="C2" s="190">
        <v>8</v>
      </c>
      <c r="D2" s="235">
        <v>0.25</v>
      </c>
      <c r="E2" s="235">
        <v>0.25</v>
      </c>
      <c r="F2" s="236">
        <v>0</v>
      </c>
      <c r="G2" s="236">
        <v>0</v>
      </c>
    </row>
    <row r="3" spans="1:7" x14ac:dyDescent="0.3">
      <c r="A3">
        <v>2</v>
      </c>
      <c r="B3" t="s">
        <v>185</v>
      </c>
      <c r="C3" s="190">
        <v>1</v>
      </c>
      <c r="D3" s="235">
        <v>0.25</v>
      </c>
      <c r="E3" s="235">
        <v>0.25</v>
      </c>
      <c r="F3" s="236">
        <v>0</v>
      </c>
      <c r="G3" s="236">
        <v>0</v>
      </c>
    </row>
    <row r="4" spans="1:7" x14ac:dyDescent="0.3">
      <c r="A4">
        <v>3</v>
      </c>
      <c r="B4" t="s">
        <v>186</v>
      </c>
      <c r="C4" s="190">
        <v>1</v>
      </c>
      <c r="D4" s="235">
        <v>0.25</v>
      </c>
      <c r="E4" s="235">
        <v>0.25</v>
      </c>
      <c r="F4" s="236">
        <v>0</v>
      </c>
      <c r="G4" s="236">
        <v>0</v>
      </c>
    </row>
    <row r="5" spans="1:7" x14ac:dyDescent="0.3">
      <c r="A5">
        <v>4</v>
      </c>
      <c r="B5" t="s">
        <v>187</v>
      </c>
      <c r="C5" s="190">
        <v>1</v>
      </c>
      <c r="D5" s="235">
        <v>0.25</v>
      </c>
      <c r="E5" s="235">
        <v>0.25</v>
      </c>
      <c r="F5" s="236">
        <v>0</v>
      </c>
      <c r="G5" s="236">
        <v>0</v>
      </c>
    </row>
    <row r="6" spans="1:7" x14ac:dyDescent="0.3">
      <c r="A6">
        <v>5</v>
      </c>
      <c r="B6" t="s">
        <v>188</v>
      </c>
      <c r="C6" s="190">
        <v>3</v>
      </c>
      <c r="D6" s="235">
        <v>0.18</v>
      </c>
      <c r="E6" s="235">
        <v>0.18</v>
      </c>
      <c r="F6" s="236">
        <v>0</v>
      </c>
      <c r="G6" s="236">
        <v>0</v>
      </c>
    </row>
    <row r="7" spans="1:7" x14ac:dyDescent="0.3">
      <c r="A7">
        <v>6</v>
      </c>
      <c r="B7" t="s">
        <v>189</v>
      </c>
      <c r="C7" s="190">
        <v>1</v>
      </c>
      <c r="D7" s="235">
        <v>0.25</v>
      </c>
      <c r="E7" s="235">
        <v>0.25</v>
      </c>
      <c r="F7" s="236">
        <v>0</v>
      </c>
      <c r="G7" s="236">
        <v>0</v>
      </c>
    </row>
    <row r="8" spans="1:7" x14ac:dyDescent="0.3">
      <c r="A8">
        <v>7</v>
      </c>
      <c r="B8" t="s">
        <v>190</v>
      </c>
      <c r="C8" s="190">
        <v>1</v>
      </c>
      <c r="D8" s="235">
        <v>0.25</v>
      </c>
      <c r="E8" s="235">
        <v>0.25</v>
      </c>
      <c r="F8" s="236">
        <v>0</v>
      </c>
      <c r="G8" s="236">
        <v>0</v>
      </c>
    </row>
    <row r="9" spans="1:7" x14ac:dyDescent="0.3">
      <c r="A9">
        <v>8</v>
      </c>
      <c r="B9" t="s">
        <v>191</v>
      </c>
      <c r="C9" s="190">
        <v>3</v>
      </c>
      <c r="D9" s="235">
        <v>0.25</v>
      </c>
      <c r="E9" s="235">
        <v>0.25</v>
      </c>
      <c r="F9" s="236">
        <v>0</v>
      </c>
      <c r="G9" s="236">
        <v>0</v>
      </c>
    </row>
    <row r="10" spans="1:7" x14ac:dyDescent="0.3">
      <c r="A10">
        <v>9</v>
      </c>
      <c r="B10" t="s">
        <v>192</v>
      </c>
      <c r="C10" s="190">
        <v>1</v>
      </c>
      <c r="D10" s="235">
        <v>0.25</v>
      </c>
      <c r="E10" s="235">
        <v>0.25</v>
      </c>
      <c r="F10" s="236">
        <v>0</v>
      </c>
      <c r="G10" s="236">
        <v>0</v>
      </c>
    </row>
    <row r="11" spans="1:7" x14ac:dyDescent="0.3">
      <c r="A11">
        <v>10</v>
      </c>
      <c r="B11" t="s">
        <v>193</v>
      </c>
      <c r="C11" s="190">
        <v>1</v>
      </c>
      <c r="D11" s="235">
        <v>0.25</v>
      </c>
      <c r="E11" s="235">
        <v>0.25</v>
      </c>
      <c r="F11" s="236">
        <v>0</v>
      </c>
      <c r="G11" s="236">
        <v>0</v>
      </c>
    </row>
    <row r="12" spans="1:7" x14ac:dyDescent="0.3">
      <c r="A12">
        <v>11</v>
      </c>
      <c r="B12" t="s">
        <v>194</v>
      </c>
      <c r="C12" s="190">
        <v>3</v>
      </c>
      <c r="D12" s="235">
        <v>0.25</v>
      </c>
      <c r="E12" s="235">
        <v>0.25</v>
      </c>
      <c r="F12" s="236">
        <v>0</v>
      </c>
      <c r="G12" s="236">
        <v>0</v>
      </c>
    </row>
    <row r="13" spans="1:7" x14ac:dyDescent="0.3">
      <c r="A13">
        <v>12</v>
      </c>
      <c r="B13" t="s">
        <v>195</v>
      </c>
      <c r="C13" s="190">
        <v>1</v>
      </c>
      <c r="D13" s="235">
        <v>0.18</v>
      </c>
      <c r="E13" s="235">
        <v>0.18</v>
      </c>
      <c r="F13" s="236">
        <v>0</v>
      </c>
      <c r="G13" s="236">
        <v>0</v>
      </c>
    </row>
    <row r="14" spans="1:7" x14ac:dyDescent="0.3">
      <c r="A14">
        <v>13</v>
      </c>
      <c r="B14" t="s">
        <v>196</v>
      </c>
      <c r="C14" s="190">
        <v>3</v>
      </c>
      <c r="D14" s="235">
        <v>0.18</v>
      </c>
      <c r="E14" s="235">
        <v>0.18</v>
      </c>
      <c r="F14" s="236">
        <v>0</v>
      </c>
      <c r="G14" s="236">
        <v>0</v>
      </c>
    </row>
    <row r="15" spans="1:7" x14ac:dyDescent="0.3">
      <c r="A15">
        <v>14</v>
      </c>
      <c r="B15" t="s">
        <v>197</v>
      </c>
      <c r="C15" s="190">
        <v>3</v>
      </c>
      <c r="D15" s="235">
        <v>0.18</v>
      </c>
      <c r="E15" s="235">
        <v>0.18</v>
      </c>
      <c r="F15" s="236">
        <v>0</v>
      </c>
      <c r="G15" s="236">
        <v>0</v>
      </c>
    </row>
    <row r="16" spans="1:7" x14ac:dyDescent="0.3">
      <c r="A16">
        <v>15</v>
      </c>
      <c r="B16" t="s">
        <v>198</v>
      </c>
      <c r="C16" s="190">
        <v>3</v>
      </c>
      <c r="D16" s="235">
        <v>0.18</v>
      </c>
      <c r="E16" s="235">
        <v>0.18</v>
      </c>
      <c r="F16" s="236">
        <v>0</v>
      </c>
      <c r="G16" s="236">
        <v>0</v>
      </c>
    </row>
    <row r="17" spans="1:7" x14ac:dyDescent="0.3">
      <c r="A17">
        <v>16</v>
      </c>
      <c r="B17" t="s">
        <v>199</v>
      </c>
      <c r="C17" s="190">
        <v>3</v>
      </c>
      <c r="D17" s="235">
        <v>0.18</v>
      </c>
      <c r="E17" s="235">
        <v>0.18</v>
      </c>
      <c r="F17" s="236">
        <v>0</v>
      </c>
      <c r="G17" s="236">
        <v>0</v>
      </c>
    </row>
    <row r="18" spans="1:7" x14ac:dyDescent="0.3">
      <c r="A18">
        <v>17</v>
      </c>
      <c r="B18" t="s">
        <v>200</v>
      </c>
      <c r="C18" s="190">
        <v>3</v>
      </c>
      <c r="D18" s="235">
        <v>0.25</v>
      </c>
      <c r="E18" s="235">
        <v>0.25</v>
      </c>
      <c r="F18" s="236">
        <v>0</v>
      </c>
      <c r="G18" s="236">
        <v>0</v>
      </c>
    </row>
    <row r="19" spans="1:7" x14ac:dyDescent="0.3">
      <c r="A19">
        <v>18</v>
      </c>
      <c r="B19" t="s">
        <v>201</v>
      </c>
      <c r="C19" s="190">
        <v>1</v>
      </c>
      <c r="D19" s="235">
        <v>0.25</v>
      </c>
      <c r="E19" s="235">
        <v>0.25</v>
      </c>
      <c r="F19" s="236">
        <v>0</v>
      </c>
      <c r="G19" s="236">
        <v>0</v>
      </c>
    </row>
    <row r="20" spans="1:7" x14ac:dyDescent="0.3">
      <c r="A20">
        <v>19</v>
      </c>
      <c r="B20" t="s">
        <v>202</v>
      </c>
      <c r="C20" s="190">
        <v>1</v>
      </c>
      <c r="D20" s="235">
        <v>0.25</v>
      </c>
      <c r="E20" s="235">
        <v>0.25</v>
      </c>
      <c r="F20" s="236">
        <v>0</v>
      </c>
      <c r="G20" s="236">
        <v>0</v>
      </c>
    </row>
    <row r="21" spans="1:7" x14ac:dyDescent="0.3">
      <c r="A21">
        <v>20</v>
      </c>
      <c r="B21" t="s">
        <v>203</v>
      </c>
      <c r="C21" s="190">
        <v>1</v>
      </c>
      <c r="D21" s="235">
        <v>0.18</v>
      </c>
      <c r="E21" s="235">
        <v>0.18</v>
      </c>
      <c r="F21" s="236">
        <v>0</v>
      </c>
      <c r="G21" s="236">
        <v>0</v>
      </c>
    </row>
    <row r="22" spans="1:7" x14ac:dyDescent="0.3">
      <c r="A22">
        <v>21</v>
      </c>
      <c r="B22" t="s">
        <v>204</v>
      </c>
      <c r="C22" s="190">
        <v>1</v>
      </c>
      <c r="D22" s="235">
        <v>0.18</v>
      </c>
      <c r="E22" s="235">
        <v>0.18</v>
      </c>
      <c r="F22" s="236">
        <v>0</v>
      </c>
      <c r="G22" s="236">
        <v>0</v>
      </c>
    </row>
    <row r="23" spans="1:7" x14ac:dyDescent="0.3">
      <c r="A23">
        <v>22</v>
      </c>
      <c r="B23" t="s">
        <v>205</v>
      </c>
      <c r="C23" s="190">
        <v>1</v>
      </c>
      <c r="D23" s="235">
        <v>0.18</v>
      </c>
      <c r="E23" s="235">
        <v>0.18</v>
      </c>
      <c r="F23" s="236">
        <v>0</v>
      </c>
      <c r="G23" s="236">
        <v>0</v>
      </c>
    </row>
    <row r="24" spans="1:7" x14ac:dyDescent="0.3">
      <c r="A24">
        <v>23</v>
      </c>
      <c r="B24" t="s">
        <v>206</v>
      </c>
      <c r="C24" s="190">
        <v>3</v>
      </c>
      <c r="D24" s="235">
        <v>0.25</v>
      </c>
      <c r="E24" s="235">
        <v>0.25</v>
      </c>
      <c r="F24" s="236">
        <v>0</v>
      </c>
      <c r="G24" s="236">
        <v>0</v>
      </c>
    </row>
    <row r="25" spans="1:7" x14ac:dyDescent="0.3">
      <c r="A25">
        <v>24</v>
      </c>
      <c r="B25" t="s">
        <v>207</v>
      </c>
      <c r="C25" s="190">
        <v>1</v>
      </c>
      <c r="D25" s="235">
        <v>0.18</v>
      </c>
      <c r="E25" s="235">
        <v>0.18</v>
      </c>
      <c r="F25" s="236">
        <v>0</v>
      </c>
      <c r="G25" s="236">
        <v>0</v>
      </c>
    </row>
    <row r="26" spans="1:7" x14ac:dyDescent="0.3">
      <c r="A26">
        <v>25</v>
      </c>
      <c r="B26" t="s">
        <v>208</v>
      </c>
      <c r="C26" s="190">
        <v>3</v>
      </c>
      <c r="D26" s="235">
        <v>0.25</v>
      </c>
      <c r="E26" s="235">
        <v>0.25</v>
      </c>
      <c r="F26" s="236">
        <v>0</v>
      </c>
      <c r="G26" s="236">
        <v>0</v>
      </c>
    </row>
    <row r="27" spans="1:7" x14ac:dyDescent="0.3">
      <c r="A27">
        <v>26</v>
      </c>
      <c r="B27" t="s">
        <v>209</v>
      </c>
      <c r="C27" s="190">
        <v>3</v>
      </c>
      <c r="D27" s="235">
        <v>0.25</v>
      </c>
      <c r="E27" s="235">
        <v>0.25</v>
      </c>
      <c r="F27" s="236">
        <v>0</v>
      </c>
      <c r="G27" s="236">
        <v>0</v>
      </c>
    </row>
    <row r="28" spans="1:7" x14ac:dyDescent="0.3">
      <c r="A28">
        <v>27</v>
      </c>
      <c r="B28" t="s">
        <v>210</v>
      </c>
      <c r="C28" s="190">
        <v>3</v>
      </c>
      <c r="D28" s="235">
        <v>0.18</v>
      </c>
      <c r="E28" s="235">
        <v>0.18</v>
      </c>
      <c r="F28" s="236">
        <v>0</v>
      </c>
      <c r="G28" s="236">
        <v>0</v>
      </c>
    </row>
    <row r="29" spans="1:7" x14ac:dyDescent="0.3">
      <c r="A29">
        <v>28</v>
      </c>
      <c r="B29" t="s">
        <v>211</v>
      </c>
      <c r="C29" s="190">
        <v>3</v>
      </c>
      <c r="D29" s="235">
        <v>0.25</v>
      </c>
      <c r="E29" s="235">
        <v>0.25</v>
      </c>
      <c r="F29" s="236">
        <v>0</v>
      </c>
      <c r="G29" s="236">
        <v>0</v>
      </c>
    </row>
    <row r="30" spans="1:7" x14ac:dyDescent="0.3">
      <c r="A30">
        <v>29</v>
      </c>
      <c r="B30" t="s">
        <v>212</v>
      </c>
      <c r="C30" s="190">
        <v>3</v>
      </c>
      <c r="D30" s="235">
        <v>0.25</v>
      </c>
      <c r="E30" s="235">
        <v>0.25</v>
      </c>
      <c r="F30" s="236">
        <v>0</v>
      </c>
      <c r="G30" s="236">
        <v>0</v>
      </c>
    </row>
    <row r="31" spans="1:7" x14ac:dyDescent="0.3">
      <c r="A31">
        <v>30</v>
      </c>
      <c r="B31" t="s">
        <v>213</v>
      </c>
      <c r="C31" s="190">
        <v>3</v>
      </c>
      <c r="D31" s="235">
        <v>0.25</v>
      </c>
      <c r="E31" s="235">
        <v>0.25</v>
      </c>
      <c r="F31" s="236">
        <v>0</v>
      </c>
      <c r="G31" s="236">
        <v>0</v>
      </c>
    </row>
    <row r="32" spans="1:7" x14ac:dyDescent="0.3">
      <c r="A32">
        <v>31</v>
      </c>
      <c r="B32" t="s">
        <v>214</v>
      </c>
      <c r="C32" s="190">
        <v>3</v>
      </c>
      <c r="D32" s="235">
        <v>0.25</v>
      </c>
      <c r="E32" s="235">
        <v>0.25</v>
      </c>
      <c r="F32" s="236">
        <v>0</v>
      </c>
      <c r="G32" s="236">
        <v>0</v>
      </c>
    </row>
    <row r="33" spans="1:7" x14ac:dyDescent="0.3">
      <c r="A33">
        <v>32</v>
      </c>
      <c r="B33" t="s">
        <v>215</v>
      </c>
      <c r="C33" s="190">
        <v>3</v>
      </c>
      <c r="D33" s="235">
        <v>0</v>
      </c>
      <c r="E33" s="235">
        <v>0</v>
      </c>
      <c r="F33" s="236">
        <v>0</v>
      </c>
      <c r="G33" s="236">
        <v>0</v>
      </c>
    </row>
    <row r="34" spans="1:7" x14ac:dyDescent="0.3">
      <c r="A34">
        <v>33</v>
      </c>
      <c r="B34" t="s">
        <v>216</v>
      </c>
      <c r="C34" s="190">
        <v>3</v>
      </c>
      <c r="D34" s="235">
        <v>0.25</v>
      </c>
      <c r="E34" s="235">
        <v>0.25</v>
      </c>
      <c r="F34" s="236">
        <v>0</v>
      </c>
      <c r="G34" s="236">
        <v>0</v>
      </c>
    </row>
    <row r="35" spans="1:7" x14ac:dyDescent="0.3">
      <c r="A35">
        <v>34</v>
      </c>
      <c r="B35" t="s">
        <v>217</v>
      </c>
      <c r="C35" s="190">
        <v>3</v>
      </c>
      <c r="D35" s="235">
        <v>0.25</v>
      </c>
      <c r="E35" s="235">
        <v>0.25</v>
      </c>
      <c r="F35" s="236">
        <v>0</v>
      </c>
      <c r="G35" s="236">
        <v>0</v>
      </c>
    </row>
    <row r="36" spans="1:7" x14ac:dyDescent="0.3">
      <c r="A36">
        <v>35</v>
      </c>
      <c r="B36" t="s">
        <v>218</v>
      </c>
      <c r="C36" s="190">
        <v>3</v>
      </c>
      <c r="D36" s="235">
        <v>0.25</v>
      </c>
      <c r="E36" s="235">
        <v>0.25</v>
      </c>
      <c r="F36" s="236">
        <v>0</v>
      </c>
      <c r="G36" s="236">
        <v>0</v>
      </c>
    </row>
    <row r="37" spans="1:7" x14ac:dyDescent="0.3">
      <c r="A37">
        <v>36</v>
      </c>
      <c r="B37" t="s">
        <v>219</v>
      </c>
      <c r="C37" s="190">
        <v>3</v>
      </c>
      <c r="D37" s="235">
        <v>0.25</v>
      </c>
      <c r="E37" s="235">
        <v>0.25</v>
      </c>
      <c r="F37" s="236">
        <v>0</v>
      </c>
      <c r="G37" s="236">
        <v>0</v>
      </c>
    </row>
    <row r="38" spans="1:7" x14ac:dyDescent="0.3">
      <c r="A38">
        <v>37</v>
      </c>
      <c r="B38" t="s">
        <v>220</v>
      </c>
      <c r="C38" s="190">
        <v>3</v>
      </c>
      <c r="D38" s="235">
        <v>0.25</v>
      </c>
      <c r="E38" s="235">
        <v>0.25</v>
      </c>
      <c r="F38" s="236">
        <v>0</v>
      </c>
      <c r="G38" s="236">
        <v>0</v>
      </c>
    </row>
    <row r="39" spans="1:7" x14ac:dyDescent="0.3">
      <c r="A39">
        <v>38</v>
      </c>
      <c r="B39" t="s">
        <v>221</v>
      </c>
      <c r="C39" s="190">
        <v>3</v>
      </c>
      <c r="D39" s="235">
        <v>0.25</v>
      </c>
      <c r="E39" s="235">
        <v>0.25</v>
      </c>
      <c r="F39" s="236">
        <v>0</v>
      </c>
      <c r="G39" s="236">
        <v>0</v>
      </c>
    </row>
    <row r="40" spans="1:7" x14ac:dyDescent="0.3">
      <c r="A40">
        <v>39</v>
      </c>
      <c r="B40" t="s">
        <v>222</v>
      </c>
      <c r="C40" s="190">
        <v>3</v>
      </c>
      <c r="D40" s="235">
        <v>0.25</v>
      </c>
      <c r="E40" s="235">
        <v>0.25</v>
      </c>
      <c r="F40" s="236">
        <v>0</v>
      </c>
      <c r="G40" s="236">
        <v>0</v>
      </c>
    </row>
    <row r="41" spans="1:7" x14ac:dyDescent="0.3">
      <c r="A41">
        <v>40</v>
      </c>
      <c r="B41" t="s">
        <v>223</v>
      </c>
      <c r="C41" s="190">
        <v>3</v>
      </c>
      <c r="D41" s="235">
        <v>0.25</v>
      </c>
      <c r="E41" s="235">
        <v>0.25</v>
      </c>
      <c r="F41" s="236">
        <v>0</v>
      </c>
      <c r="G41" s="236">
        <v>0</v>
      </c>
    </row>
    <row r="42" spans="1:7" x14ac:dyDescent="0.3">
      <c r="A42">
        <v>41</v>
      </c>
      <c r="B42" t="s">
        <v>224</v>
      </c>
      <c r="C42" s="190">
        <v>3</v>
      </c>
      <c r="D42" s="235">
        <v>0.25</v>
      </c>
      <c r="E42" s="235">
        <v>0.25</v>
      </c>
      <c r="F42" s="236">
        <v>0</v>
      </c>
      <c r="G42" s="236">
        <v>0</v>
      </c>
    </row>
    <row r="43" spans="1:7" x14ac:dyDescent="0.3">
      <c r="A43">
        <v>42</v>
      </c>
      <c r="B43" t="s">
        <v>225</v>
      </c>
      <c r="C43" s="190">
        <v>3</v>
      </c>
      <c r="D43" s="235">
        <v>0.25</v>
      </c>
      <c r="E43" s="235">
        <v>0.25</v>
      </c>
      <c r="F43" s="236">
        <v>0</v>
      </c>
      <c r="G43" s="236">
        <v>0</v>
      </c>
    </row>
    <row r="44" spans="1:7" x14ac:dyDescent="0.3">
      <c r="A44">
        <v>43</v>
      </c>
      <c r="B44" t="s">
        <v>226</v>
      </c>
      <c r="C44" s="190">
        <v>3</v>
      </c>
      <c r="D44" s="235">
        <v>0.25</v>
      </c>
      <c r="E44" s="235">
        <v>0.25</v>
      </c>
      <c r="F44" s="236">
        <v>0</v>
      </c>
      <c r="G44" s="236">
        <v>0</v>
      </c>
    </row>
    <row r="45" spans="1:7" x14ac:dyDescent="0.3">
      <c r="A45">
        <v>44</v>
      </c>
      <c r="B45" t="s">
        <v>227</v>
      </c>
      <c r="C45" s="190">
        <v>3</v>
      </c>
      <c r="D45" s="235">
        <v>0.25</v>
      </c>
      <c r="E45" s="235">
        <v>0.25</v>
      </c>
      <c r="F45" s="236">
        <v>0</v>
      </c>
      <c r="G45" s="236">
        <v>0</v>
      </c>
    </row>
    <row r="46" spans="1:7" x14ac:dyDescent="0.3">
      <c r="A46">
        <v>45</v>
      </c>
      <c r="B46" t="s">
        <v>228</v>
      </c>
      <c r="C46" s="190">
        <v>3</v>
      </c>
      <c r="D46" s="235">
        <v>0.25</v>
      </c>
      <c r="E46" s="235">
        <v>0.25</v>
      </c>
      <c r="F46" s="236">
        <v>0</v>
      </c>
      <c r="G46" s="236">
        <v>0</v>
      </c>
    </row>
    <row r="47" spans="1:7" x14ac:dyDescent="0.3">
      <c r="A47">
        <v>46</v>
      </c>
      <c r="B47" t="s">
        <v>229</v>
      </c>
      <c r="C47" s="190">
        <v>3</v>
      </c>
      <c r="D47" s="235">
        <v>0.25</v>
      </c>
      <c r="E47" s="235">
        <v>0.25</v>
      </c>
      <c r="F47" s="236">
        <v>0</v>
      </c>
      <c r="G47" s="236">
        <v>0</v>
      </c>
    </row>
    <row r="48" spans="1:7" x14ac:dyDescent="0.3">
      <c r="A48">
        <v>47</v>
      </c>
      <c r="B48" t="s">
        <v>230</v>
      </c>
      <c r="C48" s="190">
        <v>3</v>
      </c>
      <c r="D48" s="235">
        <v>0.25</v>
      </c>
      <c r="E48" s="235">
        <v>0.25</v>
      </c>
      <c r="F48" s="236">
        <v>0</v>
      </c>
      <c r="G48" s="236">
        <v>0</v>
      </c>
    </row>
    <row r="49" spans="1:7" x14ac:dyDescent="0.3">
      <c r="A49">
        <v>48</v>
      </c>
      <c r="B49" t="s">
        <v>231</v>
      </c>
      <c r="C49" s="190">
        <v>3</v>
      </c>
      <c r="D49" s="235">
        <v>0.25</v>
      </c>
      <c r="E49" s="235">
        <v>0.25</v>
      </c>
      <c r="F49" s="236">
        <v>0</v>
      </c>
      <c r="G49" s="236">
        <v>0</v>
      </c>
    </row>
    <row r="50" spans="1:7" x14ac:dyDescent="0.3">
      <c r="A50">
        <v>49</v>
      </c>
      <c r="B50" t="s">
        <v>232</v>
      </c>
      <c r="C50" s="190">
        <v>3</v>
      </c>
      <c r="D50" s="235">
        <v>0.25</v>
      </c>
      <c r="E50" s="235">
        <v>0.25</v>
      </c>
      <c r="F50" s="236">
        <v>0</v>
      </c>
      <c r="G50" s="236">
        <v>0</v>
      </c>
    </row>
    <row r="51" spans="1:7" x14ac:dyDescent="0.3">
      <c r="A51">
        <v>50</v>
      </c>
      <c r="B51" t="s">
        <v>233</v>
      </c>
      <c r="C51" s="190">
        <v>3</v>
      </c>
      <c r="D51" s="235">
        <v>0.25</v>
      </c>
      <c r="E51" s="235">
        <v>0.25</v>
      </c>
      <c r="F51" s="236">
        <v>0</v>
      </c>
      <c r="G51" s="236">
        <v>0</v>
      </c>
    </row>
    <row r="52" spans="1:7" x14ac:dyDescent="0.3">
      <c r="A52">
        <v>51</v>
      </c>
      <c r="B52" t="s">
        <v>234</v>
      </c>
      <c r="C52" s="190">
        <v>3</v>
      </c>
      <c r="D52" s="235">
        <v>0.25</v>
      </c>
      <c r="E52" s="235">
        <v>0.25</v>
      </c>
      <c r="F52" s="236">
        <v>0</v>
      </c>
      <c r="G52" s="236">
        <v>0</v>
      </c>
    </row>
    <row r="53" spans="1:7" x14ac:dyDescent="0.3">
      <c r="A53">
        <v>52</v>
      </c>
      <c r="B53" t="s">
        <v>235</v>
      </c>
      <c r="C53" s="190">
        <v>3</v>
      </c>
      <c r="D53" s="235">
        <v>0.25</v>
      </c>
      <c r="E53" s="235">
        <v>0.25</v>
      </c>
      <c r="F53" s="236">
        <v>0</v>
      </c>
      <c r="G53" s="236">
        <v>0</v>
      </c>
    </row>
    <row r="54" spans="1:7" x14ac:dyDescent="0.3">
      <c r="A54">
        <v>53</v>
      </c>
      <c r="B54" t="s">
        <v>236</v>
      </c>
      <c r="C54" s="190">
        <v>16</v>
      </c>
      <c r="D54" s="235">
        <v>0.25</v>
      </c>
      <c r="E54" s="235">
        <v>0.25</v>
      </c>
      <c r="F54" s="236">
        <v>0</v>
      </c>
      <c r="G54" s="236">
        <v>0</v>
      </c>
    </row>
    <row r="55" spans="1:7" x14ac:dyDescent="0.3">
      <c r="A55">
        <v>54</v>
      </c>
      <c r="B55" t="s">
        <v>237</v>
      </c>
      <c r="C55" s="190">
        <v>11</v>
      </c>
      <c r="D55" s="235">
        <v>0</v>
      </c>
      <c r="E55" s="235">
        <v>0</v>
      </c>
      <c r="F55" s="236">
        <v>1</v>
      </c>
      <c r="G55" s="236">
        <v>1</v>
      </c>
    </row>
    <row r="56" spans="1:7" x14ac:dyDescent="0.3">
      <c r="A56">
        <v>55</v>
      </c>
      <c r="B56" t="s">
        <v>238</v>
      </c>
      <c r="C56" s="190">
        <v>3</v>
      </c>
      <c r="D56" s="235">
        <v>0.25</v>
      </c>
      <c r="E56" s="235">
        <v>0.25</v>
      </c>
      <c r="F56" s="236">
        <v>0</v>
      </c>
      <c r="G56" s="236">
        <v>0</v>
      </c>
    </row>
    <row r="57" spans="1:7" x14ac:dyDescent="0.3">
      <c r="A57">
        <v>56</v>
      </c>
      <c r="B57" t="s">
        <v>239</v>
      </c>
      <c r="C57" s="190">
        <v>5</v>
      </c>
      <c r="D57" s="235">
        <v>0.25</v>
      </c>
      <c r="E57" s="235">
        <v>0.25</v>
      </c>
      <c r="F57" s="236">
        <v>0</v>
      </c>
      <c r="G57" s="236">
        <v>0</v>
      </c>
    </row>
    <row r="58" spans="1:7" x14ac:dyDescent="0.3">
      <c r="A58">
        <v>57</v>
      </c>
      <c r="B58" t="s">
        <v>240</v>
      </c>
      <c r="C58" s="190">
        <v>3</v>
      </c>
      <c r="D58" s="235">
        <v>0.25</v>
      </c>
      <c r="E58" s="235">
        <v>0.25</v>
      </c>
      <c r="F58" s="236">
        <v>0</v>
      </c>
      <c r="G58" s="236">
        <v>0</v>
      </c>
    </row>
    <row r="59" spans="1:7" x14ac:dyDescent="0.3">
      <c r="A59">
        <v>58</v>
      </c>
      <c r="B59" t="s">
        <v>241</v>
      </c>
      <c r="C59" s="190">
        <v>3</v>
      </c>
      <c r="D59" s="235">
        <v>0.25</v>
      </c>
      <c r="E59" s="235">
        <v>0.25</v>
      </c>
      <c r="F59" s="236">
        <v>0</v>
      </c>
      <c r="G59" s="236">
        <v>0</v>
      </c>
    </row>
    <row r="60" spans="1:7" x14ac:dyDescent="0.3">
      <c r="A60">
        <v>59</v>
      </c>
      <c r="B60" t="s">
        <v>242</v>
      </c>
      <c r="C60" s="190">
        <v>3</v>
      </c>
      <c r="D60" s="235">
        <v>0.25</v>
      </c>
      <c r="E60" s="235">
        <v>0.25</v>
      </c>
      <c r="F60" s="236">
        <v>0</v>
      </c>
      <c r="G60" s="236">
        <v>0</v>
      </c>
    </row>
    <row r="61" spans="1:7" x14ac:dyDescent="0.3">
      <c r="A61">
        <v>60</v>
      </c>
      <c r="B61" t="s">
        <v>243</v>
      </c>
      <c r="C61" s="190">
        <v>3</v>
      </c>
      <c r="D61" s="235">
        <v>0.25</v>
      </c>
      <c r="E61" s="235">
        <v>0.25</v>
      </c>
      <c r="F61" s="236">
        <v>0</v>
      </c>
      <c r="G61" s="236">
        <v>0</v>
      </c>
    </row>
    <row r="62" spans="1:7" x14ac:dyDescent="0.3">
      <c r="A62">
        <v>61</v>
      </c>
      <c r="B62" t="s">
        <v>244</v>
      </c>
      <c r="C62" s="190">
        <v>3</v>
      </c>
      <c r="D62" s="235">
        <v>0.25</v>
      </c>
      <c r="E62" s="235">
        <v>0.25</v>
      </c>
      <c r="F62" s="236">
        <v>0</v>
      </c>
      <c r="G62" s="236">
        <v>0</v>
      </c>
    </row>
    <row r="63" spans="1:7" x14ac:dyDescent="0.3">
      <c r="A63">
        <v>62</v>
      </c>
      <c r="B63" t="s">
        <v>245</v>
      </c>
      <c r="C63" s="190">
        <v>16</v>
      </c>
      <c r="D63" s="235">
        <v>0.25</v>
      </c>
      <c r="E63" s="235">
        <v>0.25</v>
      </c>
      <c r="F63" s="236">
        <v>0</v>
      </c>
      <c r="G63" s="236">
        <v>0</v>
      </c>
    </row>
    <row r="64" spans="1:7" x14ac:dyDescent="0.3">
      <c r="A64">
        <v>63</v>
      </c>
      <c r="B64" t="s">
        <v>246</v>
      </c>
      <c r="C64" s="190">
        <v>3</v>
      </c>
      <c r="D64" s="235">
        <v>0.25</v>
      </c>
      <c r="E64" s="235">
        <v>0.25</v>
      </c>
      <c r="F64" s="236">
        <v>0</v>
      </c>
      <c r="G64" s="236">
        <v>0</v>
      </c>
    </row>
    <row r="65" spans="1:7" x14ac:dyDescent="0.3">
      <c r="A65">
        <v>64</v>
      </c>
      <c r="B65" t="s">
        <v>247</v>
      </c>
      <c r="C65" s="190">
        <v>3</v>
      </c>
      <c r="D65" s="235">
        <v>0.25</v>
      </c>
      <c r="E65" s="235">
        <v>0.25</v>
      </c>
      <c r="F65" s="236">
        <v>0</v>
      </c>
      <c r="G65" s="236">
        <v>0</v>
      </c>
    </row>
    <row r="66" spans="1:7" x14ac:dyDescent="0.3">
      <c r="A66">
        <v>65</v>
      </c>
      <c r="B66" t="s">
        <v>248</v>
      </c>
      <c r="C66" s="190">
        <v>3</v>
      </c>
      <c r="D66" s="235">
        <v>0.25</v>
      </c>
      <c r="E66" s="235">
        <v>0.25</v>
      </c>
      <c r="F66" s="236">
        <v>0</v>
      </c>
      <c r="G66" s="236">
        <v>0</v>
      </c>
    </row>
    <row r="67" spans="1:7" x14ac:dyDescent="0.3">
      <c r="A67">
        <v>66</v>
      </c>
      <c r="B67" t="s">
        <v>249</v>
      </c>
      <c r="C67" s="190">
        <v>16</v>
      </c>
      <c r="D67" s="235">
        <v>0.25</v>
      </c>
      <c r="E67" s="235">
        <v>0.25</v>
      </c>
      <c r="F67" s="236">
        <v>0</v>
      </c>
      <c r="G67" s="236">
        <v>0</v>
      </c>
    </row>
    <row r="68" spans="1:7" x14ac:dyDescent="0.3">
      <c r="A68">
        <v>67</v>
      </c>
      <c r="B68" t="s">
        <v>250</v>
      </c>
      <c r="C68" s="190">
        <v>3</v>
      </c>
      <c r="D68" s="235">
        <v>0.18</v>
      </c>
      <c r="E68" s="235">
        <v>0.18</v>
      </c>
      <c r="F68" s="236">
        <v>0</v>
      </c>
      <c r="G68" s="236">
        <v>0</v>
      </c>
    </row>
    <row r="69" spans="1:7" x14ac:dyDescent="0.3">
      <c r="A69">
        <v>68</v>
      </c>
      <c r="B69" t="s">
        <v>251</v>
      </c>
      <c r="C69" s="190">
        <v>15</v>
      </c>
      <c r="D69" s="235">
        <v>0.25</v>
      </c>
      <c r="E69" s="235">
        <v>0.25</v>
      </c>
      <c r="F69" s="236">
        <v>0</v>
      </c>
      <c r="G69" s="236">
        <v>0</v>
      </c>
    </row>
    <row r="70" spans="1:7" x14ac:dyDescent="0.3">
      <c r="A70">
        <v>69</v>
      </c>
      <c r="B70" t="s">
        <v>252</v>
      </c>
      <c r="C70" s="190">
        <v>3</v>
      </c>
      <c r="D70" s="235">
        <v>0.25</v>
      </c>
      <c r="E70" s="235">
        <v>0.25</v>
      </c>
      <c r="F70" s="236">
        <v>0</v>
      </c>
      <c r="G70" s="236">
        <v>0</v>
      </c>
    </row>
    <row r="71" spans="1:7" x14ac:dyDescent="0.3">
      <c r="A71">
        <v>70</v>
      </c>
      <c r="B71" t="s">
        <v>271</v>
      </c>
      <c r="C71" s="190">
        <v>6</v>
      </c>
      <c r="D71" s="235">
        <v>0.25</v>
      </c>
      <c r="E71" s="235">
        <v>0.25</v>
      </c>
      <c r="F71" s="236">
        <v>0</v>
      </c>
      <c r="G71" s="236">
        <v>0</v>
      </c>
    </row>
    <row r="72" spans="1:7" x14ac:dyDescent="0.3">
      <c r="A72">
        <v>71</v>
      </c>
      <c r="B72" t="s">
        <v>272</v>
      </c>
      <c r="C72" s="190">
        <v>11</v>
      </c>
      <c r="D72" s="235">
        <v>0.25</v>
      </c>
      <c r="E72" s="235">
        <v>0.25</v>
      </c>
      <c r="F72" s="236">
        <v>0</v>
      </c>
      <c r="G72" s="236">
        <v>0</v>
      </c>
    </row>
    <row r="73" spans="1:7" x14ac:dyDescent="0.3">
      <c r="A73">
        <v>72</v>
      </c>
      <c r="B73" t="s">
        <v>253</v>
      </c>
      <c r="C73" s="190">
        <v>7</v>
      </c>
      <c r="D73" s="235">
        <v>0</v>
      </c>
      <c r="E73" s="235">
        <v>0</v>
      </c>
      <c r="F73" s="236">
        <v>1</v>
      </c>
      <c r="G73" s="236">
        <v>1</v>
      </c>
    </row>
    <row r="74" spans="1:7" x14ac:dyDescent="0.3">
      <c r="A74">
        <v>73</v>
      </c>
      <c r="B74" t="s">
        <v>273</v>
      </c>
      <c r="C74" s="190">
        <v>3</v>
      </c>
      <c r="D74" s="235">
        <v>0.25</v>
      </c>
      <c r="E74" s="235">
        <v>0.25</v>
      </c>
      <c r="F74" s="236">
        <v>0</v>
      </c>
      <c r="G74" s="236">
        <v>0</v>
      </c>
    </row>
    <row r="75" spans="1:7" x14ac:dyDescent="0.3">
      <c r="A75">
        <v>74</v>
      </c>
      <c r="B75" t="s">
        <v>254</v>
      </c>
      <c r="C75" s="190">
        <v>9</v>
      </c>
      <c r="D75" s="235">
        <v>0.25</v>
      </c>
      <c r="E75" s="235">
        <v>0.25</v>
      </c>
      <c r="F75" s="236">
        <v>0</v>
      </c>
      <c r="G75" s="236">
        <v>0</v>
      </c>
    </row>
    <row r="76" spans="1:7" x14ac:dyDescent="0.3">
      <c r="A76">
        <v>75</v>
      </c>
      <c r="B76" t="s">
        <v>255</v>
      </c>
      <c r="C76" s="190">
        <v>3</v>
      </c>
      <c r="D76" s="235">
        <v>0.25</v>
      </c>
      <c r="E76" s="235">
        <v>0.25</v>
      </c>
      <c r="F76" s="236">
        <v>0</v>
      </c>
      <c r="G76" s="236">
        <v>0</v>
      </c>
    </row>
    <row r="77" spans="1:7" x14ac:dyDescent="0.3">
      <c r="A77">
        <v>76</v>
      </c>
      <c r="B77" t="s">
        <v>256</v>
      </c>
      <c r="C77" s="190">
        <v>3</v>
      </c>
      <c r="D77" s="235">
        <v>0.25</v>
      </c>
      <c r="E77" s="235">
        <v>0.25</v>
      </c>
      <c r="F77" s="236">
        <v>0</v>
      </c>
      <c r="G77" s="236">
        <v>0</v>
      </c>
    </row>
    <row r="78" spans="1:7" x14ac:dyDescent="0.3">
      <c r="A78">
        <v>77</v>
      </c>
      <c r="B78" t="s">
        <v>257</v>
      </c>
      <c r="C78" s="190">
        <v>16</v>
      </c>
      <c r="D78" s="235">
        <v>0.25</v>
      </c>
      <c r="E78" s="235">
        <v>0.25</v>
      </c>
      <c r="F78" s="236">
        <v>0</v>
      </c>
      <c r="G78" s="236">
        <v>0</v>
      </c>
    </row>
    <row r="79" spans="1:7" x14ac:dyDescent="0.3">
      <c r="A79">
        <v>78</v>
      </c>
      <c r="B79" t="s">
        <v>258</v>
      </c>
      <c r="C79" s="190">
        <v>3</v>
      </c>
      <c r="D79" s="235">
        <v>0</v>
      </c>
      <c r="E79" s="235">
        <v>0</v>
      </c>
      <c r="F79" s="236">
        <v>0</v>
      </c>
      <c r="G79" s="236">
        <v>0</v>
      </c>
    </row>
    <row r="80" spans="1:7" x14ac:dyDescent="0.3">
      <c r="A80">
        <v>79</v>
      </c>
      <c r="B80" t="s">
        <v>318</v>
      </c>
      <c r="C80" s="190">
        <v>3</v>
      </c>
      <c r="D80" s="235">
        <v>0</v>
      </c>
      <c r="E80" s="235">
        <v>0</v>
      </c>
      <c r="F80" s="236">
        <v>0</v>
      </c>
      <c r="G80" s="236">
        <v>0</v>
      </c>
    </row>
    <row r="81" spans="1:7" x14ac:dyDescent="0.3">
      <c r="A81">
        <v>80</v>
      </c>
      <c r="B81" t="s">
        <v>319</v>
      </c>
      <c r="C81" s="190">
        <v>14</v>
      </c>
      <c r="D81" s="235">
        <v>0</v>
      </c>
      <c r="E81" s="235">
        <v>0</v>
      </c>
      <c r="F81" s="236">
        <v>1</v>
      </c>
      <c r="G81" s="236">
        <v>1</v>
      </c>
    </row>
    <row r="82" spans="1:7" x14ac:dyDescent="0.3">
      <c r="A82">
        <v>81</v>
      </c>
      <c r="B82" t="s">
        <v>320</v>
      </c>
      <c r="C82" s="190">
        <v>14</v>
      </c>
      <c r="D82" s="235">
        <v>0</v>
      </c>
      <c r="E82" s="235">
        <v>0</v>
      </c>
      <c r="F82" s="236">
        <v>1</v>
      </c>
      <c r="G82" s="236">
        <v>1</v>
      </c>
    </row>
    <row r="83" spans="1:7" x14ac:dyDescent="0.3">
      <c r="A83">
        <v>82</v>
      </c>
      <c r="B83" t="s">
        <v>321</v>
      </c>
      <c r="C83" s="190">
        <v>14</v>
      </c>
      <c r="D83" s="235">
        <v>0</v>
      </c>
      <c r="E83" s="235">
        <v>0</v>
      </c>
      <c r="F83" s="236">
        <v>1</v>
      </c>
      <c r="G83" s="236">
        <v>1</v>
      </c>
    </row>
    <row r="84" spans="1:7" x14ac:dyDescent="0.3">
      <c r="A84">
        <v>83</v>
      </c>
      <c r="B84" t="s">
        <v>259</v>
      </c>
      <c r="C84" s="190">
        <v>14</v>
      </c>
      <c r="D84" s="235">
        <v>0</v>
      </c>
      <c r="E84" s="235">
        <v>0</v>
      </c>
      <c r="F84" s="236">
        <v>1</v>
      </c>
      <c r="G84" s="236">
        <v>1</v>
      </c>
    </row>
    <row r="85" spans="1:7" x14ac:dyDescent="0.3">
      <c r="A85">
        <v>84</v>
      </c>
      <c r="B85" t="s">
        <v>260</v>
      </c>
      <c r="C85" s="190">
        <v>14</v>
      </c>
      <c r="D85" s="235">
        <v>0.25</v>
      </c>
      <c r="E85" s="235">
        <v>0.25</v>
      </c>
      <c r="F85" s="236">
        <v>0</v>
      </c>
      <c r="G85" s="236">
        <v>0</v>
      </c>
    </row>
    <row r="86" spans="1:7" x14ac:dyDescent="0.3">
      <c r="A86">
        <v>85</v>
      </c>
      <c r="B86" t="s">
        <v>261</v>
      </c>
      <c r="C86" s="190">
        <v>16</v>
      </c>
      <c r="D86" s="235">
        <v>0</v>
      </c>
      <c r="E86" s="235">
        <v>0</v>
      </c>
      <c r="F86" s="236">
        <v>1</v>
      </c>
      <c r="G86" s="236">
        <v>1</v>
      </c>
    </row>
    <row r="87" spans="1:7" x14ac:dyDescent="0.3">
      <c r="A87">
        <v>86</v>
      </c>
      <c r="B87" t="s">
        <v>262</v>
      </c>
      <c r="C87" s="190">
        <v>3</v>
      </c>
      <c r="D87" s="235">
        <v>0.25</v>
      </c>
      <c r="E87" s="235">
        <v>0.25</v>
      </c>
      <c r="F87" s="236">
        <v>0</v>
      </c>
      <c r="G87" s="236">
        <v>0</v>
      </c>
    </row>
    <row r="88" spans="1:7" x14ac:dyDescent="0.3">
      <c r="A88">
        <v>87</v>
      </c>
      <c r="B88" t="s">
        <v>263</v>
      </c>
      <c r="C88" s="190">
        <v>13</v>
      </c>
      <c r="D88" s="235">
        <v>0</v>
      </c>
      <c r="E88" s="235">
        <v>0</v>
      </c>
      <c r="F88" s="236">
        <v>1</v>
      </c>
      <c r="G88" s="236">
        <v>1</v>
      </c>
    </row>
    <row r="89" spans="1:7" x14ac:dyDescent="0.3">
      <c r="A89">
        <v>88</v>
      </c>
      <c r="B89" t="s">
        <v>264</v>
      </c>
      <c r="C89" s="190">
        <v>16</v>
      </c>
      <c r="D89" s="235">
        <v>0</v>
      </c>
      <c r="E89" s="235">
        <v>0</v>
      </c>
      <c r="F89" s="236">
        <v>1</v>
      </c>
      <c r="G89" s="236">
        <v>1</v>
      </c>
    </row>
    <row r="90" spans="1:7" x14ac:dyDescent="0.3">
      <c r="A90">
        <v>89</v>
      </c>
      <c r="B90" t="s">
        <v>265</v>
      </c>
      <c r="C90" s="190">
        <v>3</v>
      </c>
      <c r="D90" s="235">
        <v>0.25</v>
      </c>
      <c r="E90" s="235">
        <v>0.25</v>
      </c>
      <c r="F90" s="236">
        <v>0</v>
      </c>
      <c r="G90" s="236">
        <v>0</v>
      </c>
    </row>
    <row r="91" spans="1:7" x14ac:dyDescent="0.3">
      <c r="A91">
        <v>90</v>
      </c>
      <c r="B91" t="s">
        <v>266</v>
      </c>
      <c r="C91" s="190">
        <v>4</v>
      </c>
      <c r="D91" s="235">
        <v>0</v>
      </c>
      <c r="E91" s="235">
        <v>0</v>
      </c>
      <c r="F91" s="236">
        <v>0</v>
      </c>
      <c r="G91" s="236">
        <v>0</v>
      </c>
    </row>
    <row r="92" spans="1:7" x14ac:dyDescent="0.3">
      <c r="A92">
        <v>91</v>
      </c>
      <c r="B92" t="s">
        <v>267</v>
      </c>
      <c r="C92" s="190">
        <v>4</v>
      </c>
      <c r="D92" s="235">
        <v>0</v>
      </c>
      <c r="E92" s="235">
        <v>0</v>
      </c>
      <c r="F92" s="236">
        <v>0</v>
      </c>
      <c r="G92" s="236">
        <v>0</v>
      </c>
    </row>
    <row r="93" spans="1:7" x14ac:dyDescent="0.3">
      <c r="A93">
        <v>92</v>
      </c>
      <c r="B93" t="s">
        <v>268</v>
      </c>
      <c r="C93" s="190">
        <v>4</v>
      </c>
      <c r="D93" s="235">
        <v>0.18</v>
      </c>
      <c r="E93" s="235">
        <v>0.18</v>
      </c>
      <c r="F93" s="236">
        <v>0</v>
      </c>
      <c r="G93" s="236">
        <v>0</v>
      </c>
    </row>
    <row r="94" spans="1:7" x14ac:dyDescent="0.3">
      <c r="A94">
        <v>93</v>
      </c>
      <c r="B94" t="s">
        <v>269</v>
      </c>
      <c r="C94" s="190">
        <v>4</v>
      </c>
      <c r="D94" s="235">
        <v>0</v>
      </c>
      <c r="E94" s="235">
        <v>0</v>
      </c>
      <c r="F94" s="236">
        <v>0</v>
      </c>
      <c r="G94" s="236">
        <v>0</v>
      </c>
    </row>
    <row r="95" spans="1:7" x14ac:dyDescent="0.3">
      <c r="A95">
        <v>94</v>
      </c>
      <c r="B95" t="s">
        <v>270</v>
      </c>
      <c r="C95" s="190">
        <v>12</v>
      </c>
      <c r="D95" s="235">
        <v>0.25</v>
      </c>
      <c r="E95" s="235">
        <v>0.25</v>
      </c>
      <c r="F95" s="236">
        <v>0</v>
      </c>
      <c r="G95" s="236">
        <v>0</v>
      </c>
    </row>
    <row r="96" spans="1:7" x14ac:dyDescent="0.3">
      <c r="A96">
        <v>95</v>
      </c>
      <c r="B96" t="s">
        <v>274</v>
      </c>
      <c r="C96" s="190">
        <v>9</v>
      </c>
      <c r="D96" s="235">
        <v>0.25</v>
      </c>
      <c r="E96" s="235">
        <v>0.25</v>
      </c>
      <c r="F96" s="236">
        <v>0</v>
      </c>
      <c r="G96" s="236">
        <v>0</v>
      </c>
    </row>
  </sheetData>
  <sortState xmlns:xlrd2="http://schemas.microsoft.com/office/spreadsheetml/2017/richdata2" ref="A2:G94">
    <sortCondition ref="A2:A9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04BD-10A1-4D07-B016-CF8DCBC3E6A2}">
  <sheetPr>
    <tabColor theme="4"/>
  </sheetPr>
  <dimension ref="A1:X17"/>
  <sheetViews>
    <sheetView workbookViewId="0">
      <pane xSplit="2" ySplit="1" topLeftCell="Q2" activePane="bottomRight" state="frozen"/>
      <selection activeCell="J44" sqref="J44"/>
      <selection pane="topRight" activeCell="J44" sqref="J44"/>
      <selection pane="bottomLeft" activeCell="J44" sqref="J44"/>
      <selection pane="bottomRight" activeCell="R27" sqref="R27"/>
    </sheetView>
  </sheetViews>
  <sheetFormatPr defaultRowHeight="14.4" x14ac:dyDescent="0.3"/>
  <cols>
    <col min="2" max="2" width="44.44140625" bestFit="1" customWidth="1"/>
    <col min="3" max="3" width="12.6640625" customWidth="1"/>
    <col min="19" max="19" width="11.44140625" bestFit="1" customWidth="1"/>
    <col min="20" max="20" width="14.44140625" bestFit="1" customWidth="1"/>
    <col min="21" max="21" width="11.5546875" bestFit="1" customWidth="1"/>
    <col min="22" max="22" width="14.5546875" bestFit="1" customWidth="1"/>
  </cols>
  <sheetData>
    <row r="1" spans="1:24" x14ac:dyDescent="0.3">
      <c r="A1" t="s">
        <v>146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147</v>
      </c>
      <c r="T1" t="s">
        <v>166</v>
      </c>
      <c r="U1" t="s">
        <v>309</v>
      </c>
      <c r="V1" t="s">
        <v>148</v>
      </c>
      <c r="W1" t="s">
        <v>167</v>
      </c>
      <c r="X1" t="s">
        <v>310</v>
      </c>
    </row>
    <row r="2" spans="1:24" x14ac:dyDescent="0.3">
      <c r="A2">
        <v>1</v>
      </c>
      <c r="B2" t="s">
        <v>275</v>
      </c>
      <c r="C2" s="191">
        <v>0.12968957340535003</v>
      </c>
      <c r="D2" s="191">
        <v>2.8205846648575603E-21</v>
      </c>
      <c r="E2" s="191">
        <v>0.19393347710690825</v>
      </c>
      <c r="F2" s="191">
        <v>2.8205846648575603E-21</v>
      </c>
      <c r="G2" s="191">
        <v>3.7558367055654383E-3</v>
      </c>
      <c r="H2" s="191">
        <v>3.3642719306005665E-3</v>
      </c>
      <c r="I2" s="191">
        <v>2.8205846648575603E-21</v>
      </c>
      <c r="J2" s="191">
        <v>8.1410966976818398E-3</v>
      </c>
      <c r="K2" s="191">
        <v>2.8205846648575603E-21</v>
      </c>
      <c r="L2" s="191">
        <v>2.8205846648575603E-21</v>
      </c>
      <c r="M2" s="191">
        <v>2.8205846648575603E-21</v>
      </c>
      <c r="N2" s="191">
        <v>4.8218686507854738E-4</v>
      </c>
      <c r="O2" s="191">
        <v>6.02494908476792E-3</v>
      </c>
      <c r="P2" s="191">
        <v>9.3014771742971425E-4</v>
      </c>
      <c r="Q2" s="191">
        <v>1.5274454230604299E-3</v>
      </c>
      <c r="R2" s="191">
        <v>2.08874531292367E-3</v>
      </c>
      <c r="S2" s="237">
        <v>0.18</v>
      </c>
      <c r="T2" s="238">
        <v>0</v>
      </c>
      <c r="U2" s="237">
        <v>0</v>
      </c>
      <c r="V2" s="238">
        <v>0.18</v>
      </c>
      <c r="W2" s="238">
        <v>0</v>
      </c>
      <c r="X2" s="238">
        <v>0</v>
      </c>
    </row>
    <row r="3" spans="1:24" x14ac:dyDescent="0.3">
      <c r="A3">
        <v>2</v>
      </c>
      <c r="B3" t="s">
        <v>276</v>
      </c>
      <c r="C3" s="191">
        <v>3.0197283230402144E-2</v>
      </c>
      <c r="D3" s="191">
        <v>2.595462933298814E-5</v>
      </c>
      <c r="E3" s="191">
        <v>0.22458647581957528</v>
      </c>
      <c r="F3" s="191">
        <v>0.30829840763059552</v>
      </c>
      <c r="G3" s="191">
        <v>0.33577848354217282</v>
      </c>
      <c r="H3" s="191">
        <v>3.3943273034895305E-2</v>
      </c>
      <c r="I3" s="191">
        <v>7.6527238784284178E-3</v>
      </c>
      <c r="J3" s="191">
        <v>8.2283358385516099E-3</v>
      </c>
      <c r="K3" s="191">
        <v>3.1375759505642394E-3</v>
      </c>
      <c r="L3" s="191">
        <v>7.8319317096595099E-4</v>
      </c>
      <c r="M3" s="191">
        <v>2.3714038796092258E-2</v>
      </c>
      <c r="N3" s="191">
        <v>2.4526128789349915E-3</v>
      </c>
      <c r="O3" s="191">
        <v>8.306607647607803E-4</v>
      </c>
      <c r="P3" s="191">
        <v>4.0291064931384464E-2</v>
      </c>
      <c r="Q3" s="191">
        <v>3.3624207623323112E-2</v>
      </c>
      <c r="R3" s="191">
        <v>1.4111502331165277E-2</v>
      </c>
      <c r="S3" s="237">
        <v>0.25</v>
      </c>
      <c r="T3" s="238">
        <v>0</v>
      </c>
      <c r="U3" s="237">
        <v>0</v>
      </c>
      <c r="V3" s="238">
        <v>0.25</v>
      </c>
      <c r="W3" s="238">
        <v>0</v>
      </c>
      <c r="X3" s="238">
        <v>0</v>
      </c>
    </row>
    <row r="4" spans="1:24" x14ac:dyDescent="0.3">
      <c r="A4">
        <v>3</v>
      </c>
      <c r="B4" t="s">
        <v>277</v>
      </c>
      <c r="C4" s="191">
        <v>0.12264557487336883</v>
      </c>
      <c r="D4" s="191">
        <v>4.946230486909362E-3</v>
      </c>
      <c r="E4" s="191">
        <v>0.45950593981792137</v>
      </c>
      <c r="F4" s="191">
        <v>5.7928804811590434E-2</v>
      </c>
      <c r="G4" s="191">
        <v>0.29509711087219354</v>
      </c>
      <c r="H4" s="191">
        <v>8.6070207190326084E-2</v>
      </c>
      <c r="I4" s="191">
        <v>9.8698588093030448E-2</v>
      </c>
      <c r="J4" s="191">
        <v>1.5291704886504073E-2</v>
      </c>
      <c r="K4" s="191">
        <v>2.9476193360839439E-2</v>
      </c>
      <c r="L4" s="191">
        <v>6.9162614943077093E-3</v>
      </c>
      <c r="M4" s="191">
        <v>3.1024107832986182E-2</v>
      </c>
      <c r="N4" s="191">
        <v>4.1147890414129897E-2</v>
      </c>
      <c r="O4" s="191">
        <v>3.307416650064425E-2</v>
      </c>
      <c r="P4" s="191">
        <v>2.9123512118576219E-2</v>
      </c>
      <c r="Q4" s="191">
        <v>4.0816220028640965E-2</v>
      </c>
      <c r="R4" s="191">
        <v>3.143878007943661E-2</v>
      </c>
      <c r="S4" s="237">
        <v>0.25</v>
      </c>
      <c r="T4" s="238">
        <v>0</v>
      </c>
      <c r="U4" s="237">
        <v>0</v>
      </c>
      <c r="V4" s="238">
        <v>0.25</v>
      </c>
      <c r="W4" s="238">
        <v>0</v>
      </c>
      <c r="X4" s="238">
        <v>0</v>
      </c>
    </row>
    <row r="5" spans="1:24" x14ac:dyDescent="0.3">
      <c r="A5">
        <v>4</v>
      </c>
      <c r="B5" t="s">
        <v>278</v>
      </c>
      <c r="C5" s="191">
        <v>1.1446874096516346E-2</v>
      </c>
      <c r="D5" s="191">
        <v>2.1475995135243815E-3</v>
      </c>
      <c r="E5" s="191">
        <v>0.10205761590110914</v>
      </c>
      <c r="F5" s="191">
        <v>0.12621170602908996</v>
      </c>
      <c r="G5" s="191">
        <v>1.5966848038404865E-2</v>
      </c>
      <c r="H5" s="191">
        <v>7.2426000448842093E-2</v>
      </c>
      <c r="I5" s="191">
        <v>2.3009757906556058E-2</v>
      </c>
      <c r="J5" s="191">
        <v>1.757630743149019E-2</v>
      </c>
      <c r="K5" s="191">
        <v>4.8396532929601346E-2</v>
      </c>
      <c r="L5" s="191">
        <v>6.6338125400381689E-3</v>
      </c>
      <c r="M5" s="191">
        <v>4.158051327125472E-2</v>
      </c>
      <c r="N5" s="191">
        <v>7.5940297982186088E-3</v>
      </c>
      <c r="O5" s="191">
        <v>9.2234670246634804E-3</v>
      </c>
      <c r="P5" s="191">
        <v>3.9842466615837221E-2</v>
      </c>
      <c r="Q5" s="191">
        <v>2.1977245761356897E-2</v>
      </c>
      <c r="R5" s="191">
        <v>2.3804003998591484E-2</v>
      </c>
      <c r="S5" s="237">
        <v>0</v>
      </c>
      <c r="T5" s="238">
        <v>0</v>
      </c>
      <c r="U5" s="237">
        <v>0</v>
      </c>
      <c r="V5" s="238">
        <v>0</v>
      </c>
      <c r="W5" s="238">
        <v>0</v>
      </c>
      <c r="X5" s="238">
        <v>0</v>
      </c>
    </row>
    <row r="6" spans="1:24" x14ac:dyDescent="0.3">
      <c r="A6">
        <v>5</v>
      </c>
      <c r="B6" t="s">
        <v>279</v>
      </c>
      <c r="C6" s="191">
        <v>2.4470700006331118E-21</v>
      </c>
      <c r="D6" s="191">
        <v>2.6760196591866131E-4</v>
      </c>
      <c r="E6" s="191">
        <v>1.6703030997917829E-2</v>
      </c>
      <c r="F6" s="191">
        <v>5.1943719226542028E-3</v>
      </c>
      <c r="G6" s="191">
        <v>1.2401740714061853E-2</v>
      </c>
      <c r="H6" s="191">
        <v>4.854286062109108E-3</v>
      </c>
      <c r="I6" s="191">
        <v>5.5118675249329202E-3</v>
      </c>
      <c r="J6" s="191">
        <v>1.3740350820547133E-3</v>
      </c>
      <c r="K6" s="191">
        <v>4.8121041834555045E-3</v>
      </c>
      <c r="L6" s="191">
        <v>5.0484309744020291E-3</v>
      </c>
      <c r="M6" s="191">
        <v>4.8651138576644628E-3</v>
      </c>
      <c r="N6" s="191">
        <v>4.5936779449043804E-3</v>
      </c>
      <c r="O6" s="191">
        <v>3.5811826071993152E-3</v>
      </c>
      <c r="P6" s="191">
        <v>7.4930250784113446E-3</v>
      </c>
      <c r="Q6" s="191">
        <v>5.0047584891008438E-3</v>
      </c>
      <c r="R6" s="191">
        <v>2.1662392688047358E-3</v>
      </c>
      <c r="S6" s="237">
        <v>0.25</v>
      </c>
      <c r="T6" s="238">
        <v>0</v>
      </c>
      <c r="U6" s="237">
        <v>0</v>
      </c>
      <c r="V6" s="238">
        <v>0.25</v>
      </c>
      <c r="W6" s="238">
        <v>0</v>
      </c>
      <c r="X6" s="238">
        <v>0</v>
      </c>
    </row>
    <row r="7" spans="1:24" x14ac:dyDescent="0.3">
      <c r="A7">
        <v>6</v>
      </c>
      <c r="B7" t="s">
        <v>280</v>
      </c>
      <c r="C7" s="191">
        <v>1.9831594187617074E-21</v>
      </c>
      <c r="D7" s="191">
        <v>1.9831594187617074E-21</v>
      </c>
      <c r="E7" s="191">
        <v>5.1542528697076269E-3</v>
      </c>
      <c r="F7" s="191">
        <v>1.450509613828938E-3</v>
      </c>
      <c r="G7" s="191">
        <v>6.8075713605061797E-4</v>
      </c>
      <c r="H7" s="191">
        <v>3.3046148891954022E-3</v>
      </c>
      <c r="I7" s="191">
        <v>2.9152676159150304E-3</v>
      </c>
      <c r="J7" s="191">
        <v>2.3598362045051588E-4</v>
      </c>
      <c r="K7" s="191">
        <v>6.8064064016289528E-4</v>
      </c>
      <c r="L7" s="191">
        <v>1.0485305674261306E-3</v>
      </c>
      <c r="M7" s="191">
        <v>8.58617939422664E-4</v>
      </c>
      <c r="N7" s="191">
        <v>2.3873413845917502E-3</v>
      </c>
      <c r="O7" s="191">
        <v>5.4007615067374964E-4</v>
      </c>
      <c r="P7" s="191">
        <v>1.5231498906019132E-4</v>
      </c>
      <c r="Q7" s="191">
        <v>3.9217910698428676E-4</v>
      </c>
      <c r="R7" s="191">
        <v>9.9365709168353864E-5</v>
      </c>
      <c r="S7" s="237">
        <v>0.25</v>
      </c>
      <c r="T7" s="238">
        <v>0</v>
      </c>
      <c r="U7" s="237">
        <v>0</v>
      </c>
      <c r="V7" s="238">
        <v>0.25</v>
      </c>
      <c r="W7" s="238">
        <v>0</v>
      </c>
      <c r="X7" s="238">
        <v>0</v>
      </c>
    </row>
    <row r="8" spans="1:24" x14ac:dyDescent="0.3">
      <c r="A8">
        <v>7</v>
      </c>
      <c r="B8" t="s">
        <v>281</v>
      </c>
      <c r="C8" s="191">
        <v>8.3980651919903539E-3</v>
      </c>
      <c r="D8" s="191">
        <v>4.3693750269292722E-3</v>
      </c>
      <c r="E8" s="191">
        <v>5.9634558436046155E-2</v>
      </c>
      <c r="F8" s="191">
        <v>1.1393168268473282E-2</v>
      </c>
      <c r="G8" s="191">
        <v>1.6429199668830684E-2</v>
      </c>
      <c r="H8" s="191">
        <v>0.11517785381729019</v>
      </c>
      <c r="I8" s="191">
        <v>0.12787527148770989</v>
      </c>
      <c r="J8" s="191">
        <v>8.5934909382284048E-4</v>
      </c>
      <c r="K8" s="191">
        <v>1.8501568609033552E-2</v>
      </c>
      <c r="L8" s="191">
        <v>3.4595374440725781E-3</v>
      </c>
      <c r="M8" s="191">
        <v>3.7030561200562815E-3</v>
      </c>
      <c r="N8" s="191">
        <v>1.8696172000586951E-2</v>
      </c>
      <c r="O8" s="191">
        <v>1.0279554601858176E-2</v>
      </c>
      <c r="P8" s="191">
        <v>3.4481302225596294E-3</v>
      </c>
      <c r="Q8" s="191">
        <v>3.7204740679149988E-3</v>
      </c>
      <c r="R8" s="191">
        <v>3.8408538854939459E-3</v>
      </c>
      <c r="S8" s="237">
        <v>0</v>
      </c>
      <c r="T8" s="238">
        <v>1</v>
      </c>
      <c r="U8" s="237">
        <v>1</v>
      </c>
      <c r="V8" s="238">
        <v>0</v>
      </c>
      <c r="W8" s="238">
        <v>1</v>
      </c>
      <c r="X8" s="238">
        <v>1</v>
      </c>
    </row>
    <row r="9" spans="1:24" x14ac:dyDescent="0.3">
      <c r="A9">
        <v>8</v>
      </c>
      <c r="B9" t="s">
        <v>282</v>
      </c>
      <c r="C9" s="191">
        <v>1.2681200505049565E-3</v>
      </c>
      <c r="D9" s="191">
        <v>3.4039233613797007E-4</v>
      </c>
      <c r="E9" s="191">
        <v>2.0681488198122946E-2</v>
      </c>
      <c r="F9" s="191">
        <v>1.5583709008863618E-2</v>
      </c>
      <c r="G9" s="191">
        <v>4.1821939368853596E-2</v>
      </c>
      <c r="H9" s="191">
        <v>7.7784386620478568E-2</v>
      </c>
      <c r="I9" s="191">
        <v>4.764937250892378E-2</v>
      </c>
      <c r="J9" s="191">
        <v>6.664958746210593E-4</v>
      </c>
      <c r="K9" s="191">
        <v>7.1739408245385956E-3</v>
      </c>
      <c r="L9" s="191">
        <v>2.811110845113333E-3</v>
      </c>
      <c r="M9" s="191">
        <v>5.1684647644209573E-3</v>
      </c>
      <c r="N9" s="191">
        <v>2.417704235570119E-2</v>
      </c>
      <c r="O9" s="191">
        <v>1.099388262707157E-2</v>
      </c>
      <c r="P9" s="191">
        <v>1.6003639771868954E-2</v>
      </c>
      <c r="Q9" s="191">
        <v>5.3792087563893937E-3</v>
      </c>
      <c r="R9" s="191">
        <v>3.133526861368105E-2</v>
      </c>
      <c r="S9" s="237">
        <v>0.5</v>
      </c>
      <c r="T9" s="238">
        <v>0</v>
      </c>
      <c r="U9" s="237">
        <v>0</v>
      </c>
      <c r="V9" s="238">
        <v>0.5</v>
      </c>
      <c r="W9" s="238">
        <v>0</v>
      </c>
      <c r="X9" s="238">
        <v>0</v>
      </c>
    </row>
    <row r="10" spans="1:24" x14ac:dyDescent="0.3">
      <c r="A10">
        <v>9</v>
      </c>
      <c r="B10" t="s">
        <v>283</v>
      </c>
      <c r="C10" s="191">
        <v>3.521027639535255E-3</v>
      </c>
      <c r="D10" s="191">
        <v>8.6446187606456715E-5</v>
      </c>
      <c r="E10" s="191">
        <v>2.1702202892876148E-2</v>
      </c>
      <c r="F10" s="191">
        <v>1.8598217700767392E-2</v>
      </c>
      <c r="G10" s="191">
        <v>1.3971370103891096E-2</v>
      </c>
      <c r="H10" s="191">
        <v>2.7635024687103209E-2</v>
      </c>
      <c r="I10" s="191">
        <v>2.0913267958838268E-2</v>
      </c>
      <c r="J10" s="191">
        <v>5.9383337680954836E-3</v>
      </c>
      <c r="K10" s="191">
        <v>6.2199024848147044E-2</v>
      </c>
      <c r="L10" s="191">
        <v>1.0283909629865818E-2</v>
      </c>
      <c r="M10" s="191">
        <v>1.4835094477682878E-2</v>
      </c>
      <c r="N10" s="191">
        <v>2.5611792786983657E-2</v>
      </c>
      <c r="O10" s="191">
        <v>1.2998043313350858E-2</v>
      </c>
      <c r="P10" s="191">
        <v>5.7667077775069462E-3</v>
      </c>
      <c r="Q10" s="191">
        <v>7.2574055974237517E-3</v>
      </c>
      <c r="R10" s="191">
        <v>7.6506925207891849E-3</v>
      </c>
      <c r="S10" s="237">
        <v>0.1</v>
      </c>
      <c r="T10" s="238">
        <v>1</v>
      </c>
      <c r="U10" s="237">
        <v>0.2</v>
      </c>
      <c r="V10" s="238">
        <v>0.1</v>
      </c>
      <c r="W10" s="238">
        <v>1</v>
      </c>
      <c r="X10" s="238">
        <v>0.2</v>
      </c>
    </row>
    <row r="11" spans="1:24" x14ac:dyDescent="0.3">
      <c r="A11">
        <v>10</v>
      </c>
      <c r="B11" t="s">
        <v>284</v>
      </c>
      <c r="C11" s="191">
        <v>6.8652261612033721E-2</v>
      </c>
      <c r="D11" s="191">
        <v>1.1312610173695907E-3</v>
      </c>
      <c r="E11" s="191">
        <v>6.566266966058272E-2</v>
      </c>
      <c r="F11" s="191">
        <v>4.7678860338689504E-2</v>
      </c>
      <c r="G11" s="191">
        <v>3.1141756658403991E-2</v>
      </c>
      <c r="H11" s="191">
        <v>0.19602989016171998</v>
      </c>
      <c r="I11" s="191">
        <v>3.792219270596555E-2</v>
      </c>
      <c r="J11" s="191">
        <v>5.0324082063624926E-3</v>
      </c>
      <c r="K11" s="191">
        <v>3.1406536491920344E-2</v>
      </c>
      <c r="L11" s="191">
        <v>0.11573511685073505</v>
      </c>
      <c r="M11" s="191">
        <v>3.124153480521219E-2</v>
      </c>
      <c r="N11" s="191">
        <v>1.1063474952907892E-2</v>
      </c>
      <c r="O11" s="191">
        <v>1.6870900229367335E-2</v>
      </c>
      <c r="P11" s="191">
        <v>6.2801332335250615E-3</v>
      </c>
      <c r="Q11" s="191">
        <v>1.1589949448326715E-2</v>
      </c>
      <c r="R11" s="191">
        <v>1.1228913238255037E-2</v>
      </c>
      <c r="S11" s="237">
        <v>0</v>
      </c>
      <c r="T11" s="238">
        <v>1</v>
      </c>
      <c r="U11" s="237">
        <v>0.2</v>
      </c>
      <c r="V11" s="238">
        <v>0</v>
      </c>
      <c r="W11" s="238">
        <v>1</v>
      </c>
      <c r="X11" s="238">
        <v>0.2</v>
      </c>
    </row>
    <row r="12" spans="1:24" x14ac:dyDescent="0.3">
      <c r="A12">
        <v>11</v>
      </c>
      <c r="B12" t="s">
        <v>285</v>
      </c>
      <c r="C12" s="191">
        <v>3.1142354292587383E-3</v>
      </c>
      <c r="D12" s="191">
        <v>3.0564487607735242E-4</v>
      </c>
      <c r="E12" s="191">
        <v>4.0344563116454055E-2</v>
      </c>
      <c r="F12" s="191">
        <v>6.1466937036358882E-3</v>
      </c>
      <c r="G12" s="191">
        <v>4.3290738278672587E-2</v>
      </c>
      <c r="H12" s="191">
        <v>0.16412764432807075</v>
      </c>
      <c r="I12" s="191">
        <v>3.1667378819137955E-2</v>
      </c>
      <c r="J12" s="191">
        <v>5.6900864715201081E-3</v>
      </c>
      <c r="K12" s="191">
        <v>1.2151939251150814E-2</v>
      </c>
      <c r="L12" s="191">
        <v>4.6137760524324264E-3</v>
      </c>
      <c r="M12" s="191">
        <v>3.0929683943370215E-2</v>
      </c>
      <c r="N12" s="191">
        <v>2.515217092341367E-2</v>
      </c>
      <c r="O12" s="191">
        <v>2.3923438696104513E-2</v>
      </c>
      <c r="P12" s="191">
        <v>6.9738857622506688E-3</v>
      </c>
      <c r="Q12" s="191">
        <v>2.4493647963867555E-3</v>
      </c>
      <c r="R12" s="191">
        <v>9.5702613530121907E-3</v>
      </c>
      <c r="S12" s="237">
        <v>0</v>
      </c>
      <c r="T12" s="238">
        <v>1</v>
      </c>
      <c r="U12" s="237">
        <v>0.25</v>
      </c>
      <c r="V12" s="238">
        <v>0</v>
      </c>
      <c r="W12" s="238">
        <v>1</v>
      </c>
      <c r="X12" s="238">
        <v>0.25</v>
      </c>
    </row>
    <row r="13" spans="1:24" x14ac:dyDescent="0.3">
      <c r="A13">
        <v>12</v>
      </c>
      <c r="B13" t="s">
        <v>286</v>
      </c>
      <c r="C13" s="191">
        <v>8.5398892978899524E-3</v>
      </c>
      <c r="D13" s="191">
        <v>1.7428272815844388E-4</v>
      </c>
      <c r="E13" s="191">
        <v>6.8532895371450589E-2</v>
      </c>
      <c r="F13" s="191">
        <v>2.0395944185568782E-2</v>
      </c>
      <c r="G13" s="191">
        <v>4.2472769835326689E-3</v>
      </c>
      <c r="H13" s="191">
        <v>0.15360649157638934</v>
      </c>
      <c r="I13" s="191">
        <v>1.9619384546469477E-2</v>
      </c>
      <c r="J13" s="191">
        <v>7.3451594527692617E-3</v>
      </c>
      <c r="K13" s="191">
        <v>2.341401524848848E-2</v>
      </c>
      <c r="L13" s="191">
        <v>1.6473888013104732E-2</v>
      </c>
      <c r="M13" s="191">
        <v>2.3175078012157704E-2</v>
      </c>
      <c r="N13" s="191">
        <v>3.967158904010535E-2</v>
      </c>
      <c r="O13" s="191">
        <v>1.126341968522917E-2</v>
      </c>
      <c r="P13" s="191">
        <v>3.0393347863165769E-2</v>
      </c>
      <c r="Q13" s="191">
        <v>1.2711348525047373E-2</v>
      </c>
      <c r="R13" s="191">
        <v>1.2631930900511843E-2</v>
      </c>
      <c r="S13" s="237">
        <v>0</v>
      </c>
      <c r="T13" s="238">
        <v>1</v>
      </c>
      <c r="U13" s="237">
        <v>0.3</v>
      </c>
      <c r="V13" s="238">
        <v>0</v>
      </c>
      <c r="W13" s="238">
        <v>1</v>
      </c>
      <c r="X13" s="238">
        <v>0.3</v>
      </c>
    </row>
    <row r="14" spans="1:24" x14ac:dyDescent="0.3">
      <c r="A14">
        <v>13</v>
      </c>
      <c r="B14" t="s">
        <v>287</v>
      </c>
      <c r="C14" s="191">
        <v>8.8737414240413688E-21</v>
      </c>
      <c r="D14" s="191">
        <v>8.8737414240413688E-21</v>
      </c>
      <c r="E14" s="191">
        <v>8.8737414240413688E-21</v>
      </c>
      <c r="F14" s="191">
        <v>8.8737414240413688E-21</v>
      </c>
      <c r="G14" s="191">
        <v>8.8737414240413688E-21</v>
      </c>
      <c r="H14" s="191">
        <v>8.8737414240413688E-21</v>
      </c>
      <c r="I14" s="191">
        <v>8.8737414240413688E-21</v>
      </c>
      <c r="J14" s="191">
        <v>8.8737414240413688E-21</v>
      </c>
      <c r="K14" s="191">
        <v>8.8737414240413688E-21</v>
      </c>
      <c r="L14" s="191">
        <v>8.8737414240413688E-21</v>
      </c>
      <c r="M14" s="191">
        <v>8.8737414240413688E-21</v>
      </c>
      <c r="N14" s="191">
        <v>8.8737414240413688E-21</v>
      </c>
      <c r="O14" s="191">
        <v>8.8737414240413688E-21</v>
      </c>
      <c r="P14" s="191">
        <v>8.8737414240413688E-21</v>
      </c>
      <c r="Q14" s="191">
        <v>8.8737414240413688E-21</v>
      </c>
      <c r="R14" s="191">
        <v>8.8737414240413688E-21</v>
      </c>
      <c r="S14" s="237">
        <v>0</v>
      </c>
      <c r="T14" s="238">
        <v>1</v>
      </c>
      <c r="U14" s="237">
        <v>0.8</v>
      </c>
      <c r="V14" s="238">
        <v>0</v>
      </c>
      <c r="W14" s="238">
        <v>1</v>
      </c>
      <c r="X14" s="238">
        <v>0.8</v>
      </c>
    </row>
    <row r="15" spans="1:24" x14ac:dyDescent="0.3">
      <c r="A15">
        <v>14</v>
      </c>
      <c r="B15" t="s">
        <v>288</v>
      </c>
      <c r="C15" s="191">
        <v>1.3230960921052058E-6</v>
      </c>
      <c r="D15" s="191">
        <v>2.5064727007463846E-5</v>
      </c>
      <c r="E15" s="191">
        <v>2.2151426120786424E-3</v>
      </c>
      <c r="F15" s="191">
        <v>1.5643112218024576E-3</v>
      </c>
      <c r="G15" s="191">
        <v>4.1740381752393982E-4</v>
      </c>
      <c r="H15" s="191">
        <v>2.9721023085535819E-3</v>
      </c>
      <c r="I15" s="191">
        <v>1.5381140078576472E-3</v>
      </c>
      <c r="J15" s="191">
        <v>4.3865822148417689E-4</v>
      </c>
      <c r="K15" s="191">
        <v>2.6023157574257142E-3</v>
      </c>
      <c r="L15" s="191">
        <v>6.8145917288422206E-4</v>
      </c>
      <c r="M15" s="191">
        <v>2.5738188063599451E-4</v>
      </c>
      <c r="N15" s="191">
        <v>3.2820453267157238E-3</v>
      </c>
      <c r="O15" s="191">
        <v>3.2579491332914096E-4</v>
      </c>
      <c r="P15" s="191">
        <v>2.7806822141240766E-3</v>
      </c>
      <c r="Q15" s="191">
        <v>2.5400745720118383E-3</v>
      </c>
      <c r="R15" s="191">
        <v>1.0660115452392984E-4</v>
      </c>
      <c r="S15" s="237">
        <v>0</v>
      </c>
      <c r="T15" s="238">
        <v>1</v>
      </c>
      <c r="U15" s="237">
        <v>0.8</v>
      </c>
      <c r="V15" s="238">
        <v>0</v>
      </c>
      <c r="W15" s="238">
        <v>1</v>
      </c>
      <c r="X15" s="238">
        <v>0.8</v>
      </c>
    </row>
    <row r="16" spans="1:24" x14ac:dyDescent="0.3">
      <c r="A16">
        <v>15</v>
      </c>
      <c r="B16" t="s">
        <v>289</v>
      </c>
      <c r="C16" s="191">
        <v>2.1995890026868642E-4</v>
      </c>
      <c r="D16" s="191">
        <v>8.4392460338057339E-21</v>
      </c>
      <c r="E16" s="191">
        <v>8.4392460338057339E-21</v>
      </c>
      <c r="F16" s="191">
        <v>8.4392460338057339E-21</v>
      </c>
      <c r="G16" s="191">
        <v>8.4392460338057339E-21</v>
      </c>
      <c r="H16" s="191">
        <v>5.3373276938684165E-4</v>
      </c>
      <c r="I16" s="191">
        <v>8.4392460338057339E-21</v>
      </c>
      <c r="J16" s="191">
        <v>8.4392460338057339E-21</v>
      </c>
      <c r="K16" s="191">
        <v>8.4392460338057339E-21</v>
      </c>
      <c r="L16" s="191">
        <v>8.4392460338057339E-21</v>
      </c>
      <c r="M16" s="191">
        <v>8.4392460338057339E-21</v>
      </c>
      <c r="N16" s="191">
        <v>8.4392460338057339E-21</v>
      </c>
      <c r="O16" s="191">
        <v>2.1106057002987255E-5</v>
      </c>
      <c r="P16" s="191">
        <v>8.4392460338057339E-21</v>
      </c>
      <c r="Q16" s="191">
        <v>1.6829989060208401E-2</v>
      </c>
      <c r="R16" s="191">
        <v>8.4392460338057339E-21</v>
      </c>
      <c r="S16" s="237">
        <v>0</v>
      </c>
      <c r="T16" s="238">
        <v>1</v>
      </c>
      <c r="U16" s="237">
        <v>0.8</v>
      </c>
      <c r="V16" s="238">
        <v>0</v>
      </c>
      <c r="W16" s="238">
        <v>1</v>
      </c>
      <c r="X16" s="238">
        <v>0.8</v>
      </c>
    </row>
    <row r="17" spans="1:24" x14ac:dyDescent="0.3">
      <c r="A17">
        <v>16</v>
      </c>
      <c r="B17" t="s">
        <v>290</v>
      </c>
      <c r="C17" s="191">
        <v>1.2161135084522563E-20</v>
      </c>
      <c r="D17" s="191">
        <v>1.2161135084522563E-20</v>
      </c>
      <c r="E17" s="191">
        <v>1.2161135084522563E-20</v>
      </c>
      <c r="F17" s="191">
        <v>1.2161135084522563E-20</v>
      </c>
      <c r="G17" s="191">
        <v>1.2161135084522563E-20</v>
      </c>
      <c r="H17" s="191">
        <v>1.2161135084522563E-20</v>
      </c>
      <c r="I17" s="191">
        <v>1.2161135084522563E-20</v>
      </c>
      <c r="J17" s="191">
        <v>1.2161135084522563E-20</v>
      </c>
      <c r="K17" s="191">
        <v>1.2161135084522563E-20</v>
      </c>
      <c r="L17" s="191">
        <v>1.2161135084522563E-20</v>
      </c>
      <c r="M17" s="191">
        <v>1.2161135084522563E-20</v>
      </c>
      <c r="N17" s="191">
        <v>1.2161135084522563E-20</v>
      </c>
      <c r="O17" s="191">
        <v>1.2161135084522563E-20</v>
      </c>
      <c r="P17" s="191">
        <v>1.2161135084522563E-20</v>
      </c>
      <c r="Q17" s="191">
        <v>1.2161135084522563E-20</v>
      </c>
      <c r="R17" s="191">
        <v>1.2161135084522563E-20</v>
      </c>
      <c r="S17" s="237">
        <v>0</v>
      </c>
      <c r="T17" s="238">
        <v>1</v>
      </c>
      <c r="U17" s="237">
        <v>0.8</v>
      </c>
      <c r="V17" s="238">
        <v>0</v>
      </c>
      <c r="W17" s="238">
        <v>1</v>
      </c>
      <c r="X17" s="238">
        <v>0.8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2C3B-2A76-4028-9ECC-8B153A9ACA99}">
  <sheetPr codeName="Sheet11">
    <tabColor theme="9"/>
  </sheetPr>
  <dimension ref="A1:AK25"/>
  <sheetViews>
    <sheetView zoomScale="85" zoomScaleNormal="85" workbookViewId="0">
      <selection activeCell="C10" sqref="C10"/>
    </sheetView>
  </sheetViews>
  <sheetFormatPr defaultRowHeight="14.4" x14ac:dyDescent="0.3"/>
  <cols>
    <col min="1" max="1" width="8.6640625" style="4" customWidth="1"/>
    <col min="2" max="2" width="25.44140625" style="24" customWidth="1"/>
    <col min="3" max="3" width="14.6640625" style="14" customWidth="1"/>
    <col min="4" max="4" width="11.44140625" style="14" customWidth="1"/>
    <col min="5" max="5" width="10.33203125" style="14" customWidth="1"/>
    <col min="6" max="6" width="11.44140625" style="14" customWidth="1"/>
    <col min="7" max="15" width="8.6640625" style="14" customWidth="1"/>
    <col min="16" max="18" width="8.6640625" style="4" customWidth="1"/>
    <col min="19" max="19" width="18.33203125" style="20" customWidth="1"/>
    <col min="20" max="37" width="9.33203125" style="20" customWidth="1"/>
  </cols>
  <sheetData>
    <row r="1" spans="1:37" x14ac:dyDescent="0.3">
      <c r="A1" s="23"/>
      <c r="B1" s="13"/>
      <c r="C1" s="13"/>
      <c r="D1" s="13"/>
      <c r="E1" s="13"/>
      <c r="F1" s="13"/>
      <c r="G1" s="13"/>
      <c r="H1" s="13"/>
      <c r="I1" s="13"/>
      <c r="O1" s="4"/>
      <c r="R1" s="20"/>
      <c r="AK1"/>
    </row>
    <row r="2" spans="1:37" ht="23.4" x14ac:dyDescent="0.45">
      <c r="A2" s="23"/>
      <c r="B2" s="45" t="s">
        <v>44</v>
      </c>
      <c r="C2" s="13"/>
      <c r="D2" s="13"/>
      <c r="E2" s="13"/>
      <c r="F2" s="13"/>
      <c r="G2" s="13"/>
      <c r="H2" s="13"/>
      <c r="I2" s="13"/>
      <c r="O2" s="4"/>
      <c r="R2" s="20"/>
      <c r="AK2"/>
    </row>
    <row r="3" spans="1:37" ht="15" thickBot="1" x14ac:dyDescent="0.35">
      <c r="A3" s="23"/>
      <c r="B3" s="13"/>
      <c r="C3" s="13"/>
      <c r="D3" s="13"/>
      <c r="E3" s="13"/>
      <c r="F3" s="13"/>
      <c r="G3" s="13"/>
      <c r="H3" s="13"/>
      <c r="I3" s="13"/>
      <c r="O3" s="4"/>
      <c r="Q3" s="245"/>
      <c r="R3" s="245"/>
      <c r="S3" s="245"/>
      <c r="T3" s="245"/>
      <c r="U3" s="245"/>
      <c r="V3" s="245"/>
      <c r="AK3"/>
    </row>
    <row r="4" spans="1:37" ht="15" thickBot="1" x14ac:dyDescent="0.35">
      <c r="A4" s="64"/>
      <c r="B4" s="246" t="s">
        <v>34</v>
      </c>
      <c r="C4" s="247"/>
      <c r="D4" s="247"/>
      <c r="E4" s="247"/>
      <c r="F4" s="247"/>
      <c r="G4" s="248"/>
      <c r="H4" s="13"/>
      <c r="I4" s="13"/>
      <c r="O4" s="4"/>
      <c r="P4" s="5"/>
      <c r="Q4" s="5"/>
      <c r="R4" s="27" t="s">
        <v>19</v>
      </c>
      <c r="S4" s="27" t="s">
        <v>20</v>
      </c>
      <c r="T4" s="27" t="s">
        <v>21</v>
      </c>
      <c r="U4" s="27" t="s">
        <v>16</v>
      </c>
      <c r="V4" s="27" t="s">
        <v>18</v>
      </c>
      <c r="W4" s="27"/>
      <c r="X4" s="27"/>
      <c r="Y4" s="27"/>
      <c r="AK4"/>
    </row>
    <row r="5" spans="1:37" s="19" customFormat="1" ht="28.8" x14ac:dyDescent="0.3">
      <c r="A5" s="65"/>
      <c r="B5" s="58"/>
      <c r="C5" s="59" t="s">
        <v>19</v>
      </c>
      <c r="D5" s="59" t="s">
        <v>20</v>
      </c>
      <c r="E5" s="59" t="s">
        <v>21</v>
      </c>
      <c r="F5" s="59" t="s">
        <v>16</v>
      </c>
      <c r="G5" s="60" t="s">
        <v>18</v>
      </c>
      <c r="H5" s="16"/>
      <c r="I5" s="16"/>
      <c r="J5" s="17"/>
      <c r="K5" s="17"/>
      <c r="L5" s="17"/>
      <c r="M5" s="17"/>
      <c r="N5" s="17"/>
      <c r="O5" s="18"/>
      <c r="P5" s="26"/>
      <c r="Q5" s="26" t="s">
        <v>9</v>
      </c>
      <c r="R5" s="28">
        <v>0.33560696573859461</v>
      </c>
      <c r="S5" s="28">
        <v>7.9054066492659253E-2</v>
      </c>
      <c r="T5" s="28">
        <v>2.7443459870309234E-2</v>
      </c>
      <c r="U5" s="28">
        <v>0.32648310000000003</v>
      </c>
      <c r="V5" s="28">
        <v>0.22438559999999999</v>
      </c>
      <c r="W5" s="29"/>
      <c r="X5" s="29"/>
      <c r="Y5" s="29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</row>
    <row r="6" spans="1:37" x14ac:dyDescent="0.3">
      <c r="A6" s="23" t="str">
        <f>INDEX(legend!$A$1:$G$23,MATCH($B6, legend!$A:$A, 0), 2)</f>
        <v>market_income</v>
      </c>
      <c r="B6" s="37" t="s">
        <v>9</v>
      </c>
      <c r="C6" s="33">
        <f>INDEX(gini_poverty!$1:$1048576,MATCH(_xlfn.CONCAT($A6,"_",C$13,"_"),gini_poverty!$A:$A,0), MATCH("value", gini_poverty!$1:$1, 0))</f>
        <v>0.33602431617831874</v>
      </c>
      <c r="D6" s="33">
        <f>INDEX(gini_poverty!$1:$1048576,MATCH(_xlfn.CONCAT($A6,"_",D$13,"_"),gini_poverty!$A:$A,0), MATCH("value", gini_poverty!$1:$1, 0))</f>
        <v>0.17716056985615253</v>
      </c>
      <c r="E6" s="33">
        <f>INDEX(gini_poverty!$1:$1048576,MATCH(_xlfn.CONCAT($A6,"_",E$13,"_"),gini_poverty!$A:$A,0), MATCH("value", gini_poverty!$1:$1, 0))</f>
        <v>0.12407229702605803</v>
      </c>
      <c r="F6" s="33">
        <f>INDEX(gini_poverty!$1:$1048576,MATCH(_xlfn.CONCAT($A6,"_",F$13,"_"),gini_poverty!$A:$A,0), MATCH("value", gini_poverty!$1:$1, 0))</f>
        <v>0.46151740000000002</v>
      </c>
      <c r="G6" s="34">
        <f>INDEX(gini_poverty!$1:$1048576,MATCH(_xlfn.CONCAT($A6,"_",G$13,"_"),gini_poverty!$A:$A,0), MATCH("value", gini_poverty!$1:$1, 0))</f>
        <v>0.40720430000000002</v>
      </c>
      <c r="H6" s="13"/>
      <c r="I6" s="13"/>
      <c r="O6" s="4"/>
      <c r="P6" s="5"/>
      <c r="Q6" s="5" t="s">
        <v>11</v>
      </c>
      <c r="R6" s="30">
        <v>0.35569078375271301</v>
      </c>
      <c r="S6" s="30">
        <v>8.3873670127454142E-2</v>
      </c>
      <c r="T6" s="30">
        <v>2.9230500351605734E-2</v>
      </c>
      <c r="U6" s="30">
        <v>0.32268520000000001</v>
      </c>
      <c r="V6" s="30">
        <v>0.2196311</v>
      </c>
      <c r="W6" s="27"/>
      <c r="X6" s="27"/>
      <c r="Y6" s="27"/>
      <c r="AK6"/>
    </row>
    <row r="7" spans="1:37" x14ac:dyDescent="0.3">
      <c r="A7" s="23" t="str">
        <f>INDEX(legend!$A$1:$G$23,MATCH($B7, legend!$A:$A, 0), 2)</f>
        <v>market_pens_income</v>
      </c>
      <c r="B7" s="37" t="s">
        <v>45</v>
      </c>
      <c r="C7" s="33">
        <f>INDEX(gini_poverty!$1:$1048576,MATCH(_xlfn.CONCAT($A7,"_",C$13,"_"),gini_poverty!$A:$A,0), MATCH("value", gini_poverty!$1:$1, 0))</f>
        <v>0.24963297968615511</v>
      </c>
      <c r="D7" s="33">
        <f>INDEX(gini_poverty!$1:$1048576,MATCH(_xlfn.CONCAT($A7,"_",D$13,"_"),gini_poverty!$A:$A,0), MATCH("value", gini_poverty!$1:$1, 0))</f>
        <v>7.7555407906039403E-2</v>
      </c>
      <c r="E7" s="33">
        <f>INDEX(gini_poverty!$1:$1048576,MATCH(_xlfn.CONCAT($A7,"_",E$13,"_"),gini_poverty!$A:$A,0), MATCH("value", gini_poverty!$1:$1, 0))</f>
        <v>3.8805543561015322E-2</v>
      </c>
      <c r="F7" s="33">
        <f>INDEX(gini_poverty!$1:$1048576,MATCH(_xlfn.CONCAT($A7,"_",F$13,"_"),gini_poverty!$A:$A,0), MATCH("value", gini_poverty!$1:$1, 0))</f>
        <v>0.37212289999999998</v>
      </c>
      <c r="G7" s="34">
        <f>INDEX(gini_poverty!$1:$1048576,MATCH(_xlfn.CONCAT($A7,"_",G$13,"_"),gini_poverty!$A:$A,0), MATCH("value", gini_poverty!$1:$1, 0))</f>
        <v>0.27550760000000002</v>
      </c>
      <c r="H7" s="13"/>
      <c r="I7" s="13"/>
      <c r="O7" s="4"/>
      <c r="P7" s="5"/>
      <c r="Q7" s="5"/>
      <c r="R7" s="30"/>
      <c r="S7" s="30"/>
      <c r="T7" s="30"/>
      <c r="U7" s="30"/>
      <c r="V7" s="30"/>
      <c r="W7" s="27"/>
      <c r="X7" s="27"/>
      <c r="Y7" s="27"/>
      <c r="AK7"/>
    </row>
    <row r="8" spans="1:37" x14ac:dyDescent="0.3">
      <c r="A8" s="23" t="str">
        <f>INDEX(legend!$A$1:$G$23,MATCH($B8, legend!$A:$A, 0), 2)</f>
        <v>net_market_income</v>
      </c>
      <c r="B8" s="37" t="s">
        <v>11</v>
      </c>
      <c r="C8" s="33">
        <f>INDEX(gini_poverty!$1:$1048576,MATCH(_xlfn.CONCAT($A8,"_",C$13,"_"),gini_poverty!$A:$A,0), MATCH("value", gini_poverty!$1:$1, 0))</f>
        <v>0.38725488256096158</v>
      </c>
      <c r="D8" s="33">
        <f>INDEX(gini_poverty!$1:$1048576,MATCH(_xlfn.CONCAT($A8,"_",D$13,"_"),gini_poverty!$A:$A,0), MATCH("value", gini_poverty!$1:$1, 0))</f>
        <v>0.19011822164280867</v>
      </c>
      <c r="E8" s="33">
        <f>INDEX(gini_poverty!$1:$1048576,MATCH(_xlfn.CONCAT($A8,"_",E$13,"_"),gini_poverty!$A:$A,0), MATCH("value", gini_poverty!$1:$1, 0))</f>
        <v>0.12926614813252724</v>
      </c>
      <c r="F8" s="33">
        <f>INDEX(gini_poverty!$1:$1048576,MATCH(_xlfn.CONCAT($A8,"_",F$13,"_"),gini_poverty!$A:$A,0), MATCH("value", gini_poverty!$1:$1, 0))</f>
        <v>0.43403170000000002</v>
      </c>
      <c r="G8" s="34">
        <f>INDEX(gini_poverty!$1:$1048576,MATCH(_xlfn.CONCAT($A8,"_",G$13,"_"),gini_poverty!$A:$A,0), MATCH("value", gini_poverty!$1:$1, 0))</f>
        <v>0.37544620000000001</v>
      </c>
      <c r="H8" s="13"/>
      <c r="I8" s="13"/>
      <c r="O8" s="4"/>
      <c r="P8" s="5"/>
      <c r="Q8" s="5" t="s">
        <v>13</v>
      </c>
      <c r="R8" s="30">
        <v>0.25953196022833697</v>
      </c>
      <c r="S8" s="30">
        <v>4.7000137704962718E-2</v>
      </c>
      <c r="T8" s="30">
        <v>1.3047387645879862E-2</v>
      </c>
      <c r="U8" s="30">
        <v>0.29889169999999998</v>
      </c>
      <c r="V8" s="30">
        <v>0.1911226</v>
      </c>
      <c r="W8" s="27"/>
      <c r="X8" s="27"/>
      <c r="Y8" s="27"/>
      <c r="AK8"/>
    </row>
    <row r="9" spans="1:37" x14ac:dyDescent="0.3">
      <c r="A9" s="23" t="str">
        <f>INDEX(legend!$A$1:$G$23,MATCH($B9, legend!$A:$A, 0), 2)</f>
        <v>gross_income</v>
      </c>
      <c r="B9" s="37" t="s">
        <v>46</v>
      </c>
      <c r="C9" s="33">
        <f>INDEX(gini_poverty!$1:$1048576,MATCH(_xlfn.CONCAT($A9,"_",C$13,"_"),gini_poverty!$A:$A,0), MATCH("value", gini_poverty!$1:$1, 0))</f>
        <v>0.17851557927642162</v>
      </c>
      <c r="D9" s="33">
        <f>INDEX(gini_poverty!$1:$1048576,MATCH(_xlfn.CONCAT($A9,"_",D$13,"_"),gini_poverty!$A:$A,0), MATCH("value", gini_poverty!$1:$1, 0))</f>
        <v>2.6361890258195336E-2</v>
      </c>
      <c r="E9" s="33">
        <f>INDEX(gini_poverty!$1:$1048576,MATCH(_xlfn.CONCAT($A9,"_",E$13,"_"),gini_poverty!$A:$A,0), MATCH("value", gini_poverty!$1:$1, 0))</f>
        <v>4.6525425759336228E-3</v>
      </c>
      <c r="F9" s="33">
        <f>INDEX(gini_poverty!$1:$1048576,MATCH(_xlfn.CONCAT($A9,"_",F$13,"_"),gini_poverty!$A:$A,0), MATCH("value", gini_poverty!$1:$1, 0))</f>
        <v>0.35790549999999999</v>
      </c>
      <c r="G9" s="34">
        <f>INDEX(gini_poverty!$1:$1048576,MATCH(_xlfn.CONCAT($A9,"_",G$13,"_"),gini_poverty!$A:$A,0), MATCH("value", gini_poverty!$1:$1, 0))</f>
        <v>0.250637</v>
      </c>
      <c r="H9" s="13"/>
      <c r="I9" s="13"/>
      <c r="O9" s="4"/>
      <c r="P9" s="5"/>
      <c r="Q9" s="5"/>
      <c r="R9" s="30"/>
      <c r="S9" s="30"/>
      <c r="T9" s="30"/>
      <c r="U9" s="30"/>
      <c r="V9" s="30"/>
      <c r="W9" s="27"/>
      <c r="X9" s="27"/>
      <c r="Y9" s="27"/>
      <c r="AK9"/>
    </row>
    <row r="10" spans="1:37" x14ac:dyDescent="0.3">
      <c r="A10" s="23" t="str">
        <f>INDEX(legend!$A$1:$G$23,MATCH($B10, legend!$A:$A, 0), 2)</f>
        <v>disposable_income</v>
      </c>
      <c r="B10" s="37" t="s">
        <v>13</v>
      </c>
      <c r="C10" s="33">
        <f>INDEX(gini_poverty!$1:$1048576,MATCH(_xlfn.CONCAT($A10,"_",C$13,"_"),gini_poverty!$A:$A,0), MATCH("value", gini_poverty!$1:$1, 0))</f>
        <v>0.20590136474251095</v>
      </c>
      <c r="D10" s="33">
        <f>INDEX(gini_poverty!$1:$1048576,MATCH(_xlfn.CONCAT($A10,"_",D$13,"_"),gini_poverty!$A:$A,0), MATCH("value", gini_poverty!$1:$1, 0))</f>
        <v>3.1466143453894931E-2</v>
      </c>
      <c r="E10" s="33">
        <f>INDEX(gini_poverty!$1:$1048576,MATCH(_xlfn.CONCAT($A10,"_",E$13,"_"),gini_poverty!$A:$A,0), MATCH("value", gini_poverty!$1:$1, 0))</f>
        <v>5.6948805543970051E-3</v>
      </c>
      <c r="F10" s="33">
        <f>INDEX(gini_poverty!$1:$1048576,MATCH(_xlfn.CONCAT($A10,"_",F$13,"_"),gini_poverty!$A:$A,0), MATCH("value", gini_poverty!$1:$1, 0))</f>
        <v>0.32030570000000003</v>
      </c>
      <c r="G10" s="34">
        <f>INDEX(gini_poverty!$1:$1048576,MATCH(_xlfn.CONCAT($A10,"_",G$13,"_"),gini_poverty!$A:$A,0), MATCH("value", gini_poverty!$1:$1, 0))</f>
        <v>0.215694</v>
      </c>
      <c r="H10" s="13"/>
      <c r="I10" s="13"/>
      <c r="O10" s="4"/>
      <c r="P10" s="5"/>
      <c r="Q10" s="5" t="s">
        <v>15</v>
      </c>
      <c r="R10" s="30">
        <v>0.15205549925076808</v>
      </c>
      <c r="S10" s="30">
        <v>2.2714184260757036E-2</v>
      </c>
      <c r="T10" s="30">
        <v>5.5573736760092989E-3</v>
      </c>
      <c r="U10" s="30">
        <v>0.28562579999999999</v>
      </c>
      <c r="V10" s="30">
        <v>0.1711145</v>
      </c>
      <c r="W10" s="27"/>
      <c r="X10" s="27"/>
      <c r="Y10" s="27"/>
      <c r="AK10"/>
    </row>
    <row r="11" spans="1:37" x14ac:dyDescent="0.3">
      <c r="A11" s="23" t="str">
        <f>INDEX(legend!$A$1:$G$23,MATCH($B11, legend!$A:$A, 0), 2)</f>
        <v>consumable_income</v>
      </c>
      <c r="B11" s="37" t="s">
        <v>15</v>
      </c>
      <c r="C11" s="33">
        <f>INDEX(gini_poverty!$1:$1048576,MATCH(_xlfn.CONCAT($A11,"_",C$13,"_"),gini_poverty!$A:$A,0), MATCH("value", gini_poverty!$1:$1, 0))</f>
        <v>0.27770418081201381</v>
      </c>
      <c r="D11" s="33">
        <f>INDEX(gini_poverty!$1:$1048576,MATCH(_xlfn.CONCAT($A11,"_",D$13,"_"),gini_poverty!$A:$A,0), MATCH("value", gini_poverty!$1:$1, 0))</f>
        <v>5.5242434240112104E-2</v>
      </c>
      <c r="E11" s="33">
        <f>INDEX(gini_poverty!$1:$1048576,MATCH(_xlfn.CONCAT($A11,"_",E$13,"_"),gini_poverty!$A:$A,0), MATCH("value", gini_poverty!$1:$1, 0))</f>
        <v>1.4020324563374474E-2</v>
      </c>
      <c r="F11" s="33">
        <f>INDEX(gini_poverty!$1:$1048576,MATCH(_xlfn.CONCAT($A11,"_",F$13,"_"),gini_poverty!$A:$A,0), MATCH("value", gini_poverty!$1:$1, 0))</f>
        <v>0.32632149999999999</v>
      </c>
      <c r="G11" s="34">
        <f>INDEX(gini_poverty!$1:$1048576,MATCH(_xlfn.CONCAT($A11,"_",G$13,"_"),gini_poverty!$A:$A,0), MATCH("value", gini_poverty!$1:$1, 0))</f>
        <v>0.22794919999999999</v>
      </c>
      <c r="H11" s="13"/>
      <c r="I11" s="13"/>
      <c r="O11" s="4"/>
      <c r="P11" s="5"/>
      <c r="Q11" s="5" t="s">
        <v>17</v>
      </c>
      <c r="R11" s="30">
        <v>6.2171419078223662E-2</v>
      </c>
      <c r="S11" s="30">
        <v>7.9019229269315823E-3</v>
      </c>
      <c r="T11" s="30">
        <v>1.7224903881217129E-3</v>
      </c>
      <c r="U11" s="30">
        <v>0.26646049999999999</v>
      </c>
      <c r="V11" s="30">
        <v>0.1451288</v>
      </c>
      <c r="W11" s="27"/>
      <c r="X11" s="27"/>
      <c r="Y11" s="27"/>
      <c r="AK11"/>
    </row>
    <row r="12" spans="1:37" ht="15" thickBot="1" x14ac:dyDescent="0.35">
      <c r="A12" s="23" t="str">
        <f>INDEX(legend!$A$1:$G$23,MATCH($B12, legend!$A:$A, 0), 2)</f>
        <v>final_income</v>
      </c>
      <c r="B12" s="38" t="s">
        <v>17</v>
      </c>
      <c r="C12" s="35"/>
      <c r="D12" s="35"/>
      <c r="E12" s="35"/>
      <c r="F12" s="35">
        <f>INDEX(gini_poverty!$1:$1048576,MATCH(_xlfn.CONCAT($A12,"_",F$13,"_"),gini_poverty!$A:$A,0), MATCH("value", gini_poverty!$1:$1, 0))</f>
        <v>0.30448530000000001</v>
      </c>
      <c r="G12" s="36">
        <f>INDEX(gini_poverty!$1:$1048576,MATCH(_xlfn.CONCAT($A12,"_",G$13,"_"),gini_poverty!$A:$A,0), MATCH("value", gini_poverty!$1:$1, 0))</f>
        <v>0.1995777</v>
      </c>
      <c r="H12" s="13"/>
      <c r="I12" s="13"/>
      <c r="O12" s="4"/>
      <c r="P12" s="5"/>
      <c r="Q12" s="5"/>
      <c r="R12" s="27"/>
      <c r="S12" s="27"/>
      <c r="T12" s="27"/>
      <c r="U12" s="27"/>
      <c r="V12" s="27"/>
      <c r="W12" s="27"/>
      <c r="X12" s="27"/>
      <c r="Y12" s="27"/>
      <c r="AK12"/>
    </row>
    <row r="13" spans="1:37" s="25" customFormat="1" x14ac:dyDescent="0.3">
      <c r="A13" s="23"/>
      <c r="B13" s="64"/>
      <c r="C13" s="23" t="s">
        <v>4</v>
      </c>
      <c r="D13" s="23" t="s">
        <v>5</v>
      </c>
      <c r="E13" s="23" t="s">
        <v>6</v>
      </c>
      <c r="F13" s="23" t="s">
        <v>2</v>
      </c>
      <c r="G13" s="23" t="s">
        <v>3</v>
      </c>
      <c r="H13" s="23"/>
      <c r="I13" s="23"/>
      <c r="J13" s="24"/>
      <c r="K13" s="24"/>
      <c r="L13" s="24"/>
      <c r="M13" s="24"/>
      <c r="N13" s="24"/>
      <c r="O13" s="24"/>
      <c r="P13" s="23"/>
      <c r="Q13" s="23"/>
      <c r="R13" s="31"/>
      <c r="S13" s="31"/>
      <c r="T13" s="31"/>
      <c r="U13" s="31"/>
      <c r="V13" s="31"/>
      <c r="W13" s="31"/>
      <c r="X13" s="31"/>
      <c r="Y13" s="31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</row>
    <row r="14" spans="1:37" x14ac:dyDescent="0.3">
      <c r="Q14" s="5"/>
      <c r="R14" s="5"/>
      <c r="S14" s="27"/>
      <c r="T14" s="27"/>
      <c r="U14" s="27"/>
      <c r="V14" s="27"/>
      <c r="W14" s="27"/>
      <c r="X14" s="27"/>
      <c r="Y14" s="27"/>
      <c r="Z14" s="27"/>
    </row>
    <row r="15" spans="1:37" x14ac:dyDescent="0.3">
      <c r="Q15" s="5"/>
      <c r="R15" s="5"/>
      <c r="S15" s="27"/>
      <c r="T15" s="27"/>
      <c r="U15" s="27"/>
      <c r="V15" s="27"/>
      <c r="W15" s="27"/>
      <c r="X15" s="27"/>
      <c r="Y15" s="27"/>
      <c r="Z15" s="27"/>
    </row>
    <row r="16" spans="1:37" x14ac:dyDescent="0.3">
      <c r="Q16" s="5"/>
      <c r="R16" s="5"/>
      <c r="S16" s="27"/>
      <c r="T16" s="27"/>
      <c r="U16" s="27"/>
      <c r="V16" s="27"/>
      <c r="W16" s="27"/>
      <c r="X16" s="27"/>
      <c r="Y16" s="27"/>
      <c r="Z16" s="27"/>
    </row>
    <row r="17" spans="17:26" x14ac:dyDescent="0.3">
      <c r="Q17" s="5"/>
      <c r="R17" s="5"/>
      <c r="S17" s="27"/>
      <c r="T17" s="27" t="s">
        <v>19</v>
      </c>
      <c r="U17" s="27" t="s">
        <v>20</v>
      </c>
      <c r="V17" s="27" t="s">
        <v>21</v>
      </c>
      <c r="W17" s="27" t="s">
        <v>16</v>
      </c>
      <c r="X17" s="27" t="s">
        <v>18</v>
      </c>
      <c r="Y17" s="27"/>
      <c r="Z17" s="27"/>
    </row>
    <row r="18" spans="17:26" ht="28.8" x14ac:dyDescent="0.3">
      <c r="Q18" s="5"/>
      <c r="R18" s="5"/>
      <c r="S18" s="29" t="s">
        <v>26</v>
      </c>
      <c r="T18" s="30">
        <v>0.29239822436489504</v>
      </c>
      <c r="U18" s="30">
        <v>5.9774800567381853E-2</v>
      </c>
      <c r="V18" s="30">
        <v>1.8286918251863699E-2</v>
      </c>
      <c r="W18" s="30">
        <v>0.3075579</v>
      </c>
      <c r="X18" s="30">
        <v>0.2006793</v>
      </c>
      <c r="Y18" s="27"/>
      <c r="Z18" s="27"/>
    </row>
    <row r="19" spans="17:26" ht="28.8" x14ac:dyDescent="0.3">
      <c r="Q19" s="5"/>
      <c r="R19" s="5"/>
      <c r="S19" s="29" t="s">
        <v>24</v>
      </c>
      <c r="T19" s="30">
        <v>0.25953196022833697</v>
      </c>
      <c r="U19" s="30">
        <v>4.7000137704962718E-2</v>
      </c>
      <c r="V19" s="30">
        <v>1.3047387645879862E-2</v>
      </c>
      <c r="W19" s="30">
        <v>0.29889169999999998</v>
      </c>
      <c r="X19" s="30">
        <v>0.1911226</v>
      </c>
      <c r="Y19" s="27"/>
      <c r="Z19" s="27"/>
    </row>
    <row r="20" spans="17:26" ht="43.2" x14ac:dyDescent="0.3">
      <c r="Q20" s="5"/>
      <c r="R20" s="5"/>
      <c r="S20" s="29" t="s">
        <v>25</v>
      </c>
      <c r="T20" s="30">
        <v>0.21163499357126414</v>
      </c>
      <c r="U20" s="30">
        <v>3.1539174367483588E-2</v>
      </c>
      <c r="V20" s="30">
        <v>7.3409682318735878E-3</v>
      </c>
      <c r="W20" s="30">
        <v>0.28085959999999999</v>
      </c>
      <c r="X20" s="30">
        <v>0.17684359999999999</v>
      </c>
      <c r="Y20" s="27"/>
      <c r="Z20" s="27"/>
    </row>
    <row r="21" spans="17:26" x14ac:dyDescent="0.3">
      <c r="Q21" s="5"/>
      <c r="R21" s="5"/>
      <c r="S21" s="27"/>
      <c r="T21" s="30"/>
      <c r="U21" s="30"/>
      <c r="V21" s="30"/>
      <c r="W21" s="30"/>
      <c r="X21" s="30"/>
      <c r="Y21" s="27"/>
      <c r="Z21" s="27"/>
    </row>
    <row r="22" spans="17:26" x14ac:dyDescent="0.3">
      <c r="Q22" s="5"/>
      <c r="R22" s="5"/>
      <c r="S22" s="27"/>
      <c r="T22" s="27"/>
      <c r="U22" s="27"/>
      <c r="V22" s="27"/>
      <c r="W22" s="27"/>
      <c r="X22" s="27"/>
      <c r="Y22" s="27"/>
      <c r="Z22" s="27"/>
    </row>
    <row r="23" spans="17:26" x14ac:dyDescent="0.3">
      <c r="Q23" s="5"/>
      <c r="R23" s="5"/>
      <c r="S23" s="27"/>
      <c r="T23" s="27"/>
      <c r="U23" s="27"/>
      <c r="V23" s="27"/>
      <c r="W23" s="27"/>
      <c r="X23" s="27"/>
      <c r="Y23" s="27"/>
      <c r="Z23" s="27"/>
    </row>
    <row r="24" spans="17:26" x14ac:dyDescent="0.3">
      <c r="Q24" s="5"/>
      <c r="R24" s="5"/>
      <c r="S24" s="27"/>
      <c r="T24" s="27"/>
      <c r="U24" s="27"/>
      <c r="V24" s="27"/>
      <c r="W24" s="27"/>
      <c r="X24" s="27"/>
      <c r="Y24" s="27"/>
      <c r="Z24" s="27"/>
    </row>
    <row r="25" spans="17:26" x14ac:dyDescent="0.3">
      <c r="Q25" s="5"/>
      <c r="R25" s="5"/>
      <c r="S25" s="27"/>
      <c r="T25" s="27"/>
      <c r="U25" s="27"/>
      <c r="V25" s="27"/>
      <c r="W25" s="27"/>
      <c r="X25" s="27"/>
      <c r="Y25" s="27"/>
      <c r="Z25" s="27"/>
    </row>
  </sheetData>
  <mergeCells count="2">
    <mergeCell ref="Q3:V3"/>
    <mergeCell ref="B4:G4"/>
  </mergeCells>
  <phoneticPr fontId="0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A24B-B121-42FC-9943-82781B3131CB}">
  <sheetPr codeName="Sheet12">
    <tabColor theme="9"/>
  </sheetPr>
  <dimension ref="A1:AL32"/>
  <sheetViews>
    <sheetView zoomScale="70" zoomScaleNormal="70" workbookViewId="0">
      <selection activeCell="H17" sqref="H17"/>
    </sheetView>
  </sheetViews>
  <sheetFormatPr defaultRowHeight="14.4" x14ac:dyDescent="0.3"/>
  <cols>
    <col min="1" max="1" width="1.33203125" style="4" customWidth="1"/>
    <col min="2" max="2" width="30.44140625" style="24" customWidth="1"/>
    <col min="3" max="3" width="13.6640625" style="14" bestFit="1" customWidth="1"/>
    <col min="4" max="4" width="24.44140625" style="14" customWidth="1"/>
    <col min="5" max="5" width="17.6640625" style="14" bestFit="1" customWidth="1"/>
    <col min="6" max="6" width="12.33203125" style="14" bestFit="1" customWidth="1"/>
    <col min="7" max="7" width="17" style="14" bestFit="1" customWidth="1"/>
    <col min="8" max="8" width="18.33203125" style="14" bestFit="1" customWidth="1"/>
    <col min="9" max="16" width="8.6640625" style="14" customWidth="1"/>
    <col min="17" max="19" width="8.6640625" style="4" customWidth="1"/>
    <col min="20" max="20" width="18.33203125" style="20" customWidth="1"/>
    <col min="21" max="38" width="9.33203125" style="20" customWidth="1"/>
  </cols>
  <sheetData>
    <row r="1" spans="1:38" x14ac:dyDescent="0.3">
      <c r="A1" s="23"/>
      <c r="B1" s="13"/>
      <c r="C1" s="13"/>
      <c r="D1" s="13"/>
      <c r="E1" s="13"/>
      <c r="F1" s="13"/>
      <c r="G1" s="13"/>
      <c r="H1" s="13"/>
      <c r="I1" s="13"/>
      <c r="J1" s="13"/>
      <c r="P1" s="4"/>
      <c r="S1" s="20"/>
      <c r="AL1"/>
    </row>
    <row r="2" spans="1:38" ht="23.4" x14ac:dyDescent="0.45">
      <c r="A2" s="23"/>
      <c r="B2" s="45" t="s">
        <v>56</v>
      </c>
      <c r="C2" s="13"/>
      <c r="D2" s="13"/>
      <c r="E2" s="13"/>
      <c r="F2" s="13"/>
      <c r="G2" s="13"/>
      <c r="H2" s="13"/>
      <c r="I2" s="13"/>
      <c r="J2" s="13"/>
      <c r="P2" s="4"/>
      <c r="S2" s="20"/>
      <c r="AL2"/>
    </row>
    <row r="3" spans="1:38" ht="15" thickBot="1" x14ac:dyDescent="0.35">
      <c r="A3" s="23"/>
      <c r="B3" s="13"/>
      <c r="C3" s="13"/>
      <c r="D3" s="13"/>
      <c r="E3" s="13"/>
      <c r="F3" s="13"/>
      <c r="G3" s="13"/>
      <c r="H3" s="13"/>
      <c r="I3" s="13"/>
      <c r="J3" s="13"/>
      <c r="P3" s="4"/>
      <c r="R3" s="245"/>
      <c r="S3" s="245"/>
      <c r="T3" s="245"/>
      <c r="U3" s="245"/>
      <c r="V3" s="245"/>
      <c r="W3" s="245"/>
      <c r="AL3"/>
    </row>
    <row r="4" spans="1:38" ht="14.7" customHeight="1" x14ac:dyDescent="0.3">
      <c r="A4" s="64"/>
      <c r="B4" s="58"/>
      <c r="C4" s="59" t="s">
        <v>9</v>
      </c>
      <c r="D4" s="59" t="s">
        <v>45</v>
      </c>
      <c r="E4" s="59" t="s">
        <v>11</v>
      </c>
      <c r="F4" s="59" t="s">
        <v>46</v>
      </c>
      <c r="G4" s="59" t="s">
        <v>13</v>
      </c>
      <c r="H4" s="60" t="s">
        <v>15</v>
      </c>
      <c r="I4" s="13"/>
      <c r="J4" s="13"/>
      <c r="P4" s="4"/>
      <c r="Q4" s="5"/>
      <c r="R4" s="5"/>
      <c r="S4" s="27" t="s">
        <v>19</v>
      </c>
      <c r="T4" s="27" t="s">
        <v>20</v>
      </c>
      <c r="U4" s="27" t="s">
        <v>21</v>
      </c>
      <c r="V4" s="27" t="s">
        <v>16</v>
      </c>
      <c r="W4" s="27" t="s">
        <v>18</v>
      </c>
      <c r="X4" s="27"/>
      <c r="Y4" s="27"/>
      <c r="Z4" s="27"/>
      <c r="AL4"/>
    </row>
    <row r="5" spans="1:38" s="19" customFormat="1" ht="12.6" customHeight="1" x14ac:dyDescent="0.3">
      <c r="A5" s="65"/>
      <c r="B5" s="37" t="str">
        <f>net_position!B30</f>
        <v>two adults (or more) and 1 child</v>
      </c>
      <c r="C5" s="33">
        <f>INDEX(gini_poverty!$I:$O,MATCH(_xlfn.CONCAT(C$12,"_",$B5),gini_poverty!$I:$I,0), MATCH("value", gini_poverty!$I$1:$O$1, 0))</f>
        <v>0.18221096864685987</v>
      </c>
      <c r="D5" s="33">
        <f>INDEX(gini_poverty!$I:$O,MATCH(_xlfn.CONCAT(D$12,"_",$B5),gini_poverty!$I:$I,0), MATCH("value", gini_poverty!$I$1:$O$1, 0))</f>
        <v>0.19162545388335991</v>
      </c>
      <c r="E5" s="33">
        <f>INDEX(gini_poverty!$I:$O,MATCH(_xlfn.CONCAT(E$12,"_",$B5),gini_poverty!$I:$I,0), MATCH("value", gini_poverty!$I$1:$O$1, 0))</f>
        <v>0.26191256750602154</v>
      </c>
      <c r="F5" s="33">
        <f>INDEX(gini_poverty!$I:$O,MATCH(_xlfn.CONCAT(F$12,"_",$B5),gini_poverty!$I:$I,0), MATCH("value", gini_poverty!$I$1:$O$1, 0))</f>
        <v>0.12660023761550088</v>
      </c>
      <c r="G5" s="33">
        <f>INDEX(gini_poverty!$I:$O,MATCH(_xlfn.CONCAT(G$12,"_",$B5),gini_poverty!$I:$I,0), MATCH("value", gini_poverty!$I$1:$O$1, 0))</f>
        <v>0.16030140282247396</v>
      </c>
      <c r="H5" s="34">
        <f>INDEX(gini_poverty!$I:$O,MATCH(_xlfn.CONCAT(H$12,"_",$B5),gini_poverty!$I:$I,0), MATCH("value", gini_poverty!$I$1:$O$1, 0))</f>
        <v>0.22835449984151068</v>
      </c>
      <c r="I5" s="16"/>
      <c r="J5" s="16"/>
      <c r="K5" s="17"/>
      <c r="L5" s="17"/>
      <c r="M5" s="17"/>
      <c r="N5" s="17"/>
      <c r="O5" s="17"/>
      <c r="P5" s="18"/>
      <c r="Q5" s="26"/>
      <c r="R5" s="26" t="s">
        <v>9</v>
      </c>
      <c r="S5" s="28">
        <v>0.33560696573859461</v>
      </c>
      <c r="T5" s="28">
        <v>7.9054066492659253E-2</v>
      </c>
      <c r="U5" s="28">
        <v>2.7443459870309234E-2</v>
      </c>
      <c r="V5" s="28">
        <v>0.32648310000000003</v>
      </c>
      <c r="W5" s="28">
        <v>0.22438559999999999</v>
      </c>
      <c r="X5" s="29"/>
      <c r="Y5" s="29"/>
      <c r="Z5" s="29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</row>
    <row r="6" spans="1:38" x14ac:dyDescent="0.3">
      <c r="A6" s="23"/>
      <c r="B6" s="37" t="str">
        <f>net_position!B31</f>
        <v>two adults (or more) and 2 children</v>
      </c>
      <c r="C6" s="33">
        <f>INDEX(gini_poverty!$I:$O,MATCH(_xlfn.CONCAT(C$12,"_",$B6),gini_poverty!$I:$I,0), MATCH("value", gini_poverty!$I$1:$O$1, 0))</f>
        <v>0.2543642090808591</v>
      </c>
      <c r="D6" s="33">
        <f>INDEX(gini_poverty!$I:$O,MATCH(_xlfn.CONCAT(D$12,"_",$B6),gini_poverty!$I:$I,0), MATCH("value", gini_poverty!$I$1:$O$1, 0))</f>
        <v>0.28406966061086486</v>
      </c>
      <c r="E6" s="33">
        <f>INDEX(gini_poverty!$I:$O,MATCH(_xlfn.CONCAT(E$12,"_",$B6),gini_poverty!$I:$I,0), MATCH("value", gini_poverty!$I$1:$O$1, 0))</f>
        <v>0.32852829649654863</v>
      </c>
      <c r="F6" s="33">
        <f>INDEX(gini_poverty!$I:$O,MATCH(_xlfn.CONCAT(F$12,"_",$B6),gini_poverty!$I:$I,0), MATCH("value", gini_poverty!$I$1:$O$1, 0))</f>
        <v>0.17336595295524301</v>
      </c>
      <c r="G6" s="33">
        <f>INDEX(gini_poverty!$I:$O,MATCH(_xlfn.CONCAT(G$12,"_",$B6),gini_poverty!$I:$I,0), MATCH("value", gini_poverty!$I$1:$O$1, 0))</f>
        <v>0.21169910589877602</v>
      </c>
      <c r="H6" s="34">
        <f>INDEX(gini_poverty!$I:$O,MATCH(_xlfn.CONCAT(H$12,"_",$B6),gini_poverty!$I:$I,0), MATCH("value", gini_poverty!$I$1:$O$1, 0))</f>
        <v>0.29501226031380923</v>
      </c>
      <c r="I6" s="13"/>
      <c r="J6" s="13"/>
      <c r="P6" s="4"/>
      <c r="Q6" s="5"/>
      <c r="R6" s="5" t="s">
        <v>11</v>
      </c>
      <c r="S6" s="30">
        <v>0.35569078375271301</v>
      </c>
      <c r="T6" s="30">
        <v>8.3873670127454142E-2</v>
      </c>
      <c r="U6" s="30">
        <v>2.9230500351605734E-2</v>
      </c>
      <c r="V6" s="30">
        <v>0.32268520000000001</v>
      </c>
      <c r="W6" s="30">
        <v>0.2196311</v>
      </c>
      <c r="X6" s="27"/>
      <c r="Y6" s="27"/>
      <c r="Z6" s="27"/>
      <c r="AL6"/>
    </row>
    <row r="7" spans="1:38" x14ac:dyDescent="0.3">
      <c r="A7" s="23"/>
      <c r="B7" s="37" t="str">
        <f>net_position!B32</f>
        <v>two adults (or more) and 3+ children</v>
      </c>
      <c r="C7" s="33">
        <f>INDEX(gini_poverty!$I:$O,MATCH(_xlfn.CONCAT(C$12,"_",$B7),gini_poverty!$I:$I,0), MATCH("value", gini_poverty!$I$1:$O$1, 0))</f>
        <v>0.47676889072997669</v>
      </c>
      <c r="D7" s="33">
        <f>INDEX(gini_poverty!$I:$O,MATCH(_xlfn.CONCAT(D$12,"_",$B7),gini_poverty!$I:$I,0), MATCH("value", gini_poverty!$I$1:$O$1, 0))</f>
        <v>0.5043540430202873</v>
      </c>
      <c r="E7" s="33">
        <f>INDEX(gini_poverty!$I:$O,MATCH(_xlfn.CONCAT(E$12,"_",$B7),gini_poverty!$I:$I,0), MATCH("value", gini_poverty!$I$1:$O$1, 0))</f>
        <v>0.57647041192252357</v>
      </c>
      <c r="F7" s="33">
        <f>INDEX(gini_poverty!$I:$O,MATCH(_xlfn.CONCAT(F$12,"_",$B7),gini_poverty!$I:$I,0), MATCH("value", gini_poverty!$I$1:$O$1, 0))</f>
        <v>0.30238743199573248</v>
      </c>
      <c r="G7" s="33">
        <f>INDEX(gini_poverty!$I:$O,MATCH(_xlfn.CONCAT(G$12,"_",$B7),gini_poverty!$I:$I,0), MATCH("value", gini_poverty!$I$1:$O$1, 0))</f>
        <v>0.36147692427924855</v>
      </c>
      <c r="H7" s="34">
        <f>INDEX(gini_poverty!$I:$O,MATCH(_xlfn.CONCAT(H$12,"_",$B7),gini_poverty!$I:$I,0), MATCH("value", gini_poverty!$I$1:$O$1, 0))</f>
        <v>0.44918106386882795</v>
      </c>
      <c r="I7" s="13"/>
      <c r="J7" s="13"/>
      <c r="P7" s="4"/>
      <c r="Q7" s="5"/>
      <c r="R7" s="5"/>
      <c r="S7" s="30"/>
      <c r="T7" s="30"/>
      <c r="U7" s="30"/>
      <c r="V7" s="30"/>
      <c r="W7" s="30"/>
      <c r="X7" s="27"/>
      <c r="Y7" s="27"/>
      <c r="Z7" s="27"/>
      <c r="AL7"/>
    </row>
    <row r="8" spans="1:38" x14ac:dyDescent="0.3">
      <c r="A8" s="23"/>
      <c r="B8" s="37" t="str">
        <f>net_position!B33</f>
        <v>one adult and child(ren)</v>
      </c>
      <c r="C8" s="33">
        <f>INDEX(gini_poverty!$I:$O,MATCH(_xlfn.CONCAT(C$12,"_",$B8),gini_poverty!$I:$I,0), MATCH("value", gini_poverty!$I$1:$O$1, 0))</f>
        <v>0.29035372535947895</v>
      </c>
      <c r="D8" s="33">
        <f>INDEX(gini_poverty!$I:$O,MATCH(_xlfn.CONCAT(D$12,"_",$B8),gini_poverty!$I:$I,0), MATCH("value", gini_poverty!$I$1:$O$1, 0))</f>
        <v>0.30690903816585602</v>
      </c>
      <c r="E8" s="33">
        <f>INDEX(gini_poverty!$I:$O,MATCH(_xlfn.CONCAT(E$12,"_",$B8),gini_poverty!$I:$I,0), MATCH("value", gini_poverty!$I$1:$O$1, 0))</f>
        <v>0.33303078436381611</v>
      </c>
      <c r="F8" s="33">
        <f>INDEX(gini_poverty!$I:$O,MATCH(_xlfn.CONCAT(F$12,"_",$B8),gini_poverty!$I:$I,0), MATCH("value", gini_poverty!$I$1:$O$1, 0))</f>
        <v>0.22042324851114775</v>
      </c>
      <c r="G8" s="33">
        <f>INDEX(gini_poverty!$I:$O,MATCH(_xlfn.CONCAT(G$12,"_",$B8),gini_poverty!$I:$I,0), MATCH("value", gini_poverty!$I$1:$O$1, 0))</f>
        <v>0.23847093489774385</v>
      </c>
      <c r="H8" s="34">
        <f>INDEX(gini_poverty!$I:$O,MATCH(_xlfn.CONCAT(H$12,"_",$B8),gini_poverty!$I:$I,0), MATCH("value", gini_poverty!$I$1:$O$1, 0))</f>
        <v>0.27493197132484154</v>
      </c>
      <c r="I8" s="13"/>
      <c r="J8" s="13"/>
      <c r="P8" s="4"/>
      <c r="Q8" s="5"/>
      <c r="R8" s="5" t="s">
        <v>13</v>
      </c>
      <c r="S8" s="30">
        <v>0.25953196022833697</v>
      </c>
      <c r="T8" s="30">
        <v>4.7000137704962718E-2</v>
      </c>
      <c r="U8" s="30">
        <v>1.3047387645879862E-2</v>
      </c>
      <c r="V8" s="30">
        <v>0.29889169999999998</v>
      </c>
      <c r="W8" s="30">
        <v>0.1911226</v>
      </c>
      <c r="X8" s="27"/>
      <c r="Y8" s="27"/>
      <c r="Z8" s="27"/>
      <c r="AL8"/>
    </row>
    <row r="9" spans="1:38" x14ac:dyDescent="0.3">
      <c r="A9" s="23"/>
      <c r="B9" s="37" t="str">
        <f>net_position!B34</f>
        <v>only working age adults</v>
      </c>
      <c r="C9" s="33">
        <f>INDEX(gini_poverty!$I:$O,MATCH(_xlfn.CONCAT(C$12,"_",$B9),gini_poverty!$I:$I,0), MATCH("value", gini_poverty!$I$1:$O$1, 0))</f>
        <v>0.23214952011721951</v>
      </c>
      <c r="D9" s="33">
        <f>INDEX(gini_poverty!$I:$O,MATCH(_xlfn.CONCAT(D$12,"_",$B9),gini_poverty!$I:$I,0), MATCH("value", gini_poverty!$I$1:$O$1, 0))</f>
        <v>0.18200511248274923</v>
      </c>
      <c r="E9" s="33">
        <f>INDEX(gini_poverty!$I:$O,MATCH(_xlfn.CONCAT(E$12,"_",$B9),gini_poverty!$I:$I,0), MATCH("value", gini_poverty!$I$1:$O$1, 0))</f>
        <v>0.26086488871480085</v>
      </c>
      <c r="F9" s="33">
        <f>INDEX(gini_poverty!$I:$O,MATCH(_xlfn.CONCAT(F$12,"_",$B9),gini_poverty!$I:$I,0), MATCH("value", gini_poverty!$I$1:$O$1, 0))</f>
        <v>0.14729035157933465</v>
      </c>
      <c r="G9" s="33">
        <f>INDEX(gini_poverty!$I:$O,MATCH(_xlfn.CONCAT(G$12,"_",$B9),gini_poverty!$I:$I,0), MATCH("value", gini_poverty!$I$1:$O$1, 0))</f>
        <v>0.16971365959831075</v>
      </c>
      <c r="H9" s="34">
        <f>INDEX(gini_poverty!$I:$O,MATCH(_xlfn.CONCAT(H$12,"_",$B9),gini_poverty!$I:$I,0), MATCH("value", gini_poverty!$I$1:$O$1, 0))</f>
        <v>0.22048845291153776</v>
      </c>
      <c r="I9" s="13"/>
      <c r="J9" s="13"/>
      <c r="P9" s="4"/>
      <c r="Q9" s="5"/>
      <c r="R9" s="5"/>
      <c r="S9" s="30"/>
      <c r="T9" s="30"/>
      <c r="U9" s="30"/>
      <c r="V9" s="30"/>
      <c r="W9" s="30"/>
      <c r="X9" s="27"/>
      <c r="Y9" s="27"/>
      <c r="Z9" s="27"/>
      <c r="AL9"/>
    </row>
    <row r="10" spans="1:38" x14ac:dyDescent="0.3">
      <c r="A10" s="23"/>
      <c r="B10" s="37" t="str">
        <f>net_position!B35</f>
        <v>only pensioners</v>
      </c>
      <c r="C10" s="33">
        <f>INDEX(gini_poverty!$I:$O,MATCH(_xlfn.CONCAT(C$12,"_",$B10),gini_poverty!$I:$I,0), MATCH("value", gini_poverty!$I$1:$O$1, 0))</f>
        <v>0.83907695265494975</v>
      </c>
      <c r="D10" s="33">
        <f>INDEX(gini_poverty!$I:$O,MATCH(_xlfn.CONCAT(D$12,"_",$B10),gini_poverty!$I:$I,0), MATCH("value", gini_poverty!$I$1:$O$1, 0))</f>
        <v>0.25338342710290118</v>
      </c>
      <c r="E10" s="33">
        <f>INDEX(gini_poverty!$I:$O,MATCH(_xlfn.CONCAT(E$12,"_",$B10),gini_poverty!$I:$I,0), MATCH("value", gini_poverty!$I$1:$O$1, 0))</f>
        <v>0.84952138400452393</v>
      </c>
      <c r="F10" s="33">
        <f>INDEX(gini_poverty!$I:$O,MATCH(_xlfn.CONCAT(F$12,"_",$B10),gini_poverty!$I:$I,0), MATCH("value", gini_poverty!$I$1:$O$1, 0))</f>
        <v>0.22812611223889004</v>
      </c>
      <c r="G10" s="33">
        <f>INDEX(gini_poverty!$I:$O,MATCH(_xlfn.CONCAT(G$12,"_",$B10),gini_poverty!$I:$I,0), MATCH("value", gini_poverty!$I$1:$O$1, 0))</f>
        <v>0.22812611223889004</v>
      </c>
      <c r="H10" s="34">
        <f>INDEX(gini_poverty!$I:$O,MATCH(_xlfn.CONCAT(H$12,"_",$B10),gini_poverty!$I:$I,0), MATCH("value", gini_poverty!$I$1:$O$1, 0))</f>
        <v>0.35888829992637528</v>
      </c>
      <c r="I10" s="13"/>
      <c r="J10" s="13"/>
      <c r="P10" s="4"/>
      <c r="Q10" s="5"/>
      <c r="R10" s="5" t="s">
        <v>15</v>
      </c>
      <c r="S10" s="30">
        <v>0.15205549925076808</v>
      </c>
      <c r="T10" s="30">
        <v>2.2714184260757036E-2</v>
      </c>
      <c r="U10" s="30">
        <v>5.5573736760092989E-3</v>
      </c>
      <c r="V10" s="30">
        <v>0.28562579999999999</v>
      </c>
      <c r="W10" s="30">
        <v>0.1711145</v>
      </c>
      <c r="X10" s="27"/>
      <c r="Y10" s="27"/>
      <c r="Z10" s="27"/>
      <c r="AL10"/>
    </row>
    <row r="11" spans="1:38" ht="15" thickBot="1" x14ac:dyDescent="0.35">
      <c r="A11" s="23"/>
      <c r="B11" s="38" t="str">
        <f>net_position!B36</f>
        <v>mixed adults, no children</v>
      </c>
      <c r="C11" s="35">
        <f>INDEX(gini_poverty!$I:$O,MATCH(_xlfn.CONCAT(C$12,"_",$B11),gini_poverty!$I:$I,0), MATCH("value", gini_poverty!$I$1:$O$1, 0))</f>
        <v>0.55306694277314883</v>
      </c>
      <c r="D11" s="35">
        <f>INDEX(gini_poverty!$I:$O,MATCH(_xlfn.CONCAT(D$12,"_",$B11),gini_poverty!$I:$I,0), MATCH("value", gini_poverty!$I$1:$O$1, 0))</f>
        <v>0.24496085563969133</v>
      </c>
      <c r="E11" s="35">
        <f>INDEX(gini_poverty!$I:$O,MATCH(_xlfn.CONCAT(E$12,"_",$B11),gini_poverty!$I:$I,0), MATCH("value", gini_poverty!$I$1:$O$1, 0))</f>
        <v>0.59102390308426089</v>
      </c>
      <c r="F11" s="35">
        <f>INDEX(gini_poverty!$I:$O,MATCH(_xlfn.CONCAT(F$12,"_",$B11),gini_poverty!$I:$I,0), MATCH("value", gini_poverty!$I$1:$O$1, 0))</f>
        <v>0.20156091142167398</v>
      </c>
      <c r="G11" s="35">
        <f>INDEX(gini_poverty!$I:$O,MATCH(_xlfn.CONCAT(G$12,"_",$B11),gini_poverty!$I:$I,0), MATCH("value", gini_poverty!$I$1:$O$1, 0))</f>
        <v>0.21762824458558261</v>
      </c>
      <c r="H11" s="36">
        <f>INDEX(gini_poverty!$I:$O,MATCH(_xlfn.CONCAT(H$12,"_",$B11),gini_poverty!$I:$I,0), MATCH("value", gini_poverty!$I$1:$O$1, 0))</f>
        <v>0.29054165624680023</v>
      </c>
      <c r="I11" s="13"/>
      <c r="J11" s="13"/>
      <c r="P11" s="4"/>
      <c r="Q11" s="5"/>
      <c r="R11" s="5" t="s">
        <v>17</v>
      </c>
      <c r="S11" s="30">
        <v>6.2171419078223662E-2</v>
      </c>
      <c r="T11" s="30">
        <v>7.9019229269315823E-3</v>
      </c>
      <c r="U11" s="30">
        <v>1.7224903881217129E-3</v>
      </c>
      <c r="V11" s="30">
        <v>0.26646049999999999</v>
      </c>
      <c r="W11" s="30">
        <v>0.1451288</v>
      </c>
      <c r="X11" s="27"/>
      <c r="Y11" s="27"/>
      <c r="Z11" s="27"/>
      <c r="AL11"/>
    </row>
    <row r="12" spans="1:38" x14ac:dyDescent="0.3">
      <c r="A12" s="23"/>
      <c r="B12" s="64"/>
      <c r="C12" s="23" t="str">
        <f>INDEX(legend!$A$1:$G$23,MATCH(C$4, legend!$A:$A, 0), 2)</f>
        <v>market_income</v>
      </c>
      <c r="D12" s="23" t="str">
        <f>INDEX(legend!$A$1:$G$23,MATCH(D$4, legend!$A:$A, 0), 2)</f>
        <v>market_pens_income</v>
      </c>
      <c r="E12" s="23" t="str">
        <f>INDEX(legend!$A$1:$G$23,MATCH(E$4, legend!$A:$A, 0), 2)</f>
        <v>net_market_income</v>
      </c>
      <c r="F12" s="23" t="str">
        <f>INDEX(legend!$A$1:$G$23,MATCH(F$4, legend!$A:$A, 0), 2)</f>
        <v>gross_income</v>
      </c>
      <c r="G12" s="23" t="str">
        <f>INDEX(legend!$A$1:$G$23,MATCH(G$4, legend!$A:$A, 0), 2)</f>
        <v>disposable_income</v>
      </c>
      <c r="H12" s="23" t="str">
        <f>INDEX(legend!$A$1:$G$23,MATCH(H$4, legend!$A:$A, 0), 2)</f>
        <v>consumable_income</v>
      </c>
      <c r="I12" s="13"/>
      <c r="J12" s="13"/>
      <c r="P12" s="4"/>
      <c r="Q12" s="5"/>
      <c r="R12" s="5"/>
      <c r="S12" s="27"/>
      <c r="T12" s="27"/>
      <c r="U12" s="27"/>
      <c r="V12" s="27"/>
      <c r="W12" s="27"/>
      <c r="X12" s="27"/>
      <c r="Y12" s="27"/>
      <c r="Z12" s="27"/>
      <c r="AL12"/>
    </row>
    <row r="13" spans="1:38" s="25" customFormat="1" x14ac:dyDescent="0.3">
      <c r="A13" s="23"/>
      <c r="B13" s="24"/>
      <c r="C13" s="14"/>
      <c r="D13" s="14"/>
      <c r="E13" s="14"/>
      <c r="F13" s="14"/>
      <c r="G13" s="14"/>
      <c r="H13" s="14"/>
      <c r="I13" s="23"/>
      <c r="J13" s="23"/>
      <c r="K13" s="24"/>
      <c r="L13" s="24"/>
      <c r="M13" s="24"/>
      <c r="N13" s="24"/>
      <c r="O13" s="24"/>
      <c r="P13" s="24"/>
      <c r="Q13" s="23"/>
      <c r="R13" s="23"/>
      <c r="S13" s="31"/>
      <c r="T13" s="31"/>
      <c r="U13" s="31"/>
      <c r="V13" s="31"/>
      <c r="W13" s="31"/>
      <c r="X13" s="31"/>
      <c r="Y13" s="31"/>
      <c r="Z13" s="31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</row>
    <row r="14" spans="1:38" x14ac:dyDescent="0.3">
      <c r="R14" s="5"/>
      <c r="S14" s="5"/>
      <c r="T14" s="27"/>
      <c r="U14" s="27"/>
      <c r="V14" s="27"/>
      <c r="W14" s="27"/>
      <c r="X14" s="27"/>
      <c r="Y14" s="27"/>
      <c r="Z14" s="27"/>
      <c r="AA14" s="27"/>
    </row>
    <row r="15" spans="1:38" x14ac:dyDescent="0.3">
      <c r="R15" s="5"/>
      <c r="S15" s="5"/>
      <c r="T15" s="27"/>
      <c r="U15" s="27"/>
      <c r="V15" s="27"/>
      <c r="W15" s="27"/>
      <c r="X15" s="27"/>
      <c r="Y15" s="27"/>
      <c r="Z15" s="27"/>
      <c r="AA15" s="27"/>
    </row>
    <row r="16" spans="1:38" ht="14.1" customHeight="1" x14ac:dyDescent="0.3">
      <c r="R16" s="5"/>
      <c r="S16" s="5"/>
      <c r="T16" s="27"/>
      <c r="U16" s="27"/>
      <c r="V16" s="27"/>
      <c r="W16" s="27"/>
      <c r="X16" s="27"/>
      <c r="Y16" s="27"/>
      <c r="Z16" s="27"/>
      <c r="AA16" s="27"/>
    </row>
    <row r="17" spans="2:27" ht="14.1" customHeight="1" x14ac:dyDescent="0.3">
      <c r="R17" s="5"/>
      <c r="S17" s="5"/>
      <c r="T17" s="27"/>
      <c r="U17" s="27" t="s">
        <v>19</v>
      </c>
      <c r="V17" s="27" t="s">
        <v>20</v>
      </c>
      <c r="W17" s="27" t="s">
        <v>21</v>
      </c>
      <c r="X17" s="27" t="s">
        <v>16</v>
      </c>
      <c r="Y17" s="27" t="s">
        <v>18</v>
      </c>
      <c r="Z17" s="27"/>
      <c r="AA17" s="27"/>
    </row>
    <row r="18" spans="2:27" ht="14.1" customHeight="1" x14ac:dyDescent="0.3">
      <c r="R18" s="5"/>
      <c r="S18" s="5"/>
      <c r="T18" s="29" t="s">
        <v>26</v>
      </c>
      <c r="U18" s="30">
        <v>0.29239822436489504</v>
      </c>
      <c r="V18" s="30">
        <v>5.9774800567381853E-2</v>
      </c>
      <c r="W18" s="30">
        <v>1.8286918251863699E-2</v>
      </c>
      <c r="X18" s="30">
        <v>0.3075579</v>
      </c>
      <c r="Y18" s="30">
        <v>0.2006793</v>
      </c>
      <c r="Z18" s="27"/>
      <c r="AA18" s="27"/>
    </row>
    <row r="19" spans="2:27" ht="14.1" customHeight="1" x14ac:dyDescent="0.3">
      <c r="R19" s="5"/>
      <c r="S19" s="5"/>
      <c r="T19" s="29" t="s">
        <v>24</v>
      </c>
      <c r="U19" s="30">
        <v>0.25953196022833697</v>
      </c>
      <c r="V19" s="30">
        <v>4.7000137704962718E-2</v>
      </c>
      <c r="W19" s="30">
        <v>1.3047387645879862E-2</v>
      </c>
      <c r="X19" s="30">
        <v>0.29889169999999998</v>
      </c>
      <c r="Y19" s="30">
        <v>0.1911226</v>
      </c>
      <c r="Z19" s="27"/>
      <c r="AA19" s="27"/>
    </row>
    <row r="20" spans="2:27" ht="14.1" customHeight="1" x14ac:dyDescent="0.3">
      <c r="R20" s="5"/>
      <c r="S20" s="5"/>
      <c r="T20" s="29" t="s">
        <v>25</v>
      </c>
      <c r="U20" s="30">
        <v>0.21163499357126414</v>
      </c>
      <c r="V20" s="30">
        <v>3.1539174367483588E-2</v>
      </c>
      <c r="W20" s="30">
        <v>7.3409682318735878E-3</v>
      </c>
      <c r="X20" s="30">
        <v>0.28085959999999999</v>
      </c>
      <c r="Y20" s="30">
        <v>0.17684359999999999</v>
      </c>
      <c r="Z20" s="27"/>
      <c r="AA20" s="27"/>
    </row>
    <row r="21" spans="2:27" ht="14.1" customHeight="1" x14ac:dyDescent="0.3">
      <c r="R21" s="5"/>
      <c r="S21" s="5"/>
      <c r="T21" s="27"/>
      <c r="U21" s="30"/>
      <c r="V21" s="30"/>
      <c r="W21" s="30"/>
      <c r="X21" s="30"/>
      <c r="Y21" s="30"/>
      <c r="Z21" s="27"/>
      <c r="AA21" s="27"/>
    </row>
    <row r="22" spans="2:27" ht="14.1" customHeight="1" x14ac:dyDescent="0.3">
      <c r="R22" s="5"/>
      <c r="S22" s="5"/>
      <c r="T22" s="27"/>
      <c r="U22" s="27"/>
      <c r="V22" s="27"/>
      <c r="W22" s="27"/>
      <c r="X22" s="27"/>
      <c r="Y22" s="27"/>
      <c r="Z22" s="27"/>
      <c r="AA22" s="27"/>
    </row>
    <row r="23" spans="2:27" ht="14.1" customHeight="1" thickBot="1" x14ac:dyDescent="0.35">
      <c r="R23" s="5"/>
      <c r="S23" s="5"/>
      <c r="T23" s="27"/>
      <c r="U23" s="27"/>
      <c r="V23" s="27"/>
      <c r="W23" s="27"/>
      <c r="X23" s="27"/>
      <c r="Y23" s="27"/>
      <c r="Z23" s="27"/>
      <c r="AA23" s="27"/>
    </row>
    <row r="24" spans="2:27" ht="14.1" customHeight="1" x14ac:dyDescent="0.3">
      <c r="B24" s="58"/>
      <c r="C24" s="59" t="str">
        <f>C4</f>
        <v>Market income</v>
      </c>
      <c r="D24" s="59" t="str">
        <f t="shared" ref="D24:H24" si="0">D4</f>
        <v>Market income plus pensions</v>
      </c>
      <c r="E24" s="59" t="str">
        <f t="shared" si="0"/>
        <v>Net market income</v>
      </c>
      <c r="F24" s="59" t="str">
        <f t="shared" si="0"/>
        <v>Gross income</v>
      </c>
      <c r="G24" s="59" t="str">
        <f t="shared" si="0"/>
        <v>Disposable income</v>
      </c>
      <c r="H24" s="60" t="str">
        <f t="shared" si="0"/>
        <v>Consumable income</v>
      </c>
      <c r="R24" s="5"/>
      <c r="S24" s="5"/>
      <c r="T24" s="27"/>
      <c r="U24" s="27"/>
      <c r="V24" s="27"/>
      <c r="W24" s="27"/>
      <c r="X24" s="27"/>
      <c r="Y24" s="27"/>
      <c r="Z24" s="27"/>
      <c r="AA24" s="27"/>
    </row>
    <row r="25" spans="2:27" ht="14.1" customHeight="1" x14ac:dyDescent="0.3">
      <c r="B25" s="37" t="str">
        <f>net_position!B50</f>
        <v>north</v>
      </c>
      <c r="C25" s="33">
        <f>INDEX(gini_poverty!$I:$O,MATCH(_xlfn.CONCAT(C$12,"_",$B25),gini_poverty!$I:$I,0), MATCH("value", gini_poverty!$I$1:$O$1, 0))</f>
        <v>0.38318753569175773</v>
      </c>
      <c r="D25" s="33">
        <f>INDEX(gini_poverty!$I:$O,MATCH(_xlfn.CONCAT(D$12,"_",$B25),gini_poverty!$I:$I,0), MATCH("value", gini_poverty!$I$1:$O$1, 0))</f>
        <v>0.29318436405313264</v>
      </c>
      <c r="E25" s="33">
        <f>INDEX(gini_poverty!$I:$O,MATCH(_xlfn.CONCAT(E$12,"_",$B25),gini_poverty!$I:$I,0), MATCH("value", gini_poverty!$I$1:$O$1, 0))</f>
        <v>0.4398563001598299</v>
      </c>
      <c r="F25" s="33">
        <f>INDEX(gini_poverty!$I:$O,MATCH(_xlfn.CONCAT(F$12,"_",$B25),gini_poverty!$I:$I,0), MATCH("value", gini_poverty!$I$1:$O$1, 0))</f>
        <v>0.21671091631946229</v>
      </c>
      <c r="G25" s="33">
        <f>INDEX(gini_poverty!$I:$O,MATCH(_xlfn.CONCAT(G$12,"_",$B25),gini_poverty!$I:$I,0), MATCH("value", gini_poverty!$I$1:$O$1, 0))</f>
        <v>0.2471332494158934</v>
      </c>
      <c r="H25" s="34">
        <f>INDEX(gini_poverty!$I:$O,MATCH(_xlfn.CONCAT(H$12,"_",$B25),gini_poverty!$I:$I,0), MATCH("value", gini_poverty!$I$1:$O$1, 0))</f>
        <v>0.32047004423700814</v>
      </c>
      <c r="R25" s="5"/>
      <c r="S25" s="5"/>
      <c r="T25" s="27"/>
      <c r="U25" s="27"/>
      <c r="V25" s="27"/>
      <c r="W25" s="27"/>
      <c r="X25" s="27"/>
      <c r="Y25" s="27"/>
      <c r="Z25" s="27"/>
      <c r="AA25" s="27"/>
    </row>
    <row r="26" spans="2:27" ht="14.1" customHeight="1" x14ac:dyDescent="0.3">
      <c r="B26" s="37" t="str">
        <f>net_position!B51</f>
        <v>center</v>
      </c>
      <c r="C26" s="33">
        <f>INDEX(gini_poverty!$I:$O,MATCH(_xlfn.CONCAT(C$12,"_",$B26),gini_poverty!$I:$I,0), MATCH("value", gini_poverty!$I$1:$O$1, 0))</f>
        <v>0.37050289163202677</v>
      </c>
      <c r="D26" s="33">
        <f>INDEX(gini_poverty!$I:$O,MATCH(_xlfn.CONCAT(D$12,"_",$B26),gini_poverty!$I:$I,0), MATCH("value", gini_poverty!$I$1:$O$1, 0))</f>
        <v>0.28426541284428403</v>
      </c>
      <c r="E26" s="33">
        <f>INDEX(gini_poverty!$I:$O,MATCH(_xlfn.CONCAT(E$12,"_",$B26),gini_poverty!$I:$I,0), MATCH("value", gini_poverty!$I$1:$O$1, 0))</f>
        <v>0.41608282477748904</v>
      </c>
      <c r="F26" s="33">
        <f>INDEX(gini_poverty!$I:$O,MATCH(_xlfn.CONCAT(F$12,"_",$B26),gini_poverty!$I:$I,0), MATCH("value", gini_poverty!$I$1:$O$1, 0))</f>
        <v>0.22584757102138614</v>
      </c>
      <c r="G26" s="33">
        <f>INDEX(gini_poverty!$I:$O,MATCH(_xlfn.CONCAT(G$12,"_",$B26),gini_poverty!$I:$I,0), MATCH("value", gini_poverty!$I$1:$O$1, 0))</f>
        <v>0.25057735337845655</v>
      </c>
      <c r="H26" s="34">
        <f>INDEX(gini_poverty!$I:$O,MATCH(_xlfn.CONCAT(H$12,"_",$B26),gini_poverty!$I:$I,0), MATCH("value", gini_poverty!$I$1:$O$1, 0))</f>
        <v>0.3190623844452759</v>
      </c>
    </row>
    <row r="27" spans="2:27" ht="14.1" customHeight="1" x14ac:dyDescent="0.3">
      <c r="B27" s="37" t="str">
        <f>net_position!B52</f>
        <v>south</v>
      </c>
      <c r="C27" s="33">
        <f>INDEX(gini_poverty!$I:$O,MATCH(_xlfn.CONCAT(C$12,"_",$B27),gini_poverty!$I:$I,0), MATCH("value", gini_poverty!$I$1:$O$1, 0))</f>
        <v>0.4303384575777589</v>
      </c>
      <c r="D27" s="33">
        <f>INDEX(gini_poverty!$I:$O,MATCH(_xlfn.CONCAT(D$12,"_",$B27),gini_poverty!$I:$I,0), MATCH("value", gini_poverty!$I$1:$O$1, 0))</f>
        <v>0.33176583285844569</v>
      </c>
      <c r="E27" s="33">
        <f>INDEX(gini_poverty!$I:$O,MATCH(_xlfn.CONCAT(E$12,"_",$B27),gini_poverty!$I:$I,0), MATCH("value", gini_poverty!$I$1:$O$1, 0))</f>
        <v>0.50257443409339619</v>
      </c>
      <c r="F27" s="33">
        <f>INDEX(gini_poverty!$I:$O,MATCH(_xlfn.CONCAT(F$12,"_",$B27),gini_poverty!$I:$I,0), MATCH("value", gini_poverty!$I$1:$O$1, 0))</f>
        <v>0.21504303327631211</v>
      </c>
      <c r="G27" s="33">
        <f>INDEX(gini_poverty!$I:$O,MATCH(_xlfn.CONCAT(G$12,"_",$B27),gini_poverty!$I:$I,0), MATCH("value", gini_poverty!$I$1:$O$1, 0))</f>
        <v>0.25919388131849758</v>
      </c>
      <c r="H27" s="34">
        <f>INDEX(gini_poverty!$I:$O,MATCH(_xlfn.CONCAT(H$12,"_",$B27),gini_poverty!$I:$I,0), MATCH("value", gini_poverty!$I$1:$O$1, 0))</f>
        <v>0.35815323089199114</v>
      </c>
    </row>
    <row r="28" spans="2:27" ht="14.1" customHeight="1" x14ac:dyDescent="0.3">
      <c r="B28" s="37" t="str">
        <f>net_position!B53</f>
        <v>capital city</v>
      </c>
      <c r="C28" s="33">
        <f>INDEX(gini_poverty!$I:$O,MATCH(_xlfn.CONCAT(C$12,"_",$B28),gini_poverty!$I:$I,0), MATCH("value", gini_poverty!$I$1:$O$1, 0))</f>
        <v>0.14756180289521115</v>
      </c>
      <c r="D28" s="33">
        <f>INDEX(gini_poverty!$I:$O,MATCH(_xlfn.CONCAT(D$12,"_",$B28),gini_poverty!$I:$I,0), MATCH("value", gini_poverty!$I$1:$O$1, 0))</f>
        <v>7.6029110995438368E-2</v>
      </c>
      <c r="E28" s="33">
        <f>INDEX(gini_poverty!$I:$O,MATCH(_xlfn.CONCAT(E$12,"_",$B28),gini_poverty!$I:$I,0), MATCH("value", gini_poverty!$I$1:$O$1, 0))</f>
        <v>0.18154561984290332</v>
      </c>
      <c r="F28" s="33">
        <f>INDEX(gini_poverty!$I:$O,MATCH(_xlfn.CONCAT(F$12,"_",$B28),gini_poverty!$I:$I,0), MATCH("value", gini_poverty!$I$1:$O$1, 0))</f>
        <v>3.3478587590362131E-2</v>
      </c>
      <c r="G28" s="33">
        <f>INDEX(gini_poverty!$I:$O,MATCH(_xlfn.CONCAT(G$12,"_",$B28),gini_poverty!$I:$I,0), MATCH("value", gini_poverty!$I$1:$O$1, 0))</f>
        <v>4.6240571808880311E-2</v>
      </c>
      <c r="H28" s="34">
        <f>INDEX(gini_poverty!$I:$O,MATCH(_xlfn.CONCAT(H$12,"_",$B28),gini_poverty!$I:$I,0), MATCH("value", gini_poverty!$I$1:$O$1, 0))</f>
        <v>9.7358605775219362E-2</v>
      </c>
    </row>
    <row r="29" spans="2:27" ht="14.1" customHeight="1" x14ac:dyDescent="0.3">
      <c r="B29" s="37"/>
      <c r="C29" s="33"/>
      <c r="D29" s="33"/>
      <c r="E29" s="33"/>
      <c r="F29" s="33"/>
      <c r="G29" s="33"/>
      <c r="H29" s="34"/>
    </row>
    <row r="30" spans="2:27" ht="14.1" customHeight="1" x14ac:dyDescent="0.3">
      <c r="B30" s="37" t="str">
        <f>net_position!B55</f>
        <v>big cities</v>
      </c>
      <c r="C30" s="33">
        <f>INDEX(gini_poverty!$I:$O,MATCH(_xlfn.CONCAT(C$12,"_",$B30),gini_poverty!$I:$I,0), MATCH("value", gini_poverty!$I$1:$O$1, 0))</f>
        <v>0.15372103643832416</v>
      </c>
      <c r="D30" s="33">
        <f>INDEX(gini_poverty!$I:$O,MATCH(_xlfn.CONCAT(D$12,"_",$B30),gini_poverty!$I:$I,0), MATCH("value", gini_poverty!$I$1:$O$1, 0))</f>
        <v>8.5799906585382668E-2</v>
      </c>
      <c r="E30" s="33">
        <f>INDEX(gini_poverty!$I:$O,MATCH(_xlfn.CONCAT(E$12,"_",$B30),gini_poverty!$I:$I,0), MATCH("value", gini_poverty!$I$1:$O$1, 0))</f>
        <v>0.1950851694328106</v>
      </c>
      <c r="F30" s="33">
        <f>INDEX(gini_poverty!$I:$O,MATCH(_xlfn.CONCAT(F$12,"_",$B30),gini_poverty!$I:$I,0), MATCH("value", gini_poverty!$I$1:$O$1, 0))</f>
        <v>3.9338759583171137E-2</v>
      </c>
      <c r="G30" s="33">
        <f>INDEX(gini_poverty!$I:$O,MATCH(_xlfn.CONCAT(G$12,"_",$B30),gini_poverty!$I:$I,0), MATCH("value", gini_poverty!$I$1:$O$1, 0))</f>
        <v>5.3776222388808741E-2</v>
      </c>
      <c r="H30" s="34">
        <f>INDEX(gini_poverty!$I:$O,MATCH(_xlfn.CONCAT(H$12,"_",$B30),gini_poverty!$I:$I,0), MATCH("value", gini_poverty!$I$1:$O$1, 0))</f>
        <v>0.10762617436162004</v>
      </c>
    </row>
    <row r="31" spans="2:27" ht="14.1" customHeight="1" x14ac:dyDescent="0.3">
      <c r="B31" s="37" t="str">
        <f>net_position!B56</f>
        <v>small towns</v>
      </c>
      <c r="C31" s="33">
        <f>INDEX(gini_poverty!$I:$O,MATCH(_xlfn.CONCAT(C$12,"_",$B31),gini_poverty!$I:$I,0), MATCH("value", gini_poverty!$I$1:$O$1, 0))</f>
        <v>0.31930478828009579</v>
      </c>
      <c r="D31" s="33">
        <f>INDEX(gini_poverty!$I:$O,MATCH(_xlfn.CONCAT(D$12,"_",$B31),gini_poverty!$I:$I,0), MATCH("value", gini_poverty!$I$1:$O$1, 0))</f>
        <v>0.22161842791085226</v>
      </c>
      <c r="E31" s="33">
        <f>INDEX(gini_poverty!$I:$O,MATCH(_xlfn.CONCAT(E$12,"_",$B31),gini_poverty!$I:$I,0), MATCH("value", gini_poverty!$I$1:$O$1, 0))</f>
        <v>0.35755242562755629</v>
      </c>
      <c r="F31" s="33">
        <f>INDEX(gini_poverty!$I:$O,MATCH(_xlfn.CONCAT(F$12,"_",$B31),gini_poverty!$I:$I,0), MATCH("value", gini_poverty!$I$1:$O$1, 0))</f>
        <v>0.16455097286814813</v>
      </c>
      <c r="G31" s="33">
        <f>INDEX(gini_poverty!$I:$O,MATCH(_xlfn.CONCAT(G$12,"_",$B31),gini_poverty!$I:$I,0), MATCH("value", gini_poverty!$I$1:$O$1, 0))</f>
        <v>0.19667556686537827</v>
      </c>
      <c r="H31" s="34">
        <f>INDEX(gini_poverty!$I:$O,MATCH(_xlfn.CONCAT(H$12,"_",$B31),gini_poverty!$I:$I,0), MATCH("value", gini_poverty!$I$1:$O$1, 0))</f>
        <v>0.25784417348005023</v>
      </c>
    </row>
    <row r="32" spans="2:27" ht="14.1" customHeight="1" thickBot="1" x14ac:dyDescent="0.35">
      <c r="B32" s="38" t="str">
        <f>net_position!B57</f>
        <v>rural</v>
      </c>
      <c r="C32" s="35">
        <f>INDEX(gini_poverty!$I:$O,MATCH(_xlfn.CONCAT(C$12,"_",$B32),gini_poverty!$I:$I,0), MATCH("value", gini_poverty!$I$1:$O$1, 0))</f>
        <v>0.40437940802337613</v>
      </c>
      <c r="D32" s="35">
        <f>INDEX(gini_poverty!$I:$O,MATCH(_xlfn.CONCAT(D$12,"_",$B32),gini_poverty!$I:$I,0), MATCH("value", gini_poverty!$I$1:$O$1, 0))</f>
        <v>0.31469835178821309</v>
      </c>
      <c r="E32" s="35">
        <f>INDEX(gini_poverty!$I:$O,MATCH(_xlfn.CONCAT(E$12,"_",$B32),gini_poverty!$I:$I,0), MATCH("value", gini_poverty!$I$1:$O$1, 0))</f>
        <v>0.46269017584374283</v>
      </c>
      <c r="F32" s="35">
        <f>INDEX(gini_poverty!$I:$O,MATCH(_xlfn.CONCAT(F$12,"_",$B32),gini_poverty!$I:$I,0), MATCH("value", gini_poverty!$I$1:$O$1, 0))</f>
        <v>0.23103627338940869</v>
      </c>
      <c r="G32" s="35">
        <f>INDEX(gini_poverty!$I:$O,MATCH(_xlfn.CONCAT(G$12,"_",$B32),gini_poverty!$I:$I,0), MATCH("value", gini_poverty!$I$1:$O$1, 0))</f>
        <v>0.26161823150325642</v>
      </c>
      <c r="H32" s="36">
        <f>INDEX(gini_poverty!$I:$O,MATCH(_xlfn.CONCAT(H$12,"_",$B32),gini_poverty!$I:$I,0), MATCH("value", gini_poverty!$I$1:$O$1, 0))</f>
        <v>0.34266826086504909</v>
      </c>
    </row>
  </sheetData>
  <mergeCells count="1">
    <mergeCell ref="R3:W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8652-920E-4A12-BA44-2C0909905B1E}">
  <sheetPr codeName="Sheet13">
    <tabColor theme="9"/>
  </sheetPr>
  <dimension ref="A2:BI57"/>
  <sheetViews>
    <sheetView zoomScale="70" zoomScaleNormal="70" workbookViewId="0">
      <selection activeCell="H9" sqref="H9"/>
    </sheetView>
  </sheetViews>
  <sheetFormatPr defaultRowHeight="14.4" x14ac:dyDescent="0.3"/>
  <cols>
    <col min="1" max="1" width="9.33203125" style="20" customWidth="1"/>
    <col min="2" max="2" width="36" style="14" customWidth="1"/>
    <col min="3" max="3" width="9.33203125" style="14" customWidth="1"/>
    <col min="4" max="4" width="16.6640625" style="14" bestFit="1" customWidth="1"/>
    <col min="5" max="5" width="12.6640625" style="14" customWidth="1"/>
    <col min="6" max="6" width="28.44140625" style="14" bestFit="1" customWidth="1"/>
    <col min="7" max="7" width="18.33203125" style="14" bestFit="1" customWidth="1"/>
    <col min="8" max="8" width="22.6640625" style="14" bestFit="1" customWidth="1"/>
    <col min="9" max="9" width="18.109375" style="14" bestFit="1" customWidth="1"/>
    <col min="10" max="10" width="29.88671875" style="14" bestFit="1" customWidth="1"/>
    <col min="11" max="12" width="10.44140625" style="14" customWidth="1"/>
    <col min="13" max="15" width="8.6640625" style="14" customWidth="1"/>
    <col min="16" max="16" width="9.6640625" style="14" customWidth="1"/>
    <col min="17" max="17" width="8.6640625" style="14" customWidth="1"/>
    <col min="18" max="18" width="11.44140625" style="14" customWidth="1"/>
    <col min="19" max="19" width="10.44140625" style="14" customWidth="1"/>
    <col min="20" max="22" width="8.6640625" style="4" customWidth="1"/>
    <col min="23" max="25" width="0" style="20" hidden="1" customWidth="1"/>
    <col min="26" max="26" width="11.6640625" style="20" hidden="1" customWidth="1"/>
    <col min="27" max="30" width="0" style="20" hidden="1" customWidth="1"/>
    <col min="31" max="31" width="11" style="20" hidden="1" customWidth="1"/>
    <col min="32" max="32" width="10.33203125" style="20" hidden="1" customWidth="1"/>
    <col min="33" max="36" width="0" style="20" hidden="1" customWidth="1"/>
    <col min="37" max="61" width="9.33203125" style="20" customWidth="1"/>
  </cols>
  <sheetData>
    <row r="2" spans="1:61" ht="23.4" x14ac:dyDescent="0.45">
      <c r="B2" s="45" t="s">
        <v>55</v>
      </c>
    </row>
    <row r="3" spans="1:61" ht="15" thickBot="1" x14ac:dyDescent="0.35"/>
    <row r="4" spans="1:61" ht="15" thickBot="1" x14ac:dyDescent="0.35">
      <c r="B4" s="67" t="s">
        <v>76</v>
      </c>
      <c r="C4" s="68"/>
      <c r="D4" s="68"/>
      <c r="E4" s="68"/>
      <c r="F4" s="68"/>
      <c r="G4" s="68"/>
      <c r="H4" s="68"/>
      <c r="I4" s="68"/>
      <c r="J4" s="69"/>
      <c r="K4" s="69"/>
      <c r="L4" s="69"/>
      <c r="M4" s="4"/>
      <c r="N4" s="4"/>
      <c r="O4" s="4"/>
      <c r="P4" s="4"/>
      <c r="Q4" s="4"/>
      <c r="R4" s="4"/>
      <c r="S4" s="4"/>
      <c r="X4" s="249" t="s">
        <v>36</v>
      </c>
      <c r="Y4" s="250"/>
      <c r="Z4" s="250"/>
      <c r="AA4" s="250"/>
      <c r="AB4" s="250"/>
      <c r="AC4" s="250"/>
      <c r="AD4" s="250"/>
      <c r="AE4" s="250"/>
      <c r="AF4" s="250"/>
      <c r="AG4" s="251"/>
    </row>
    <row r="5" spans="1:61" ht="16.5" customHeight="1" thickBot="1" x14ac:dyDescent="0.35">
      <c r="B5" s="42"/>
      <c r="C5" s="43" t="s">
        <v>47</v>
      </c>
      <c r="D5" s="43" t="s">
        <v>49</v>
      </c>
      <c r="E5" s="43" t="s">
        <v>50</v>
      </c>
      <c r="F5" s="43" t="s">
        <v>79</v>
      </c>
      <c r="G5" s="43" t="s">
        <v>51</v>
      </c>
      <c r="H5" s="43" t="s">
        <v>52</v>
      </c>
      <c r="I5" s="43" t="s">
        <v>53</v>
      </c>
      <c r="J5" s="44" t="s">
        <v>80</v>
      </c>
      <c r="K5" s="44" t="s">
        <v>54</v>
      </c>
      <c r="L5" s="44" t="s">
        <v>116</v>
      </c>
      <c r="M5" s="4"/>
      <c r="N5" s="4"/>
      <c r="O5" s="4"/>
      <c r="P5" s="4"/>
      <c r="Q5" s="4"/>
      <c r="R5" s="4"/>
      <c r="S5" s="4"/>
      <c r="U5" s="18"/>
      <c r="V5" s="18"/>
      <c r="W5" s="22"/>
      <c r="X5" s="42" t="s">
        <v>33</v>
      </c>
      <c r="Y5" s="43" t="s">
        <v>22</v>
      </c>
      <c r="Z5" s="43" t="s">
        <v>23</v>
      </c>
      <c r="AA5" s="43" t="s">
        <v>27</v>
      </c>
      <c r="AB5" s="43" t="s">
        <v>28</v>
      </c>
      <c r="AC5" s="56" t="s">
        <v>32</v>
      </c>
      <c r="AD5" s="43" t="s">
        <v>29</v>
      </c>
      <c r="AE5" s="43" t="s">
        <v>63</v>
      </c>
      <c r="AF5" s="43" t="s">
        <v>30</v>
      </c>
      <c r="AG5" s="57" t="s">
        <v>31</v>
      </c>
      <c r="AH5" s="22"/>
      <c r="AI5" s="22"/>
      <c r="AJ5" s="22"/>
      <c r="AK5" s="22"/>
      <c r="AL5" s="39"/>
      <c r="AM5" s="39"/>
      <c r="AN5" s="39"/>
      <c r="AO5" s="22"/>
      <c r="AP5" s="22"/>
    </row>
    <row r="6" spans="1:61" ht="15" thickBot="1" x14ac:dyDescent="0.35">
      <c r="B6" s="41" t="s">
        <v>57</v>
      </c>
      <c r="C6" s="35">
        <f>totals!I$2/totals!$H$2</f>
        <v>-0.11907317263466953</v>
      </c>
      <c r="D6" s="35">
        <f>totals!J$2/totals!$H$2</f>
        <v>-6.1671798155471864E-2</v>
      </c>
      <c r="E6" s="35">
        <f>totals!K$2/totals!$H$2</f>
        <v>0.122464270701741</v>
      </c>
      <c r="F6" s="35">
        <f>totals!L$2/totals!$H$2</f>
        <v>5.6330481740631828E-2</v>
      </c>
      <c r="G6" s="35">
        <f>totals!M$2/totals!$H$2</f>
        <v>-0.11163410266454325</v>
      </c>
      <c r="H6" s="35">
        <f>totals!N$2/totals!$H$2</f>
        <v>1.5986614450848691E-2</v>
      </c>
      <c r="I6" s="35">
        <f>totals!O$2/totals!$H$2</f>
        <v>3.8478432646941431E-2</v>
      </c>
      <c r="J6" s="35">
        <f>totals!P$2/totals!$H$2</f>
        <v>4.3975351596504481E-2</v>
      </c>
      <c r="K6" s="70">
        <f>SUM($C6:J6)</f>
        <v>-1.5143922318017235E-2</v>
      </c>
      <c r="L6" s="70">
        <f>K6-SUM(I6:J6)</f>
        <v>-9.7597706561463132E-2</v>
      </c>
      <c r="M6" s="4"/>
      <c r="N6" s="4"/>
      <c r="O6" s="4"/>
      <c r="P6" s="4"/>
      <c r="Q6" s="4"/>
      <c r="R6" s="4"/>
      <c r="S6" s="4"/>
      <c r="U6" s="15"/>
      <c r="V6" s="15"/>
      <c r="X6" s="50">
        <v>1</v>
      </c>
      <c r="Y6" s="51">
        <f t="shared" ref="Y6:Y15" si="0">C10</f>
        <v>-4.7070098133373899E-4</v>
      </c>
      <c r="Z6" s="51">
        <f t="shared" ref="Z6:Z15" si="1">D10+E10</f>
        <v>0.70714254826997203</v>
      </c>
      <c r="AA6" s="51">
        <f t="shared" ref="AA6:AA15" si="2">F10</f>
        <v>0.15114445024832632</v>
      </c>
      <c r="AB6" s="51">
        <f t="shared" ref="AB6:AB15" si="3">G10</f>
        <v>-0.13433863505088356</v>
      </c>
      <c r="AC6" s="51">
        <f t="shared" ref="AC6:AC15" si="4">H10+I10+J10+K10</f>
        <v>1.0753832995079373</v>
      </c>
      <c r="AD6" s="51">
        <f t="shared" ref="AD6:AD15" si="5">M6</f>
        <v>0</v>
      </c>
      <c r="AE6" s="51">
        <f t="shared" ref="AE6:AE15" si="6">N6</f>
        <v>0</v>
      </c>
      <c r="AF6" s="51">
        <f t="shared" ref="AF6:AF15" si="7">O6+P6+Q6</f>
        <v>0</v>
      </c>
      <c r="AG6" s="52">
        <f t="shared" ref="AG6:AG15" si="8">R6+S6+T6</f>
        <v>0</v>
      </c>
      <c r="AH6" s="21"/>
      <c r="AI6" s="21"/>
    </row>
    <row r="7" spans="1:61" ht="24" thickBot="1" x14ac:dyDescent="0.5">
      <c r="B7" s="45"/>
      <c r="C7" s="234"/>
      <c r="D7" s="234"/>
      <c r="E7" s="234"/>
      <c r="F7" s="234"/>
      <c r="G7" s="234"/>
      <c r="H7" s="234"/>
      <c r="I7" s="234"/>
      <c r="J7" s="234"/>
      <c r="K7" s="234"/>
      <c r="L7" s="234"/>
      <c r="M7" s="4"/>
      <c r="N7" s="4"/>
      <c r="O7" s="4"/>
      <c r="P7" s="4"/>
      <c r="Q7" s="4"/>
      <c r="R7" s="4"/>
      <c r="S7" s="4"/>
      <c r="U7" s="15"/>
      <c r="V7" s="15"/>
      <c r="X7" s="50">
        <v>2</v>
      </c>
      <c r="Y7" s="51">
        <f t="shared" si="0"/>
        <v>-7.0769978189119311E-3</v>
      </c>
      <c r="Z7" s="51">
        <f t="shared" si="1"/>
        <v>0.3759013704020524</v>
      </c>
      <c r="AA7" s="51">
        <f t="shared" si="2"/>
        <v>0.19136635280772921</v>
      </c>
      <c r="AB7" s="51">
        <f t="shared" si="3"/>
        <v>-0.11631574189478318</v>
      </c>
      <c r="AC7" s="51">
        <f t="shared" si="4"/>
        <v>0.7977660789881349</v>
      </c>
      <c r="AD7" s="51">
        <f t="shared" si="5"/>
        <v>0</v>
      </c>
      <c r="AE7" s="51">
        <f t="shared" si="6"/>
        <v>0</v>
      </c>
      <c r="AF7" s="51">
        <f t="shared" si="7"/>
        <v>0</v>
      </c>
      <c r="AG7" s="52">
        <f t="shared" si="8"/>
        <v>0</v>
      </c>
      <c r="AH7" s="21"/>
      <c r="AI7" s="21"/>
    </row>
    <row r="8" spans="1:61" ht="15" thickBot="1" x14ac:dyDescent="0.35">
      <c r="B8" s="67" t="str">
        <f>B$4</f>
        <v>Taxes/Transfers As a Percent of Final Income</v>
      </c>
      <c r="C8" s="68"/>
      <c r="D8" s="68"/>
      <c r="E8" s="68"/>
      <c r="F8" s="68"/>
      <c r="G8" s="68"/>
      <c r="H8" s="68"/>
      <c r="I8" s="68"/>
      <c r="J8" s="68"/>
      <c r="K8" s="69"/>
      <c r="L8" s="69"/>
      <c r="M8" s="4"/>
      <c r="N8" s="4"/>
      <c r="O8" s="4"/>
      <c r="P8" s="4"/>
      <c r="Q8" s="4"/>
      <c r="R8" s="4"/>
      <c r="S8" s="4"/>
      <c r="U8" s="15"/>
      <c r="V8" s="15"/>
      <c r="X8" s="50">
        <v>3</v>
      </c>
      <c r="Y8" s="51">
        <f t="shared" si="0"/>
        <v>-3.1504329183648608E-2</v>
      </c>
      <c r="Z8" s="51">
        <f t="shared" si="1"/>
        <v>0.1917642558380796</v>
      </c>
      <c r="AA8" s="51">
        <f t="shared" si="2"/>
        <v>0.13017498691957566</v>
      </c>
      <c r="AB8" s="51">
        <f t="shared" si="3"/>
        <v>-0.11951216819873614</v>
      </c>
      <c r="AC8" s="51">
        <f t="shared" si="4"/>
        <v>0.4759742661922246</v>
      </c>
      <c r="AD8" s="51">
        <f t="shared" si="5"/>
        <v>0</v>
      </c>
      <c r="AE8" s="51">
        <f t="shared" si="6"/>
        <v>0</v>
      </c>
      <c r="AF8" s="51">
        <f t="shared" si="7"/>
        <v>0</v>
      </c>
      <c r="AG8" s="52">
        <f t="shared" si="8"/>
        <v>0</v>
      </c>
      <c r="AH8" s="21"/>
      <c r="AI8" s="21"/>
    </row>
    <row r="9" spans="1:61" s="19" customFormat="1" ht="16.5" customHeight="1" thickBot="1" x14ac:dyDescent="0.35">
      <c r="A9" s="22"/>
      <c r="B9" s="42" t="s">
        <v>117</v>
      </c>
      <c r="C9" s="43" t="str">
        <f>C$5</f>
        <v>SSC</v>
      </c>
      <c r="D9" s="43" t="str">
        <f t="shared" ref="D9:J9" si="9">D$5</f>
        <v>Direct Taxes</v>
      </c>
      <c r="E9" s="43" t="str">
        <f t="shared" si="9"/>
        <v>Pensions</v>
      </c>
      <c r="F9" s="43" t="str">
        <f t="shared" si="9"/>
        <v>Direct Transfers</v>
      </c>
      <c r="G9" s="43" t="str">
        <f t="shared" si="9"/>
        <v>Indirect Taxes</v>
      </c>
      <c r="H9" s="43" t="str">
        <f t="shared" si="9"/>
        <v>Indirect Subsidies</v>
      </c>
      <c r="I9" s="43" t="str">
        <f t="shared" si="9"/>
        <v>In-kind Health</v>
      </c>
      <c r="J9" s="43" t="str">
        <f t="shared" si="9"/>
        <v>In-kind Education</v>
      </c>
      <c r="K9" s="44" t="str">
        <f>K$5</f>
        <v>Total</v>
      </c>
      <c r="L9" s="44" t="str">
        <f>L$5</f>
        <v>Total cash</v>
      </c>
      <c r="M9" s="4"/>
      <c r="N9" s="4"/>
      <c r="O9" s="4"/>
      <c r="P9" s="4"/>
      <c r="Q9" s="4"/>
      <c r="R9" s="4"/>
      <c r="S9" s="4"/>
      <c r="T9" s="4"/>
      <c r="U9" s="15"/>
      <c r="V9" s="15"/>
      <c r="W9" s="20"/>
      <c r="X9" s="50">
        <v>4</v>
      </c>
      <c r="Y9" s="51">
        <f t="shared" si="0"/>
        <v>-5.805555577482148E-2</v>
      </c>
      <c r="Z9" s="51">
        <f t="shared" si="1"/>
        <v>0.10774017146778463</v>
      </c>
      <c r="AA9" s="51">
        <f t="shared" si="2"/>
        <v>9.1071502134956087E-2</v>
      </c>
      <c r="AB9" s="51">
        <f t="shared" si="3"/>
        <v>-0.10817111511157709</v>
      </c>
      <c r="AC9" s="51">
        <f t="shared" si="4"/>
        <v>0.35269251732797363</v>
      </c>
      <c r="AD9" s="51">
        <f t="shared" si="5"/>
        <v>0</v>
      </c>
      <c r="AE9" s="51">
        <f t="shared" si="6"/>
        <v>0</v>
      </c>
      <c r="AF9" s="51">
        <f t="shared" si="7"/>
        <v>0</v>
      </c>
      <c r="AG9" s="52">
        <f t="shared" si="8"/>
        <v>0</v>
      </c>
      <c r="AH9" s="21"/>
      <c r="AI9" s="21"/>
      <c r="AJ9" s="20"/>
      <c r="AK9" s="20"/>
      <c r="AL9" s="20"/>
      <c r="AM9" s="20"/>
      <c r="AN9" s="20"/>
      <c r="AO9" s="20"/>
      <c r="AP9" s="20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</row>
    <row r="10" spans="1:61" x14ac:dyDescent="0.3">
      <c r="B10" s="40">
        <f>totals!A5</f>
        <v>1</v>
      </c>
      <c r="C10" s="33">
        <f>totals!I5/totals!$H5</f>
        <v>-4.7070098133373899E-4</v>
      </c>
      <c r="D10" s="33">
        <f>totals!J5/totals!$H5</f>
        <v>-1.2303074359064271E-5</v>
      </c>
      <c r="E10" s="33">
        <f>totals!K5/totals!$H5</f>
        <v>0.70715485134433109</v>
      </c>
      <c r="F10" s="33">
        <f>totals!L5/totals!$H5</f>
        <v>0.15114445024832632</v>
      </c>
      <c r="G10" s="33">
        <f>totals!M5/totals!$H5</f>
        <v>-0.13433863505088356</v>
      </c>
      <c r="H10" s="33">
        <f>totals!N5/totals!$H5</f>
        <v>3.0107123170634357E-2</v>
      </c>
      <c r="I10" s="33">
        <f>totals!O5/totals!$H5</f>
        <v>0.12525557838480889</v>
      </c>
      <c r="J10" s="33">
        <f>totals!P5/totals!$H5</f>
        <v>2.059011695548486E-2</v>
      </c>
      <c r="K10" s="95">
        <f>SUM($C10:J10)</f>
        <v>0.89943048099700917</v>
      </c>
      <c r="L10" s="95">
        <f>K10-SUM(I10:J10)</f>
        <v>0.75358478565671549</v>
      </c>
      <c r="M10" s="4"/>
      <c r="N10" s="4"/>
      <c r="O10" s="4"/>
      <c r="P10" s="4"/>
      <c r="Q10" s="4"/>
      <c r="R10" s="4"/>
      <c r="S10" s="4"/>
      <c r="U10" s="15"/>
      <c r="V10" s="15"/>
      <c r="X10" s="50">
        <v>5</v>
      </c>
      <c r="Y10" s="51">
        <f t="shared" si="0"/>
        <v>-7.4256990661482114E-2</v>
      </c>
      <c r="Z10" s="51">
        <f t="shared" si="1"/>
        <v>7.4162563354320393E-2</v>
      </c>
      <c r="AA10" s="51">
        <f t="shared" si="2"/>
        <v>8.4622844440866998E-2</v>
      </c>
      <c r="AB10" s="51">
        <f t="shared" si="3"/>
        <v>-0.11889333321910812</v>
      </c>
      <c r="AC10" s="51">
        <f t="shared" si="4"/>
        <v>0.21215149549098392</v>
      </c>
      <c r="AD10" s="51">
        <f t="shared" si="5"/>
        <v>0</v>
      </c>
      <c r="AE10" s="51">
        <f t="shared" si="6"/>
        <v>0</v>
      </c>
      <c r="AF10" s="51">
        <f t="shared" si="7"/>
        <v>0</v>
      </c>
      <c r="AG10" s="52">
        <f t="shared" si="8"/>
        <v>0</v>
      </c>
      <c r="AH10" s="21"/>
      <c r="AI10" s="21"/>
    </row>
    <row r="11" spans="1:61" x14ac:dyDescent="0.3">
      <c r="B11" s="40">
        <f>totals!A6</f>
        <v>2</v>
      </c>
      <c r="C11" s="33">
        <f>totals!I6/totals!$H6</f>
        <v>-7.0769978189119311E-3</v>
      </c>
      <c r="D11" s="33">
        <f>totals!J6/totals!$H6</f>
        <v>-8.8953184399164159E-4</v>
      </c>
      <c r="E11" s="33">
        <f>totals!K6/totals!$H6</f>
        <v>0.37679090224604406</v>
      </c>
      <c r="F11" s="33">
        <f>totals!L6/totals!$H6</f>
        <v>0.19136635280772921</v>
      </c>
      <c r="G11" s="33">
        <f>totals!M6/totals!$H6</f>
        <v>-0.11631574189478318</v>
      </c>
      <c r="H11" s="33">
        <f>totals!N6/totals!$H6</f>
        <v>2.3799205137198871E-2</v>
      </c>
      <c r="I11" s="33">
        <f>totals!O6/totals!$H6</f>
        <v>9.4665607985563782E-2</v>
      </c>
      <c r="J11" s="33">
        <f>totals!P6/totals!$H6</f>
        <v>5.8480734623261539E-2</v>
      </c>
      <c r="K11" s="96">
        <f>SUM($C11:J11)</f>
        <v>0.62082053124211067</v>
      </c>
      <c r="L11" s="96">
        <f t="shared" ref="L11:L19" si="10">K11-SUM(I11:J11)</f>
        <v>0.46767418863328536</v>
      </c>
      <c r="M11" s="4"/>
      <c r="N11" s="4"/>
      <c r="O11" s="4"/>
      <c r="P11" s="4"/>
      <c r="Q11" s="4"/>
      <c r="R11" s="4"/>
      <c r="S11" s="4"/>
      <c r="U11" s="15"/>
      <c r="V11" s="15"/>
      <c r="X11" s="50">
        <v>6</v>
      </c>
      <c r="Y11" s="51">
        <f t="shared" si="0"/>
        <v>-9.1292638010820285E-2</v>
      </c>
      <c r="Z11" s="51">
        <f t="shared" si="1"/>
        <v>4.6630611888500713E-2</v>
      </c>
      <c r="AA11" s="51">
        <f t="shared" si="2"/>
        <v>5.0053374502693052E-2</v>
      </c>
      <c r="AB11" s="51">
        <f t="shared" si="3"/>
        <v>-0.11151837372567117</v>
      </c>
      <c r="AC11" s="51">
        <f t="shared" si="4"/>
        <v>0.11365175212069192</v>
      </c>
      <c r="AD11" s="51">
        <f t="shared" si="5"/>
        <v>0</v>
      </c>
      <c r="AE11" s="51">
        <f t="shared" si="6"/>
        <v>0</v>
      </c>
      <c r="AF11" s="51">
        <f t="shared" si="7"/>
        <v>0</v>
      </c>
      <c r="AG11" s="52">
        <f t="shared" si="8"/>
        <v>0</v>
      </c>
      <c r="AH11" s="21"/>
      <c r="AI11" s="21"/>
    </row>
    <row r="12" spans="1:61" x14ac:dyDescent="0.3">
      <c r="B12" s="40">
        <f>totals!A7</f>
        <v>3</v>
      </c>
      <c r="C12" s="33">
        <f>totals!I7/totals!$H7</f>
        <v>-3.1504329183648608E-2</v>
      </c>
      <c r="D12" s="33">
        <f>totals!J7/totals!$H7</f>
        <v>-7.2263747951226689E-3</v>
      </c>
      <c r="E12" s="33">
        <f>totals!K7/totals!$H7</f>
        <v>0.19899063063320227</v>
      </c>
      <c r="F12" s="33">
        <f>totals!L7/totals!$H7</f>
        <v>0.13017498691957566</v>
      </c>
      <c r="G12" s="33">
        <f>totals!M7/totals!$H7</f>
        <v>-0.11951216819873614</v>
      </c>
      <c r="H12" s="33">
        <f>totals!N7/totals!$H7</f>
        <v>2.1341603712897093E-2</v>
      </c>
      <c r="I12" s="33">
        <f>totals!O7/totals!$H7</f>
        <v>6.3303508873143496E-2</v>
      </c>
      <c r="J12" s="33">
        <f>totals!P7/totals!$H7</f>
        <v>6.7880647822436455E-2</v>
      </c>
      <c r="K12" s="96">
        <f>SUM($C12:J12)</f>
        <v>0.32344850578374756</v>
      </c>
      <c r="L12" s="96">
        <f t="shared" si="10"/>
        <v>0.19226434908816761</v>
      </c>
      <c r="M12" s="4"/>
      <c r="N12" s="4"/>
      <c r="O12" s="4"/>
      <c r="P12" s="4"/>
      <c r="Q12" s="4"/>
      <c r="R12" s="4"/>
      <c r="S12" s="4"/>
      <c r="U12" s="15"/>
      <c r="V12" s="15"/>
      <c r="X12" s="50">
        <v>7</v>
      </c>
      <c r="Y12" s="51">
        <f t="shared" si="0"/>
        <v>-0.13289612436734297</v>
      </c>
      <c r="Z12" s="51">
        <f t="shared" si="1"/>
        <v>-7.5112894731955843E-3</v>
      </c>
      <c r="AA12" s="51">
        <f t="shared" si="2"/>
        <v>4.5448698024355839E-2</v>
      </c>
      <c r="AB12" s="51">
        <f t="shared" si="3"/>
        <v>-0.11285619437046461</v>
      </c>
      <c r="AC12" s="51">
        <f t="shared" si="4"/>
        <v>-1.6700014532076563E-3</v>
      </c>
      <c r="AD12" s="51">
        <f t="shared" si="5"/>
        <v>0</v>
      </c>
      <c r="AE12" s="51">
        <f t="shared" si="6"/>
        <v>0</v>
      </c>
      <c r="AF12" s="51">
        <f t="shared" si="7"/>
        <v>0</v>
      </c>
      <c r="AG12" s="52">
        <f t="shared" si="8"/>
        <v>0</v>
      </c>
      <c r="AH12" s="21"/>
      <c r="AI12" s="21"/>
    </row>
    <row r="13" spans="1:61" x14ac:dyDescent="0.3">
      <c r="B13" s="40">
        <f>totals!A8</f>
        <v>4</v>
      </c>
      <c r="C13" s="33">
        <f>totals!I8/totals!$H8</f>
        <v>-5.805555577482148E-2</v>
      </c>
      <c r="D13" s="33">
        <f>totals!J8/totals!$H8</f>
        <v>-1.9492417086107782E-2</v>
      </c>
      <c r="E13" s="33">
        <f>totals!K8/totals!$H8</f>
        <v>0.12723258855389241</v>
      </c>
      <c r="F13" s="33">
        <f>totals!L8/totals!$H8</f>
        <v>9.1071502134956087E-2</v>
      </c>
      <c r="G13" s="33">
        <f>totals!M8/totals!$H8</f>
        <v>-0.10817111511157709</v>
      </c>
      <c r="H13" s="33">
        <f>totals!N8/totals!$H8</f>
        <v>1.7946382608313261E-2</v>
      </c>
      <c r="I13" s="33">
        <f>totals!O8/totals!$H8</f>
        <v>6.5984575278721799E-2</v>
      </c>
      <c r="J13" s="33">
        <f>totals!P8/totals!$H8</f>
        <v>7.6122799418780682E-2</v>
      </c>
      <c r="K13" s="96">
        <f>SUM($C13:J13)</f>
        <v>0.19263876002215791</v>
      </c>
      <c r="L13" s="96">
        <f t="shared" si="10"/>
        <v>5.0531385324655426E-2</v>
      </c>
      <c r="M13" s="4"/>
      <c r="N13" s="4"/>
      <c r="O13" s="4"/>
      <c r="P13" s="4"/>
      <c r="Q13" s="4"/>
      <c r="R13" s="4"/>
      <c r="S13" s="4"/>
      <c r="U13" s="15"/>
      <c r="V13" s="15"/>
      <c r="X13" s="50">
        <v>8</v>
      </c>
      <c r="Y13" s="51">
        <f t="shared" si="0"/>
        <v>-0.13496165169829458</v>
      </c>
      <c r="Z13" s="51">
        <f t="shared" si="1"/>
        <v>-7.5059543991574107E-3</v>
      </c>
      <c r="AA13" s="51">
        <f t="shared" si="2"/>
        <v>2.9682190071969896E-2</v>
      </c>
      <c r="AB13" s="51">
        <f t="shared" si="3"/>
        <v>-0.11002636434122462</v>
      </c>
      <c r="AC13" s="51">
        <f t="shared" si="4"/>
        <v>-6.2126585427850559E-2</v>
      </c>
      <c r="AD13" s="51">
        <f t="shared" si="5"/>
        <v>0</v>
      </c>
      <c r="AE13" s="51">
        <f t="shared" si="6"/>
        <v>0</v>
      </c>
      <c r="AF13" s="51">
        <f t="shared" si="7"/>
        <v>0</v>
      </c>
      <c r="AG13" s="52">
        <f t="shared" si="8"/>
        <v>0</v>
      </c>
      <c r="AH13" s="21"/>
      <c r="AI13" s="21"/>
    </row>
    <row r="14" spans="1:61" x14ac:dyDescent="0.3">
      <c r="B14" s="40">
        <f>totals!A9</f>
        <v>5</v>
      </c>
      <c r="C14" s="33">
        <f>totals!I9/totals!$H9</f>
        <v>-7.4256990661482114E-2</v>
      </c>
      <c r="D14" s="33">
        <f>totals!J9/totals!$H9</f>
        <v>-2.9106192933631595E-2</v>
      </c>
      <c r="E14" s="33">
        <f>totals!K9/totals!$H9</f>
        <v>0.10326875628795198</v>
      </c>
      <c r="F14" s="33">
        <f>totals!L9/totals!$H9</f>
        <v>8.4622844440866998E-2</v>
      </c>
      <c r="G14" s="33">
        <f>totals!M9/totals!$H9</f>
        <v>-0.11889333321910812</v>
      </c>
      <c r="H14" s="33">
        <f>totals!N9/totals!$H9</f>
        <v>1.7244262916990556E-2</v>
      </c>
      <c r="I14" s="33">
        <f>totals!O9/totals!$H9</f>
        <v>4.0227237672377021E-2</v>
      </c>
      <c r="J14" s="33">
        <f>totals!P9/totals!$H9</f>
        <v>6.5786705198825804E-2</v>
      </c>
      <c r="K14" s="96">
        <f>SUM($C14:J14)</f>
        <v>8.8893289702790534E-2</v>
      </c>
      <c r="L14" s="96">
        <f t="shared" si="10"/>
        <v>-1.7120653168412298E-2</v>
      </c>
      <c r="M14" s="4"/>
      <c r="N14" s="4"/>
      <c r="O14" s="4"/>
      <c r="P14" s="4"/>
      <c r="Q14" s="4"/>
      <c r="R14" s="4"/>
      <c r="S14" s="4"/>
      <c r="U14" s="15"/>
      <c r="V14" s="15"/>
      <c r="X14" s="50">
        <v>9</v>
      </c>
      <c r="Y14" s="51">
        <f t="shared" si="0"/>
        <v>-0.16490794134830747</v>
      </c>
      <c r="Z14" s="51">
        <f t="shared" si="1"/>
        <v>-4.1793880280645006E-2</v>
      </c>
      <c r="AA14" s="51">
        <f t="shared" si="2"/>
        <v>2.0217963132391211E-2</v>
      </c>
      <c r="AB14" s="51">
        <f t="shared" si="3"/>
        <v>-0.11465221558369644</v>
      </c>
      <c r="AC14" s="51">
        <f t="shared" si="4"/>
        <v>-0.16324978343311658</v>
      </c>
      <c r="AD14" s="51">
        <f t="shared" si="5"/>
        <v>0</v>
      </c>
      <c r="AE14" s="51">
        <f t="shared" si="6"/>
        <v>0</v>
      </c>
      <c r="AF14" s="51">
        <f t="shared" si="7"/>
        <v>0</v>
      </c>
      <c r="AG14" s="52">
        <f t="shared" si="8"/>
        <v>0</v>
      </c>
      <c r="AH14" s="21"/>
      <c r="AI14" s="21"/>
    </row>
    <row r="15" spans="1:61" ht="15" thickBot="1" x14ac:dyDescent="0.35">
      <c r="B15" s="40">
        <f>totals!A10</f>
        <v>6</v>
      </c>
      <c r="C15" s="33">
        <f>totals!I10/totals!$H10</f>
        <v>-9.1292638010820285E-2</v>
      </c>
      <c r="D15" s="33">
        <f>totals!J10/totals!$H10</f>
        <v>-3.8578874532162861E-2</v>
      </c>
      <c r="E15" s="33">
        <f>totals!K10/totals!$H10</f>
        <v>8.5209486420663574E-2</v>
      </c>
      <c r="F15" s="33">
        <f>totals!L10/totals!$H10</f>
        <v>5.0053374502693052E-2</v>
      </c>
      <c r="G15" s="33">
        <f>totals!M10/totals!$H10</f>
        <v>-0.11151837372567117</v>
      </c>
      <c r="H15" s="33">
        <f>totals!N10/totals!$H10</f>
        <v>1.6781379569148311E-2</v>
      </c>
      <c r="I15" s="33">
        <f>totals!O10/totals!$H10</f>
        <v>3.5794014450773834E-2</v>
      </c>
      <c r="J15" s="33">
        <f>totals!P10/totals!$H10</f>
        <v>5.731399471307267E-2</v>
      </c>
      <c r="K15" s="96">
        <f>SUM($C15:J15)</f>
        <v>3.7623633876971221E-3</v>
      </c>
      <c r="L15" s="96">
        <f t="shared" si="10"/>
        <v>-8.9345645776149396E-2</v>
      </c>
      <c r="M15" s="4"/>
      <c r="N15" s="4"/>
      <c r="O15" s="4"/>
      <c r="P15" s="4"/>
      <c r="Q15" s="4"/>
      <c r="R15" s="4"/>
      <c r="S15" s="4"/>
      <c r="U15" s="15"/>
      <c r="V15" s="15"/>
      <c r="X15" s="53">
        <v>10</v>
      </c>
      <c r="Y15" s="54">
        <f t="shared" si="0"/>
        <v>-0.19596776965989712</v>
      </c>
      <c r="Z15" s="54">
        <f t="shared" si="1"/>
        <v>-9.2695064775549646E-2</v>
      </c>
      <c r="AA15" s="54">
        <f t="shared" si="2"/>
        <v>6.4845600719776924E-3</v>
      </c>
      <c r="AB15" s="54">
        <f t="shared" si="3"/>
        <v>-0.10036830101511025</v>
      </c>
      <c r="AC15" s="54">
        <f t="shared" si="4"/>
        <v>-0.29565395563678887</v>
      </c>
      <c r="AD15" s="54">
        <f t="shared" si="5"/>
        <v>0</v>
      </c>
      <c r="AE15" s="54">
        <f t="shared" si="6"/>
        <v>0</v>
      </c>
      <c r="AF15" s="54">
        <f t="shared" si="7"/>
        <v>0</v>
      </c>
      <c r="AG15" s="55">
        <f t="shared" si="8"/>
        <v>0</v>
      </c>
      <c r="AH15" s="21"/>
      <c r="AI15" s="21"/>
    </row>
    <row r="16" spans="1:61" x14ac:dyDescent="0.3">
      <c r="B16" s="40">
        <f>totals!A11</f>
        <v>7</v>
      </c>
      <c r="C16" s="33">
        <f>totals!I11/totals!$H11</f>
        <v>-0.13289612436734297</v>
      </c>
      <c r="D16" s="33">
        <f>totals!J11/totals!$H11</f>
        <v>-5.7857541396145205E-2</v>
      </c>
      <c r="E16" s="33">
        <f>totals!K11/totals!$H11</f>
        <v>5.0346251922949621E-2</v>
      </c>
      <c r="F16" s="33">
        <f>totals!L11/totals!$H11</f>
        <v>4.5448698024355839E-2</v>
      </c>
      <c r="G16" s="33">
        <f>totals!M11/totals!$H11</f>
        <v>-0.11285619437046461</v>
      </c>
      <c r="H16" s="33">
        <f>totals!N11/totals!$H11</f>
        <v>1.5914455506457127E-2</v>
      </c>
      <c r="I16" s="33">
        <f>totals!O11/totals!$H11</f>
        <v>2.7818585451102613E-2</v>
      </c>
      <c r="J16" s="33">
        <f>totals!P11/totals!$H11</f>
        <v>5.9339413409160102E-2</v>
      </c>
      <c r="K16" s="96">
        <f>SUM($C16:J16)</f>
        <v>-0.1047424558199275</v>
      </c>
      <c r="L16" s="96">
        <f t="shared" si="10"/>
        <v>-0.19190045468019021</v>
      </c>
      <c r="M16" s="13"/>
      <c r="N16" s="13"/>
      <c r="O16" s="13"/>
    </row>
    <row r="17" spans="2:12" x14ac:dyDescent="0.3">
      <c r="B17" s="40">
        <f>totals!A12</f>
        <v>8</v>
      </c>
      <c r="C17" s="33">
        <f>totals!I12/totals!$H12</f>
        <v>-0.13496165169829458</v>
      </c>
      <c r="D17" s="33">
        <f>totals!J12/totals!$H12</f>
        <v>-6.8268691419083788E-2</v>
      </c>
      <c r="E17" s="33">
        <f>totals!K12/totals!$H12</f>
        <v>6.0762737019926377E-2</v>
      </c>
      <c r="F17" s="33">
        <f>totals!L12/totals!$H12</f>
        <v>2.9682190071969896E-2</v>
      </c>
      <c r="G17" s="33">
        <f>totals!M12/totals!$H12</f>
        <v>-0.11002636434122462</v>
      </c>
      <c r="H17" s="33">
        <f>totals!N12/totals!$H12</f>
        <v>1.4579898047135002E-2</v>
      </c>
      <c r="I17" s="33">
        <f>totals!O12/totals!$H12</f>
        <v>2.5997372830327693E-2</v>
      </c>
      <c r="J17" s="33">
        <f>totals!P12/totals!$H12</f>
        <v>3.9765326591965383E-2</v>
      </c>
      <c r="K17" s="96">
        <f>SUM($C17:J17)</f>
        <v>-0.14246918289727864</v>
      </c>
      <c r="L17" s="96">
        <f t="shared" si="10"/>
        <v>-0.20823188231957171</v>
      </c>
    </row>
    <row r="18" spans="2:12" x14ac:dyDescent="0.3">
      <c r="B18" s="40">
        <f>totals!A13</f>
        <v>9</v>
      </c>
      <c r="C18" s="33">
        <f>totals!I13/totals!$H13</f>
        <v>-0.16490794134830747</v>
      </c>
      <c r="D18" s="33">
        <f>totals!J13/totals!$H13</f>
        <v>-8.5798773600446174E-2</v>
      </c>
      <c r="E18" s="33">
        <f>totals!K13/totals!$H13</f>
        <v>4.4004893319801168E-2</v>
      </c>
      <c r="F18" s="33">
        <f>totals!L13/totals!$H13</f>
        <v>2.0217963132391211E-2</v>
      </c>
      <c r="G18" s="33">
        <f>totals!M13/totals!$H13</f>
        <v>-0.11465221558369644</v>
      </c>
      <c r="H18" s="33">
        <f>totals!N13/totals!$H13</f>
        <v>1.4079927114266953E-2</v>
      </c>
      <c r="I18" s="33">
        <f>totals!O13/totals!$H13</f>
        <v>2.0169009354555217E-2</v>
      </c>
      <c r="J18" s="33">
        <f>totals!P13/totals!$H13</f>
        <v>3.4694208854748353E-2</v>
      </c>
      <c r="K18" s="96">
        <f>SUM($C18:J18)</f>
        <v>-0.23219292875668709</v>
      </c>
      <c r="L18" s="96">
        <f t="shared" si="10"/>
        <v>-0.28705614696599069</v>
      </c>
    </row>
    <row r="19" spans="2:12" ht="15" thickBot="1" x14ac:dyDescent="0.35">
      <c r="B19" s="41">
        <f>totals!A14</f>
        <v>10</v>
      </c>
      <c r="C19" s="35">
        <f>totals!I14/totals!$H14</f>
        <v>-0.19596776965989712</v>
      </c>
      <c r="D19" s="35">
        <f>totals!J14/totals!$H14</f>
        <v>-0.11843455742845869</v>
      </c>
      <c r="E19" s="35">
        <f>totals!K14/totals!$H14</f>
        <v>2.5739492652909046E-2</v>
      </c>
      <c r="F19" s="35">
        <f>totals!L14/totals!$H14</f>
        <v>6.4845600719776924E-3</v>
      </c>
      <c r="G19" s="35">
        <f>totals!M14/totals!$H14</f>
        <v>-0.10036830101511025</v>
      </c>
      <c r="H19" s="35">
        <f>totals!N14/totals!$H14</f>
        <v>1.004732417637789E-2</v>
      </c>
      <c r="I19" s="35">
        <f>totals!O14/totals!$H14</f>
        <v>1.2172997863498659E-2</v>
      </c>
      <c r="J19" s="35">
        <f>totals!P14/totals!$H14</f>
        <v>2.1225987831018676E-2</v>
      </c>
      <c r="K19" s="70">
        <f>SUM($C19:J19)</f>
        <v>-0.33910026550768407</v>
      </c>
      <c r="L19" s="70">
        <f t="shared" si="10"/>
        <v>-0.3724992512022014</v>
      </c>
    </row>
    <row r="20" spans="2:12" x14ac:dyDescent="0.3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7" spans="2:12" ht="15" thickBot="1" x14ac:dyDescent="0.35"/>
    <row r="28" spans="2:12" ht="15" thickBot="1" x14ac:dyDescent="0.35">
      <c r="B28" s="67" t="str">
        <f>B$8</f>
        <v>Taxes/Transfers As a Percent of Final Income</v>
      </c>
      <c r="C28" s="68"/>
      <c r="D28" s="68"/>
      <c r="E28" s="68"/>
      <c r="F28" s="68"/>
      <c r="G28" s="68"/>
      <c r="H28" s="68"/>
      <c r="I28" s="68"/>
      <c r="J28" s="68"/>
      <c r="K28" s="69"/>
      <c r="L28" s="69"/>
    </row>
    <row r="29" spans="2:12" ht="15" thickBot="1" x14ac:dyDescent="0.35">
      <c r="B29" s="42" t="str">
        <f>totals!A28</f>
        <v>hh_type</v>
      </c>
      <c r="C29" s="43" t="str">
        <f>C$5</f>
        <v>SSC</v>
      </c>
      <c r="D29" s="43" t="str">
        <f t="shared" ref="D29:J29" si="11">D$5</f>
        <v>Direct Taxes</v>
      </c>
      <c r="E29" s="43" t="str">
        <f t="shared" si="11"/>
        <v>Pensions</v>
      </c>
      <c r="F29" s="43" t="str">
        <f t="shared" si="11"/>
        <v>Direct Transfers</v>
      </c>
      <c r="G29" s="43" t="str">
        <f t="shared" si="11"/>
        <v>Indirect Taxes</v>
      </c>
      <c r="H29" s="43" t="str">
        <f t="shared" si="11"/>
        <v>Indirect Subsidies</v>
      </c>
      <c r="I29" s="43" t="str">
        <f t="shared" si="11"/>
        <v>In-kind Health</v>
      </c>
      <c r="J29" s="43" t="str">
        <f t="shared" si="11"/>
        <v>In-kind Education</v>
      </c>
      <c r="K29" s="44" t="str">
        <f>K$5</f>
        <v>Total</v>
      </c>
      <c r="L29" s="44" t="str">
        <f>L$5</f>
        <v>Total cash</v>
      </c>
    </row>
    <row r="30" spans="2:12" x14ac:dyDescent="0.3">
      <c r="B30" s="73" t="str">
        <f>totals!A29</f>
        <v>two adults (or more) and 1 child</v>
      </c>
      <c r="C30" s="33">
        <f>totals!I29/totals!$H29</f>
        <v>-0.14628441442602627</v>
      </c>
      <c r="D30" s="33">
        <f>totals!J29/totals!$H29</f>
        <v>-7.7746267717750506E-2</v>
      </c>
      <c r="E30" s="33">
        <f>totals!K29/totals!$H29</f>
        <v>3.9268195297189196E-2</v>
      </c>
      <c r="F30" s="33">
        <f>totals!L29/totals!$H29</f>
        <v>5.7894955624839893E-2</v>
      </c>
      <c r="G30" s="33">
        <f>totals!M29/totals!$H29</f>
        <v>-0.1178722458447885</v>
      </c>
      <c r="H30" s="33">
        <f>totals!N29/totals!$H29</f>
        <v>1.4304043519202704E-2</v>
      </c>
      <c r="I30" s="33">
        <f>totals!O29/totals!$H29</f>
        <v>3.2449578326599497E-2</v>
      </c>
      <c r="J30" s="33">
        <f>totals!P29/totals!$H29</f>
        <v>5.1124790796581117E-2</v>
      </c>
      <c r="K30" s="95">
        <f>SUM($C30:J30)</f>
        <v>-0.14686136442415287</v>
      </c>
      <c r="L30" s="95">
        <f>K30-SUM(I30:J30)</f>
        <v>-0.23043573354733349</v>
      </c>
    </row>
    <row r="31" spans="2:12" x14ac:dyDescent="0.3">
      <c r="B31" s="73" t="str">
        <f>totals!A30</f>
        <v>two adults (or more) and 2 children</v>
      </c>
      <c r="C31" s="33">
        <f>totals!I30/totals!$H30</f>
        <v>-0.12283620970190265</v>
      </c>
      <c r="D31" s="33">
        <f>totals!J30/totals!$H30</f>
        <v>-7.4579260149645332E-2</v>
      </c>
      <c r="E31" s="33">
        <f>totals!K30/totals!$H30</f>
        <v>2.6223234123092513E-2</v>
      </c>
      <c r="F31" s="33">
        <f>totals!L30/totals!$H30</f>
        <v>0.10283154381940791</v>
      </c>
      <c r="G31" s="33">
        <f>totals!M30/totals!$H30</f>
        <v>-0.11244257069881307</v>
      </c>
      <c r="H31" s="33">
        <f>totals!N30/totals!$H30</f>
        <v>1.294579213167046E-2</v>
      </c>
      <c r="I31" s="33">
        <f>totals!O30/totals!$H30</f>
        <v>2.8788955251414262E-2</v>
      </c>
      <c r="J31" s="33">
        <f>totals!P30/totals!$H30</f>
        <v>8.1237695059619253E-2</v>
      </c>
      <c r="K31" s="96">
        <f>SUM($C31:J31)</f>
        <v>-5.7830820165156643E-2</v>
      </c>
      <c r="L31" s="96">
        <f t="shared" ref="L31:L36" si="12">K31-SUM(I31:J31)</f>
        <v>-0.16785747047619015</v>
      </c>
    </row>
    <row r="32" spans="2:12" x14ac:dyDescent="0.3">
      <c r="B32" s="73" t="str">
        <f>totals!A31</f>
        <v>two adults (or more) and 3+ children</v>
      </c>
      <c r="C32" s="33">
        <f>totals!I31/totals!$H31</f>
        <v>-9.2326487396215823E-2</v>
      </c>
      <c r="D32" s="33">
        <f>totals!J31/totals!$H31</f>
        <v>-5.1918281849985828E-2</v>
      </c>
      <c r="E32" s="33">
        <f>totals!K31/totals!$H31</f>
        <v>2.1788107040271024E-2</v>
      </c>
      <c r="F32" s="33">
        <f>totals!L31/totals!$H31</f>
        <v>0.18945338908422854</v>
      </c>
      <c r="G32" s="33">
        <f>totals!M31/totals!$H31</f>
        <v>-9.9438304664659471E-2</v>
      </c>
      <c r="H32" s="33">
        <f>totals!N31/totals!$H31</f>
        <v>1.1976047600154985E-2</v>
      </c>
      <c r="I32" s="33">
        <f>totals!O31/totals!$H31</f>
        <v>4.8000243607481716E-2</v>
      </c>
      <c r="J32" s="33">
        <f>totals!P31/totals!$H31</f>
        <v>0.12041453380610245</v>
      </c>
      <c r="K32" s="96">
        <f>SUM($C32:J32)</f>
        <v>0.14794924722737757</v>
      </c>
      <c r="L32" s="96">
        <f t="shared" si="12"/>
        <v>-2.0465530186206615E-2</v>
      </c>
    </row>
    <row r="33" spans="2:12" x14ac:dyDescent="0.3">
      <c r="B33" s="73" t="str">
        <f>totals!A32</f>
        <v>one adult and child(ren)</v>
      </c>
      <c r="C33" s="33">
        <f>totals!I32/totals!$H32</f>
        <v>-6.0996266742231742E-2</v>
      </c>
      <c r="D33" s="33">
        <f>totals!J32/totals!$H32</f>
        <v>-3.0488469898744996E-2</v>
      </c>
      <c r="E33" s="33">
        <f>totals!K32/totals!$H32</f>
        <v>1.5934552263942338E-2</v>
      </c>
      <c r="F33" s="33">
        <f>totals!L32/totals!$H32</f>
        <v>9.9324508354379754E-2</v>
      </c>
      <c r="G33" s="33">
        <f>totals!M32/totals!$H32</f>
        <v>-0.10493784801710564</v>
      </c>
      <c r="H33" s="33">
        <f>totals!N32/totals!$H32</f>
        <v>1.6510849247864421E-2</v>
      </c>
      <c r="I33" s="33">
        <f>totals!O32/totals!$H32</f>
        <v>3.1064839769114675E-2</v>
      </c>
      <c r="J33" s="33">
        <f>totals!P32/totals!$H32</f>
        <v>0.10298863747902098</v>
      </c>
      <c r="K33" s="96">
        <f>SUM($C33:J33)</f>
        <v>6.9400802456239793E-2</v>
      </c>
      <c r="L33" s="96">
        <f t="shared" si="12"/>
        <v>-6.4652674791895862E-2</v>
      </c>
    </row>
    <row r="34" spans="2:12" x14ac:dyDescent="0.3">
      <c r="B34" s="73" t="str">
        <f>totals!A33</f>
        <v>only working age adults</v>
      </c>
      <c r="C34" s="33">
        <f>totals!I33/totals!$H33</f>
        <v>-0.14442219128019412</v>
      </c>
      <c r="D34" s="33">
        <f>totals!J33/totals!$H33</f>
        <v>-7.0733921081172435E-2</v>
      </c>
      <c r="E34" s="33">
        <f>totals!K33/totals!$H33</f>
        <v>8.4173560838560466E-2</v>
      </c>
      <c r="F34" s="33">
        <f>totals!L33/totals!$H33</f>
        <v>2.0814195932432392E-2</v>
      </c>
      <c r="G34" s="33">
        <f>totals!M33/totals!$H33</f>
        <v>-0.11001946665137713</v>
      </c>
      <c r="H34" s="33">
        <f>totals!N33/totals!$H33</f>
        <v>1.6198088884133217E-2</v>
      </c>
      <c r="I34" s="33">
        <f>totals!O33/totals!$H33</f>
        <v>3.0170831182192884E-2</v>
      </c>
      <c r="J34" s="33">
        <f>totals!P33/totals!$H33</f>
        <v>1.9937226943462834E-2</v>
      </c>
      <c r="K34" s="96">
        <f>SUM($C34:J34)</f>
        <v>-0.15388167523196189</v>
      </c>
      <c r="L34" s="96">
        <f t="shared" si="12"/>
        <v>-0.20398973335761761</v>
      </c>
    </row>
    <row r="35" spans="2:12" x14ac:dyDescent="0.3">
      <c r="B35" s="73" t="str">
        <f>totals!A34</f>
        <v>only pensioners</v>
      </c>
      <c r="C35" s="33">
        <f>totals!I34/totals!$H34</f>
        <v>-2.0004216023216812E-2</v>
      </c>
      <c r="D35" s="33">
        <f>totals!J34/totals!$H34</f>
        <v>-6.9964101653289344E-3</v>
      </c>
      <c r="E35" s="33">
        <f>totals!K34/totals!$H34</f>
        <v>0.64170069251280037</v>
      </c>
      <c r="F35" s="33">
        <f>totals!L34/totals!$H34</f>
        <v>1.8649996938751912E-2</v>
      </c>
      <c r="G35" s="33">
        <f>totals!M34/totals!$H34</f>
        <v>-0.11844533856293402</v>
      </c>
      <c r="H35" s="33">
        <f>totals!N34/totals!$H34</f>
        <v>2.5441961476284771E-2</v>
      </c>
      <c r="I35" s="33">
        <f>totals!O34/totals!$H34</f>
        <v>8.856975561437623E-2</v>
      </c>
      <c r="J35" s="33">
        <f>totals!P34/totals!$H34</f>
        <v>0</v>
      </c>
      <c r="K35" s="96">
        <f>SUM($C35:J35)</f>
        <v>0.62891644179073347</v>
      </c>
      <c r="L35" s="96">
        <f t="shared" si="12"/>
        <v>0.54034668617635728</v>
      </c>
    </row>
    <row r="36" spans="2:12" ht="15" thickBot="1" x14ac:dyDescent="0.35">
      <c r="B36" s="74" t="str">
        <f>totals!A35</f>
        <v>mixed adults, no children</v>
      </c>
      <c r="C36" s="35">
        <f>totals!I35/totals!$H35</f>
        <v>-8.6453983880409854E-2</v>
      </c>
      <c r="D36" s="35">
        <f>totals!J35/totals!$H35</f>
        <v>-3.7673234674955057E-2</v>
      </c>
      <c r="E36" s="35">
        <f>totals!K35/totals!$H35</f>
        <v>0.36751329210961814</v>
      </c>
      <c r="F36" s="35">
        <f>totals!L35/totals!$H35</f>
        <v>3.4764802105726779E-2</v>
      </c>
      <c r="G36" s="35">
        <f>totals!M35/totals!$H35</f>
        <v>-0.11268775241847181</v>
      </c>
      <c r="H36" s="35">
        <f>totals!N35/totals!$H35</f>
        <v>1.7517690218544383E-2</v>
      </c>
      <c r="I36" s="35">
        <f>totals!O35/totals!$H35</f>
        <v>6.6326884282988205E-2</v>
      </c>
      <c r="J36" s="35">
        <f>totals!P35/totals!$H35</f>
        <v>4.1835529826255357E-3</v>
      </c>
      <c r="K36" s="70">
        <f>SUM($C36:J36)</f>
        <v>0.25349125072566631</v>
      </c>
      <c r="L36" s="70">
        <f t="shared" si="12"/>
        <v>0.18298081346005257</v>
      </c>
    </row>
    <row r="47" spans="2:12" ht="15" thickBot="1" x14ac:dyDescent="0.35"/>
    <row r="48" spans="2:12" ht="15" thickBot="1" x14ac:dyDescent="0.35">
      <c r="B48" s="67" t="str">
        <f>B$8</f>
        <v>Taxes/Transfers As a Percent of Final Income</v>
      </c>
      <c r="C48" s="68"/>
      <c r="D48" s="68"/>
      <c r="E48" s="68"/>
      <c r="F48" s="68"/>
      <c r="G48" s="68"/>
      <c r="H48" s="68"/>
      <c r="I48" s="68"/>
      <c r="J48" s="68"/>
      <c r="K48" s="69"/>
      <c r="L48" s="69"/>
    </row>
    <row r="49" spans="2:12" ht="17.399999999999999" customHeight="1" thickBot="1" x14ac:dyDescent="0.35">
      <c r="B49" s="42" t="str">
        <f>totals!A37</f>
        <v>region</v>
      </c>
      <c r="C49" s="43" t="str">
        <f>C$5</f>
        <v>SSC</v>
      </c>
      <c r="D49" s="43" t="str">
        <f t="shared" ref="D49:J49" si="13">D$5</f>
        <v>Direct Taxes</v>
      </c>
      <c r="E49" s="43" t="str">
        <f t="shared" si="13"/>
        <v>Pensions</v>
      </c>
      <c r="F49" s="43" t="str">
        <f t="shared" si="13"/>
        <v>Direct Transfers</v>
      </c>
      <c r="G49" s="43" t="str">
        <f t="shared" si="13"/>
        <v>Indirect Taxes</v>
      </c>
      <c r="H49" s="43" t="str">
        <f t="shared" si="13"/>
        <v>Indirect Subsidies</v>
      </c>
      <c r="I49" s="43" t="str">
        <f t="shared" si="13"/>
        <v>In-kind Health</v>
      </c>
      <c r="J49" s="43" t="str">
        <f t="shared" si="13"/>
        <v>In-kind Education</v>
      </c>
      <c r="K49" s="44" t="str">
        <f>K$5</f>
        <v>Total</v>
      </c>
      <c r="L49" s="44" t="str">
        <f>L$5</f>
        <v>Total cash</v>
      </c>
    </row>
    <row r="50" spans="2:12" x14ac:dyDescent="0.3">
      <c r="B50" s="97" t="str">
        <f>totals!A38</f>
        <v>north</v>
      </c>
      <c r="C50" s="98">
        <f>totals!I38/totals!$H38</f>
        <v>-8.6305756981735218E-2</v>
      </c>
      <c r="D50" s="98">
        <f>totals!J38/totals!$H38</f>
        <v>-4.0686445088093569E-2</v>
      </c>
      <c r="E50" s="98">
        <f>totals!K38/totals!$H38</f>
        <v>0.12829144361566569</v>
      </c>
      <c r="F50" s="98">
        <f>totals!L38/totals!$H38</f>
        <v>6.2529942877425873E-2</v>
      </c>
      <c r="G50" s="98">
        <f>totals!M38/totals!$H38</f>
        <v>-0.10312592382608345</v>
      </c>
      <c r="H50" s="98">
        <f>totals!N38/totals!$H38</f>
        <v>1.7669232606273944E-2</v>
      </c>
      <c r="I50" s="98">
        <f>totals!O38/totals!$H38</f>
        <v>4.6896152181247992E-2</v>
      </c>
      <c r="J50" s="98">
        <f>totals!P38/totals!$H38</f>
        <v>4.5077807110825048E-2</v>
      </c>
      <c r="K50" s="95">
        <f>SUM($C50:J50)</f>
        <v>7.0346452495526318E-2</v>
      </c>
      <c r="L50" s="95">
        <f>K50-SUM(I50:J50)</f>
        <v>-2.1627506796546722E-2</v>
      </c>
    </row>
    <row r="51" spans="2:12" x14ac:dyDescent="0.3">
      <c r="B51" s="73" t="str">
        <f>totals!A39</f>
        <v>center</v>
      </c>
      <c r="C51" s="33">
        <f>totals!I39/totals!$H39</f>
        <v>-0.10478168881722812</v>
      </c>
      <c r="D51" s="33">
        <f>totals!J39/totals!$H39</f>
        <v>-4.9849963939702542E-2</v>
      </c>
      <c r="E51" s="33">
        <f>totals!K39/totals!$H39</f>
        <v>0.12512211334189555</v>
      </c>
      <c r="F51" s="33">
        <f>totals!L39/totals!$H39</f>
        <v>6.5015952943505012E-2</v>
      </c>
      <c r="G51" s="33">
        <f>totals!M39/totals!$H39</f>
        <v>-0.11351610517382796</v>
      </c>
      <c r="H51" s="33">
        <f>totals!N39/totals!$H39</f>
        <v>1.6135784984333153E-2</v>
      </c>
      <c r="I51" s="33">
        <f>totals!O39/totals!$H39</f>
        <v>3.8940307474073253E-2</v>
      </c>
      <c r="J51" s="33">
        <f>totals!P39/totals!$H39</f>
        <v>4.7590754581892096E-2</v>
      </c>
      <c r="K51" s="96">
        <f>SUM($C51:J51)</f>
        <v>2.4657155394940442E-2</v>
      </c>
      <c r="L51" s="96">
        <f t="shared" ref="L51:L57" si="14">K51-SUM(I51:J51)</f>
        <v>-6.1873906661024908E-2</v>
      </c>
    </row>
    <row r="52" spans="2:12" x14ac:dyDescent="0.3">
      <c r="B52" s="73" t="str">
        <f>totals!A40</f>
        <v>south</v>
      </c>
      <c r="C52" s="33">
        <f>totals!I40/totals!$H40</f>
        <v>-9.1626046515752707E-2</v>
      </c>
      <c r="D52" s="33">
        <f>totals!J40/totals!$H40</f>
        <v>-3.970420010640232E-2</v>
      </c>
      <c r="E52" s="33">
        <f>totals!K40/totals!$H40</f>
        <v>0.14887290513350365</v>
      </c>
      <c r="F52" s="33">
        <f>totals!L40/totals!$H40</f>
        <v>7.3563630670897287E-2</v>
      </c>
      <c r="G52" s="33">
        <f>totals!M40/totals!$H40</f>
        <v>-0.10087488913009171</v>
      </c>
      <c r="H52" s="33">
        <f>totals!N40/totals!$H40</f>
        <v>1.7463986255581203E-2</v>
      </c>
      <c r="I52" s="33">
        <f>totals!O40/totals!$H40</f>
        <v>4.7953649515217911E-2</v>
      </c>
      <c r="J52" s="33">
        <f>totals!P40/totals!$H40</f>
        <v>4.544429976459749E-2</v>
      </c>
      <c r="K52" s="96">
        <f>SUM($C52:J52)</f>
        <v>0.10109333558755079</v>
      </c>
      <c r="L52" s="96">
        <f t="shared" si="14"/>
        <v>7.6953863077353912E-3</v>
      </c>
    </row>
    <row r="53" spans="2:12" x14ac:dyDescent="0.3">
      <c r="B53" s="73" t="str">
        <f>totals!A41</f>
        <v>capital city</v>
      </c>
      <c r="C53" s="33">
        <f>totals!I41/totals!$H41</f>
        <v>-0.17379429813963215</v>
      </c>
      <c r="D53" s="33">
        <f>totals!J41/totals!$H41</f>
        <v>-0.10141581910226526</v>
      </c>
      <c r="E53" s="33">
        <f>totals!K41/totals!$H41</f>
        <v>0.10142695759482465</v>
      </c>
      <c r="F53" s="33">
        <f>totals!L41/totals!$H41</f>
        <v>3.430099439787878E-2</v>
      </c>
      <c r="G53" s="33">
        <f>totals!M41/totals!$H41</f>
        <v>-0.12267238514206874</v>
      </c>
      <c r="H53" s="33">
        <f>totals!N41/totals!$H41</f>
        <v>1.3670330188750935E-2</v>
      </c>
      <c r="I53" s="33">
        <f>totals!O41/totals!$H41</f>
        <v>2.6063490514231288E-2</v>
      </c>
      <c r="J53" s="33">
        <f>totals!P41/totals!$H41</f>
        <v>3.9014389266265909E-2</v>
      </c>
      <c r="K53" s="96">
        <f>SUM($C53:J53)</f>
        <v>-0.18340634042201459</v>
      </c>
      <c r="L53" s="96">
        <f t="shared" si="14"/>
        <v>-0.24848422020251179</v>
      </c>
    </row>
    <row r="54" spans="2:12" x14ac:dyDescent="0.3">
      <c r="B54" s="73"/>
      <c r="C54" s="33"/>
      <c r="D54" s="33"/>
      <c r="E54" s="33"/>
      <c r="F54" s="33"/>
      <c r="G54" s="33"/>
      <c r="H54" s="33"/>
      <c r="I54" s="33"/>
      <c r="J54" s="33"/>
      <c r="K54" s="96"/>
      <c r="L54" s="96"/>
    </row>
    <row r="55" spans="2:12" x14ac:dyDescent="0.3">
      <c r="B55" s="73" t="str">
        <f>totals!A44</f>
        <v>big cities</v>
      </c>
      <c r="C55" s="33">
        <f>totals!I44/totals!$H44</f>
        <v>-0.17079901120592134</v>
      </c>
      <c r="D55" s="33">
        <f>totals!J44/totals!$H44</f>
        <v>-0.10078163690832222</v>
      </c>
      <c r="E55" s="33">
        <f>totals!K44/totals!$H44</f>
        <v>0.10513829214891122</v>
      </c>
      <c r="F55" s="33">
        <f>totals!L44/totals!$H44</f>
        <v>3.4404294288256636E-2</v>
      </c>
      <c r="G55" s="33">
        <f>totals!M44/totals!$H44</f>
        <v>-0.12465798866141382</v>
      </c>
      <c r="H55" s="33">
        <f>totals!N44/totals!$H44</f>
        <v>1.3655564546240119E-2</v>
      </c>
      <c r="I55" s="33">
        <f>totals!O44/totals!$H44</f>
        <v>2.5715712448311199E-2</v>
      </c>
      <c r="J55" s="33">
        <f>totals!P44/totals!$H44</f>
        <v>4.0768270172778426E-2</v>
      </c>
      <c r="K55" s="96">
        <f>SUM($C55:J55)</f>
        <v>-0.17655650317115973</v>
      </c>
      <c r="L55" s="96">
        <f t="shared" si="14"/>
        <v>-0.24304048579224935</v>
      </c>
    </row>
    <row r="56" spans="2:12" x14ac:dyDescent="0.3">
      <c r="B56" s="73" t="str">
        <f>totals!A45</f>
        <v>small towns</v>
      </c>
      <c r="C56" s="33">
        <f>totals!I45/totals!$H45</f>
        <v>-0.12886268758836039</v>
      </c>
      <c r="D56" s="33">
        <f>totals!J45/totals!$H45</f>
        <v>-6.2261289800846192E-2</v>
      </c>
      <c r="E56" s="33">
        <f>totals!K45/totals!$H45</f>
        <v>0.14393051003259291</v>
      </c>
      <c r="F56" s="33">
        <f>totals!L45/totals!$H45</f>
        <v>5.1855132024696472E-2</v>
      </c>
      <c r="G56" s="33">
        <f>totals!M45/totals!$H45</f>
        <v>-0.11851175899424271</v>
      </c>
      <c r="H56" s="33">
        <f>totals!N45/totals!$H45</f>
        <v>2.0891643339588258E-2</v>
      </c>
      <c r="I56" s="33">
        <f>totals!O45/totals!$H45</f>
        <v>4.2634310366150396E-2</v>
      </c>
      <c r="J56" s="33">
        <f>totals!P45/totals!$H45</f>
        <v>5.4002935793752288E-2</v>
      </c>
      <c r="K56" s="96">
        <f>SUM($C56:J56)</f>
        <v>3.6787951733310287E-3</v>
      </c>
      <c r="L56" s="96">
        <f t="shared" si="14"/>
        <v>-9.2958450986571656E-2</v>
      </c>
    </row>
    <row r="57" spans="2:12" ht="15" thickBot="1" x14ac:dyDescent="0.35">
      <c r="B57" s="74" t="str">
        <f>totals!A46</f>
        <v>rural</v>
      </c>
      <c r="C57" s="35">
        <f>totals!I46/totals!$H46</f>
        <v>-8.8010638284089185E-2</v>
      </c>
      <c r="D57" s="35">
        <f>totals!J46/totals!$H46</f>
        <v>-4.0205159289164835E-2</v>
      </c>
      <c r="E57" s="35">
        <f>totals!K46/totals!$H46</f>
        <v>0.12553250195790772</v>
      </c>
      <c r="F57" s="35">
        <f>totals!L46/totals!$H46</f>
        <v>6.9594199941447471E-2</v>
      </c>
      <c r="G57" s="35">
        <f>totals!M46/totals!$H46</f>
        <v>-0.10250467680673037</v>
      </c>
      <c r="H57" s="35">
        <f>totals!N46/totals!$H46</f>
        <v>1.5801439193448952E-2</v>
      </c>
      <c r="I57" s="35">
        <f>totals!O46/totals!$H46</f>
        <v>4.4194490511608862E-2</v>
      </c>
      <c r="J57" s="35">
        <f>totals!P46/totals!$H46</f>
        <v>4.2748379986026493E-2</v>
      </c>
      <c r="K57" s="70">
        <f>SUM($C57:J57)</f>
        <v>6.7150537210455108E-2</v>
      </c>
      <c r="L57" s="70">
        <f t="shared" si="14"/>
        <v>-1.9792333287180247E-2</v>
      </c>
    </row>
  </sheetData>
  <mergeCells count="1">
    <mergeCell ref="X4:AG4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175D-97DB-4E71-8304-24AFB4BC6CF0}">
  <sheetPr>
    <tabColor theme="9"/>
  </sheetPr>
  <dimension ref="A1:P70"/>
  <sheetViews>
    <sheetView topLeftCell="D1" zoomScale="70" zoomScaleNormal="70" workbookViewId="0">
      <selection activeCell="F20" sqref="F20"/>
    </sheetView>
  </sheetViews>
  <sheetFormatPr defaultRowHeight="14.4" x14ac:dyDescent="0.3"/>
  <cols>
    <col min="1" max="3" width="0" hidden="1" customWidth="1"/>
    <col min="5" max="5" width="34.33203125" customWidth="1"/>
    <col min="6" max="6" width="8.6640625" customWidth="1"/>
    <col min="7" max="7" width="20.33203125" customWidth="1"/>
    <col min="8" max="10" width="7.5546875" hidden="1" customWidth="1"/>
    <col min="11" max="11" width="23.44140625" hidden="1" customWidth="1"/>
    <col min="12" max="12" width="7.5546875" hidden="1" customWidth="1"/>
    <col min="13" max="13" width="11.109375" customWidth="1"/>
    <col min="14" max="14" width="10.44140625" bestFit="1" customWidth="1"/>
    <col min="15" max="15" width="10.6640625" customWidth="1"/>
    <col min="16" max="16" width="10.44140625" bestFit="1" customWidth="1"/>
  </cols>
  <sheetData>
    <row r="1" spans="1:16" ht="15" thickBot="1" x14ac:dyDescent="0.35">
      <c r="I1" t="s">
        <v>4</v>
      </c>
      <c r="K1" t="s">
        <v>2</v>
      </c>
    </row>
    <row r="2" spans="1:16" x14ac:dyDescent="0.3">
      <c r="A2" t="str">
        <f t="array" ref="A2:B70">TRANSPOSE(totals!$B$1:$AZ$2)</f>
        <v>market_income</v>
      </c>
      <c r="B2">
        <v>34626.576666144567</v>
      </c>
      <c r="E2" s="252" t="s">
        <v>105</v>
      </c>
      <c r="F2" s="253"/>
      <c r="G2" s="253"/>
      <c r="H2" s="253"/>
      <c r="I2" s="253"/>
      <c r="J2" s="253"/>
      <c r="K2" s="253"/>
      <c r="L2" s="253"/>
      <c r="M2" s="253"/>
      <c r="N2" s="253"/>
      <c r="O2" s="253"/>
      <c r="P2" s="254"/>
    </row>
    <row r="3" spans="1:16" x14ac:dyDescent="0.3">
      <c r="A3" t="str">
        <v>market_pens_income</v>
      </c>
      <c r="B3">
        <v>34742.247079590714</v>
      </c>
      <c r="E3" s="99"/>
      <c r="F3" s="110"/>
      <c r="G3" s="110" t="s">
        <v>106</v>
      </c>
      <c r="H3" s="110" t="s">
        <v>107</v>
      </c>
      <c r="I3" s="110" t="s">
        <v>108</v>
      </c>
      <c r="J3" s="110" t="s">
        <v>109</v>
      </c>
      <c r="K3" s="110" t="s">
        <v>110</v>
      </c>
      <c r="L3" s="110" t="s">
        <v>2</v>
      </c>
      <c r="M3" s="255" t="s">
        <v>111</v>
      </c>
      <c r="N3" s="255"/>
      <c r="O3" s="111" t="s">
        <v>16</v>
      </c>
      <c r="P3" s="100"/>
    </row>
    <row r="4" spans="1:16" x14ac:dyDescent="0.3">
      <c r="A4" t="str">
        <v>net_market_income</v>
      </c>
      <c r="B4">
        <v>28461.362600937126</v>
      </c>
      <c r="E4" s="101"/>
      <c r="F4" s="102"/>
      <c r="G4" s="102"/>
      <c r="H4" s="102"/>
      <c r="I4" s="102"/>
      <c r="J4" s="102"/>
      <c r="K4" s="102"/>
      <c r="L4" s="102"/>
      <c r="M4" s="103" t="s">
        <v>112</v>
      </c>
      <c r="N4" s="103" t="s">
        <v>115</v>
      </c>
      <c r="O4" s="103" t="str">
        <f>M4</f>
        <v>absolute</v>
      </c>
      <c r="P4" s="104" t="str">
        <f>N4</f>
        <v>per bln LCU</v>
      </c>
    </row>
    <row r="5" spans="1:16" s="124" customFormat="1" x14ac:dyDescent="0.3">
      <c r="A5" s="124" t="str">
        <v>gross_income</v>
      </c>
      <c r="B5" s="124">
        <v>40725.26874993628</v>
      </c>
      <c r="E5" s="99" t="str">
        <f t="shared" ref="E5:E19" si="0">INDEX(programs_names,MATCH(F5,programs,0),2)</f>
        <v>Social contributions</v>
      </c>
      <c r="F5" s="110" t="s">
        <v>47</v>
      </c>
      <c r="G5" s="110" t="s">
        <v>113</v>
      </c>
      <c r="H5" s="110">
        <f>INDEX($A$2:$B$70,MATCH($F5,$A$2:$A$70,0),2)</f>
        <v>-4061.5879684336987</v>
      </c>
      <c r="I5" s="112">
        <f>VLOOKUP(_xlfn.CONCAT($G5,"_",$F5,"_",I$1),MC!$A$2:$D$1000,4,FALSE)</f>
        <v>0.19151853737225291</v>
      </c>
      <c r="J5" s="110">
        <f>INDEX(gini_poverty!$1:$1048576,MATCH(_xlfn.CONCAT($G5,"_income_",I$1,"_"),gini_poverty!$A:$A,0), MATCH("value", gini_poverty!$1:$1, 0))</f>
        <v>0.20590136474251095</v>
      </c>
      <c r="K5" s="112">
        <f>VLOOKUP(_xlfn.CONCAT($G5,"_",$F5,"_",K$1),MC!$A$2:$D$1000,4,FALSE)</f>
        <v>0.35091660000000002</v>
      </c>
      <c r="L5" s="110">
        <f>INDEX(gini_poverty!$1:$1048576,MATCH(_xlfn.CONCAT($G5,"_income_",K$1,"_"),gini_poverty!$A:$A,0), MATCH("value", gini_poverty!$1:$1, 0))</f>
        <v>0.32030570000000003</v>
      </c>
      <c r="M5" s="105">
        <f>(I5-J5)*100</f>
        <v>-1.4382827370258033</v>
      </c>
      <c r="N5" s="106">
        <f>IF($H5&lt;&gt;0,M5/ABS($H5/1000),"")</f>
        <v>-0.35411832716760272</v>
      </c>
      <c r="O5" s="112">
        <f>(K5-L5)*100</f>
        <v>3.0610899999999996</v>
      </c>
      <c r="P5" s="107">
        <f>IF($H5&lt;&gt;0,O5/ABS($H5/1000),"")</f>
        <v>0.75366827550960835</v>
      </c>
    </row>
    <row r="6" spans="1:16" x14ac:dyDescent="0.3">
      <c r="A6" t="str">
        <v>disposable_income</v>
      </c>
      <c r="B6">
        <v>34560.054684728835</v>
      </c>
      <c r="E6" s="113" t="str">
        <f t="shared" si="0"/>
        <v>Social insurance contributions</v>
      </c>
      <c r="F6" s="20" t="s">
        <v>59</v>
      </c>
      <c r="G6" s="20" t="str">
        <f>G5</f>
        <v>disposable</v>
      </c>
      <c r="H6" s="20">
        <f t="shared" ref="H6:H18" si="1">INDEX($A$2:$B$70,MATCH($F6,$A$2:$A$70,0),2)</f>
        <v>-4061.5879684336987</v>
      </c>
      <c r="I6" s="114">
        <f>VLOOKUP(_xlfn.CONCAT($G6,"_",$F6,"_",I$1),MC!$A$2:$D$1000,4,FALSE)</f>
        <v>0.19151853737225291</v>
      </c>
      <c r="J6" s="20">
        <f>INDEX(gini_poverty!$1:$1048576,MATCH(_xlfn.CONCAT($G6,"_income_",I$1,"_"),gini_poverty!$A:$A,0), MATCH("value", gini_poverty!$1:$1, 0))</f>
        <v>0.20590136474251095</v>
      </c>
      <c r="K6" s="114">
        <f>VLOOKUP(_xlfn.CONCAT($G6,"_",$F6,"_",K$1),MC!$A$2:$D$1000,4,FALSE)</f>
        <v>0.35091660000000002</v>
      </c>
      <c r="L6" s="20">
        <f>INDEX(gini_poverty!$1:$1048576,MATCH(_xlfn.CONCAT($G6,"_income_",K$1,"_"),gini_poverty!$A:$A,0), MATCH("value", gini_poverty!$1:$1, 0))</f>
        <v>0.32030570000000003</v>
      </c>
      <c r="M6" s="116">
        <f t="shared" ref="M6:M18" si="2">(I6-J6)*100</f>
        <v>-1.4382827370258033</v>
      </c>
      <c r="N6" s="117">
        <f t="shared" ref="N6:N18" si="3">IF($H6&lt;&gt;0,M6/ABS($H6/1000),"")</f>
        <v>-0.35411832716760272</v>
      </c>
      <c r="O6" s="114">
        <f t="shared" ref="O6:O20" si="4">(K6-L6)*100</f>
        <v>3.0610899999999996</v>
      </c>
      <c r="P6" s="115">
        <f t="shared" ref="P6:P20" si="5">IF($H6&lt;&gt;0,O6/ABS($H6/1000),"")</f>
        <v>0.75366827550960835</v>
      </c>
    </row>
    <row r="7" spans="1:16" s="124" customFormat="1" x14ac:dyDescent="0.3">
      <c r="A7" s="124" t="str">
        <v>consumable_income</v>
      </c>
      <c r="B7" s="124">
        <v>31297.517215171774</v>
      </c>
      <c r="E7" s="99" t="str">
        <f t="shared" si="0"/>
        <v>All direct taxes other than social contributions</v>
      </c>
      <c r="F7" s="110" t="s">
        <v>71</v>
      </c>
      <c r="G7" s="110" t="str">
        <f>G5</f>
        <v>disposable</v>
      </c>
      <c r="H7" s="110">
        <f t="shared" si="1"/>
        <v>-2103.6260967737444</v>
      </c>
      <c r="I7" s="112">
        <f>VLOOKUP(_xlfn.CONCAT($G7,"_",$F7,"_",I$1),MC!$A$2:$D$1000,4,FALSE)</f>
        <v>0.20005775361950884</v>
      </c>
      <c r="J7" s="110">
        <f>INDEX(gini_poverty!$1:$1048576,MATCH(_xlfn.CONCAT($G7,"_income_",I$1,"_"),gini_poverty!$A:$A,0), MATCH("value", gini_poverty!$1:$1, 0))</f>
        <v>0.20590136474251095</v>
      </c>
      <c r="K7" s="112">
        <f>VLOOKUP(_xlfn.CONCAT($G7,"_",$F7,"_",K$1),MC!$A$2:$D$1000,4,FALSE)</f>
        <v>0.33913450000000001</v>
      </c>
      <c r="L7" s="110">
        <f>INDEX(gini_poverty!$1:$1048576,MATCH(_xlfn.CONCAT($G7,"_income_",K$1,"_"),gini_poverty!$A:$A,0), MATCH("value", gini_poverty!$1:$1, 0))</f>
        <v>0.32030570000000003</v>
      </c>
      <c r="M7" s="108">
        <f t="shared" si="2"/>
        <v>-0.58436111230021071</v>
      </c>
      <c r="N7" s="109">
        <f t="shared" si="3"/>
        <v>-0.27778753705158171</v>
      </c>
      <c r="O7" s="112">
        <f t="shared" si="4"/>
        <v>1.8828799999999979</v>
      </c>
      <c r="P7" s="107">
        <f t="shared" si="5"/>
        <v>0.89506400537990249</v>
      </c>
    </row>
    <row r="8" spans="1:16" x14ac:dyDescent="0.3">
      <c r="A8" t="str">
        <v>final_income</v>
      </c>
      <c r="B8">
        <v>34110.017215171778</v>
      </c>
      <c r="E8" s="113" t="str">
        <f t="shared" si="0"/>
        <v>Personal income tax</v>
      </c>
      <c r="F8" s="20" t="s">
        <v>60</v>
      </c>
      <c r="G8" s="20" t="str">
        <f>G7</f>
        <v>disposable</v>
      </c>
      <c r="H8" s="20">
        <f t="shared" si="1"/>
        <v>-2103.6260967737444</v>
      </c>
      <c r="I8" s="114">
        <f>VLOOKUP(_xlfn.CONCAT($G8,"_",$F8,"_",I$1),MC!$A$2:$D$1000,4,FALSE)</f>
        <v>0.20005775361950884</v>
      </c>
      <c r="J8" s="20">
        <f>INDEX(gini_poverty!$1:$1048576,MATCH(_xlfn.CONCAT($G8,"_income_",I$1,"_"),gini_poverty!$A:$A,0), MATCH("value", gini_poverty!$1:$1, 0))</f>
        <v>0.20590136474251095</v>
      </c>
      <c r="K8" s="114">
        <f>VLOOKUP(_xlfn.CONCAT($G8,"_",$F8,"_",K$1),MC!$A$2:$D$1000,4,FALSE)</f>
        <v>0.33913450000000001</v>
      </c>
      <c r="L8" s="20">
        <f>INDEX(gini_poverty!$1:$1048576,MATCH(_xlfn.CONCAT($G8,"_income_",K$1,"_"),gini_poverty!$A:$A,0), MATCH("value", gini_poverty!$1:$1, 0))</f>
        <v>0.32030570000000003</v>
      </c>
      <c r="M8" s="116">
        <f t="shared" si="2"/>
        <v>-0.58436111230021071</v>
      </c>
      <c r="N8" s="117">
        <f t="shared" si="3"/>
        <v>-0.27778753705158171</v>
      </c>
      <c r="O8" s="114">
        <f t="shared" si="4"/>
        <v>1.8828799999999979</v>
      </c>
      <c r="P8" s="115">
        <f t="shared" si="5"/>
        <v>0.89506400537990249</v>
      </c>
    </row>
    <row r="9" spans="1:16" s="124" customFormat="1" x14ac:dyDescent="0.3">
      <c r="A9" s="124" t="str">
        <v>SSC</v>
      </c>
      <c r="B9" s="124">
        <v>-4061.5879684336987</v>
      </c>
      <c r="E9" s="99" t="str">
        <f t="shared" si="0"/>
        <v>Contributory pensions</v>
      </c>
      <c r="F9" s="110" t="s">
        <v>48</v>
      </c>
      <c r="G9" s="110" t="str">
        <f>G7</f>
        <v>disposable</v>
      </c>
      <c r="H9" s="110">
        <f t="shared" si="1"/>
        <v>4177.2583818798421</v>
      </c>
      <c r="I9" s="112">
        <f>VLOOKUP(_xlfn.CONCAT($G9,"_",$F9,"_",I$1),MC!$A$2:$D$1000,4,FALSE)</f>
        <v>0.33206234025214904</v>
      </c>
      <c r="J9" s="110">
        <f>INDEX(gini_poverty!$1:$1048576,MATCH(_xlfn.CONCAT($G9,"_income_",I$1,"_"),gini_poverty!$A:$A,0), MATCH("value", gini_poverty!$1:$1, 0))</f>
        <v>0.20590136474251095</v>
      </c>
      <c r="K9" s="112">
        <f>VLOOKUP(_xlfn.CONCAT($G9,"_",$F9,"_",K$1),MC!$A$2:$D$1000,4,FALSE)</f>
        <v>0.40471610000000002</v>
      </c>
      <c r="L9" s="110">
        <f>INDEX(gini_poverty!$1:$1048576,MATCH(_xlfn.CONCAT($G9,"_income_",K$1,"_"),gini_poverty!$A:$A,0), MATCH("value", gini_poverty!$1:$1, 0))</f>
        <v>0.32030570000000003</v>
      </c>
      <c r="M9" s="108">
        <f t="shared" si="2"/>
        <v>12.61609755096381</v>
      </c>
      <c r="N9" s="109">
        <f t="shared" si="3"/>
        <v>3.0201860640677771</v>
      </c>
      <c r="O9" s="112">
        <f t="shared" si="4"/>
        <v>8.4410399999999992</v>
      </c>
      <c r="P9" s="107">
        <f t="shared" si="5"/>
        <v>2.0207129242030222</v>
      </c>
    </row>
    <row r="10" spans="1:16" x14ac:dyDescent="0.3">
      <c r="A10" t="str">
        <v>direct_taxes</v>
      </c>
      <c r="B10">
        <v>-2103.6260967737444</v>
      </c>
      <c r="E10" s="113" t="str">
        <f t="shared" si="0"/>
        <v>Labor pensions</v>
      </c>
      <c r="F10" s="20" t="s">
        <v>81</v>
      </c>
      <c r="G10" s="20" t="str">
        <f>G9</f>
        <v>disposable</v>
      </c>
      <c r="H10" s="20">
        <f t="shared" si="1"/>
        <v>4177.2583818798421</v>
      </c>
      <c r="I10" s="114">
        <f>VLOOKUP(_xlfn.CONCAT($G10,"_",$F10,"_",I$1),MC!$A$2:$D$1000,4,FALSE)</f>
        <v>0.33206234025214904</v>
      </c>
      <c r="J10" s="20">
        <f>INDEX(gini_poverty!$1:$1048576,MATCH(_xlfn.CONCAT($G10,"_income_",I$1,"_"),gini_poverty!$A:$A,0), MATCH("value", gini_poverty!$1:$1, 0))</f>
        <v>0.20590136474251095</v>
      </c>
      <c r="K10" s="114">
        <f>VLOOKUP(_xlfn.CONCAT($G10,"_",$F10,"_",K$1),MC!$A$2:$D$1000,4,FALSE)</f>
        <v>0.40471610000000002</v>
      </c>
      <c r="L10" s="20">
        <f>INDEX(gini_poverty!$1:$1048576,MATCH(_xlfn.CONCAT($G10,"_income_",K$1,"_"),gini_poverty!$A:$A,0), MATCH("value", gini_poverty!$1:$1, 0))</f>
        <v>0.32030570000000003</v>
      </c>
      <c r="M10" s="116">
        <f t="shared" si="2"/>
        <v>12.61609755096381</v>
      </c>
      <c r="N10" s="117">
        <f t="shared" si="3"/>
        <v>3.0201860640677771</v>
      </c>
      <c r="O10" s="114">
        <f t="shared" si="4"/>
        <v>8.4410399999999992</v>
      </c>
      <c r="P10" s="115">
        <f t="shared" si="5"/>
        <v>2.0207129242030222</v>
      </c>
    </row>
    <row r="11" spans="1:16" s="124" customFormat="1" x14ac:dyDescent="0.3">
      <c r="A11" s="124" t="str">
        <v>pensions</v>
      </c>
      <c r="B11" s="124">
        <v>4177.2583818798421</v>
      </c>
      <c r="E11" s="99" t="str">
        <f t="shared" si="0"/>
        <v>Direct transfers and non-contributory pensions</v>
      </c>
      <c r="F11" s="110" t="s">
        <v>70</v>
      </c>
      <c r="G11" s="110" t="str">
        <f>G9</f>
        <v>disposable</v>
      </c>
      <c r="H11" s="110">
        <f t="shared" si="1"/>
        <v>1921.4337019118711</v>
      </c>
      <c r="I11" s="112">
        <f>VLOOKUP(_xlfn.CONCAT($G11,"_",$F11,"_",I$1),MC!$A$2:$D$1000,4,FALSE)</f>
        <v>0.2572570655700408</v>
      </c>
      <c r="J11" s="110">
        <f>INDEX(gini_poverty!$1:$1048576,MATCH(_xlfn.CONCAT($G11,"_income_",I$1,"_"),gini_poverty!$A:$A,0), MATCH("value", gini_poverty!$1:$1, 0))</f>
        <v>0.20590136474251095</v>
      </c>
      <c r="K11" s="112">
        <f>VLOOKUP(_xlfn.CONCAT($G11,"_",$F11,"_",K$1),MC!$A$2:$D$1000,4,FALSE)</f>
        <v>0.36182959999999997</v>
      </c>
      <c r="L11" s="110">
        <f>INDEX(gini_poverty!$1:$1048576,MATCH(_xlfn.CONCAT($G11,"_income_",K$1,"_"),gini_poverty!$A:$A,0), MATCH("value", gini_poverty!$1:$1, 0))</f>
        <v>0.32030570000000003</v>
      </c>
      <c r="M11" s="108">
        <f t="shared" si="2"/>
        <v>5.1355700827529853</v>
      </c>
      <c r="N11" s="109">
        <f t="shared" si="3"/>
        <v>2.6727802669657419</v>
      </c>
      <c r="O11" s="112">
        <f t="shared" si="4"/>
        <v>4.1523899999999951</v>
      </c>
      <c r="P11" s="107">
        <f t="shared" si="5"/>
        <v>2.1610893968749849</v>
      </c>
    </row>
    <row r="12" spans="1:16" x14ac:dyDescent="0.3">
      <c r="A12" t="str">
        <v>direct_transfers</v>
      </c>
      <c r="B12">
        <v>1921.4337019118711</v>
      </c>
      <c r="E12" s="113" t="str">
        <f t="shared" si="0"/>
        <v>Social pensions</v>
      </c>
      <c r="F12" s="20" t="s">
        <v>82</v>
      </c>
      <c r="G12" s="20" t="str">
        <f>G11</f>
        <v>disposable</v>
      </c>
      <c r="H12" s="20">
        <f t="shared" si="1"/>
        <v>146.34992449766017</v>
      </c>
      <c r="I12" s="114">
        <f>VLOOKUP(_xlfn.CONCAT($G12,"_",$F12,"_",I$1),MC!$A$2:$D$1000,4,FALSE)</f>
        <v>0.21106508138096716</v>
      </c>
      <c r="J12" s="20">
        <f>INDEX(gini_poverty!$1:$1048576,MATCH(_xlfn.CONCAT($G12,"_income_",I$1,"_"),gini_poverty!$A:$A,0), MATCH("value", gini_poverty!$1:$1, 0))</f>
        <v>0.20590136474251095</v>
      </c>
      <c r="K12" s="114">
        <f>VLOOKUP(_xlfn.CONCAT($G12,"_",$F12,"_",K$1),MC!$A$2:$D$1000,4,FALSE)</f>
        <v>0.32371319999999998</v>
      </c>
      <c r="L12" s="20">
        <f>INDEX(gini_poverty!$1:$1048576,MATCH(_xlfn.CONCAT($G12,"_income_",K$1,"_"),gini_poverty!$A:$A,0), MATCH("value", gini_poverty!$1:$1, 0))</f>
        <v>0.32030570000000003</v>
      </c>
      <c r="M12" s="116">
        <f t="shared" si="2"/>
        <v>0.51637166384562172</v>
      </c>
      <c r="N12" s="117">
        <f t="shared" si="3"/>
        <v>3.5283357037459728</v>
      </c>
      <c r="O12" s="114">
        <f t="shared" si="4"/>
        <v>0.34074999999999522</v>
      </c>
      <c r="P12" s="115">
        <f t="shared" si="5"/>
        <v>2.3283237157081222</v>
      </c>
    </row>
    <row r="13" spans="1:16" x14ac:dyDescent="0.3">
      <c r="A13" t="str">
        <v>indirect_taxes</v>
      </c>
      <c r="B13">
        <v>-3807.8411636878241</v>
      </c>
      <c r="E13" s="113" t="str">
        <f t="shared" si="0"/>
        <v>Unemployment benefits</v>
      </c>
      <c r="F13" s="20" t="s">
        <v>84</v>
      </c>
      <c r="G13" s="20" t="str">
        <f>G11</f>
        <v>disposable</v>
      </c>
      <c r="H13" s="20">
        <f t="shared" si="1"/>
        <v>150.06265396208417</v>
      </c>
      <c r="I13" s="114">
        <f>VLOOKUP(_xlfn.CONCAT($G13,"_",$F13,"_",I$1),MC!$A$2:$D$1000,4,FALSE)</f>
        <v>0.20743229641041747</v>
      </c>
      <c r="J13" s="20">
        <f>INDEX(gini_poverty!$1:$1048576,MATCH(_xlfn.CONCAT($G13,"_income_",I$1,"_"),gini_poverty!$A:$A,0), MATCH("value", gini_poverty!$1:$1, 0))</f>
        <v>0.20590136474251095</v>
      </c>
      <c r="K13" s="114">
        <f>VLOOKUP(_xlfn.CONCAT($G13,"_",$F13,"_",K$1),MC!$A$2:$D$1000,4,FALSE)</f>
        <v>0.3235806</v>
      </c>
      <c r="L13" s="20">
        <f>INDEX(gini_poverty!$1:$1048576,MATCH(_xlfn.CONCAT($G13,"_income_",K$1,"_"),gini_poverty!$A:$A,0), MATCH("value", gini_poverty!$1:$1, 0))</f>
        <v>0.32030570000000003</v>
      </c>
      <c r="M13" s="116">
        <f t="shared" si="2"/>
        <v>0.1530931667906521</v>
      </c>
      <c r="N13" s="117">
        <f t="shared" si="3"/>
        <v>1.0201949835522277</v>
      </c>
      <c r="O13" s="114">
        <f t="shared" si="4"/>
        <v>0.32748999999999695</v>
      </c>
      <c r="P13" s="115">
        <f t="shared" si="5"/>
        <v>2.1823551120370213</v>
      </c>
    </row>
    <row r="14" spans="1:16" x14ac:dyDescent="0.3">
      <c r="A14" t="str">
        <v>indirect_subsidies</v>
      </c>
      <c r="B14">
        <v>545.30369413076278</v>
      </c>
      <c r="E14" s="113" t="str">
        <f t="shared" si="0"/>
        <v>Other benefits</v>
      </c>
      <c r="F14" s="20" t="s">
        <v>143</v>
      </c>
      <c r="G14" s="20" t="str">
        <f>G11</f>
        <v>disposable</v>
      </c>
      <c r="H14" s="20">
        <f t="shared" si="1"/>
        <v>144.46552085758907</v>
      </c>
      <c r="I14" s="114">
        <f>VLOOKUP(_xlfn.CONCAT($G14,"_",$F14,"_",I$1),MC!$A$2:$D$1000,4,FALSE)</f>
        <v>0.21330019018643312</v>
      </c>
      <c r="J14" s="20">
        <f>INDEX(gini_poverty!$1:$1048576,MATCH(_xlfn.CONCAT($G14,"_income_",I$1,"_"),gini_poverty!$A:$A,0), MATCH("value", gini_poverty!$1:$1, 0))</f>
        <v>0.20590136474251095</v>
      </c>
      <c r="K14" s="114">
        <f>VLOOKUP(_xlfn.CONCAT($G14,"_",$F14,"_",K$1),MC!$A$2:$D$1000,4,FALSE)</f>
        <v>0.32243850000000002</v>
      </c>
      <c r="L14" s="20">
        <f>INDEX(gini_poverty!$1:$1048576,MATCH(_xlfn.CONCAT($G14,"_income_",K$1,"_"),gini_poverty!$A:$A,0), MATCH("value", gini_poverty!$1:$1, 0))</f>
        <v>0.32030570000000003</v>
      </c>
      <c r="M14" s="116">
        <f>(I14-J14)*100</f>
        <v>0.73988254439221746</v>
      </c>
      <c r="N14" s="117">
        <f t="shared" si="3"/>
        <v>5.1215164698127342</v>
      </c>
      <c r="O14" s="114">
        <f t="shared" si="4"/>
        <v>0.21327999999999903</v>
      </c>
      <c r="P14" s="115">
        <f t="shared" si="5"/>
        <v>1.4763384282554572</v>
      </c>
    </row>
    <row r="15" spans="1:16" x14ac:dyDescent="0.3">
      <c r="A15" t="str">
        <v>health</v>
      </c>
      <c r="B15">
        <v>1312.5</v>
      </c>
      <c r="E15" s="113" t="str">
        <f t="shared" si="0"/>
        <v>Child benefits</v>
      </c>
      <c r="F15" s="20" t="s">
        <v>83</v>
      </c>
      <c r="G15" s="20" t="str">
        <f>G11</f>
        <v>disposable</v>
      </c>
      <c r="H15" s="20">
        <f t="shared" si="1"/>
        <v>1047.1259462183164</v>
      </c>
      <c r="I15" s="114">
        <f>VLOOKUP(_xlfn.CONCAT($G15,"_",$F15,"_",I$1),MC!$A$2:$D$1000,4,FALSE)</f>
        <v>0.24496343659899356</v>
      </c>
      <c r="J15" s="20">
        <f>INDEX(gini_poverty!$1:$1048576,MATCH(_xlfn.CONCAT($G15,"_income_",I$1,"_"),gini_poverty!$A:$A,0), MATCH("value", gini_poverty!$1:$1, 0))</f>
        <v>0.20590136474251095</v>
      </c>
      <c r="K15" s="114">
        <f>VLOOKUP(_xlfn.CONCAT($G15,"_",$F15,"_",K$1),MC!$A$2:$D$1000,4,FALSE)</f>
        <v>0.33596569999999998</v>
      </c>
      <c r="L15" s="20">
        <f>INDEX(gini_poverty!$1:$1048576,MATCH(_xlfn.CONCAT($G15,"_income_",K$1,"_"),gini_poverty!$A:$A,0), MATCH("value", gini_poverty!$1:$1, 0))</f>
        <v>0.32030570000000003</v>
      </c>
      <c r="M15" s="116">
        <f t="shared" si="2"/>
        <v>3.906207185648261</v>
      </c>
      <c r="N15" s="117">
        <f t="shared" si="3"/>
        <v>3.7304081708179271</v>
      </c>
      <c r="O15" s="114">
        <f t="shared" si="4"/>
        <v>1.5659999999999952</v>
      </c>
      <c r="P15" s="115">
        <f t="shared" si="5"/>
        <v>1.4955221056794423</v>
      </c>
    </row>
    <row r="16" spans="1:16" x14ac:dyDescent="0.3">
      <c r="A16" t="str">
        <v>education</v>
      </c>
      <c r="B16">
        <v>1499.9999999999995</v>
      </c>
      <c r="E16" s="113" t="str">
        <f t="shared" si="0"/>
        <v>Guaranteed minimum income benefits</v>
      </c>
      <c r="F16" s="20" t="s">
        <v>104</v>
      </c>
      <c r="G16" s="20" t="str">
        <f>G11</f>
        <v>disposable</v>
      </c>
      <c r="H16" s="20">
        <f t="shared" si="1"/>
        <v>433.42965637622132</v>
      </c>
      <c r="I16" s="114">
        <f>VLOOKUP(_xlfn.CONCAT($G16,"_",$F16,"_",I$1),MC!$A$2:$D$1000,4,FALSE)</f>
        <v>0.20590136474251095</v>
      </c>
      <c r="J16" s="20">
        <f>INDEX(gini_poverty!$1:$1048576,MATCH(_xlfn.CONCAT($G16,"_income_",I$1,"_"),gini_poverty!$A:$A,0), MATCH("value", gini_poverty!$1:$1, 0))</f>
        <v>0.20590136474251095</v>
      </c>
      <c r="K16" s="114">
        <f>VLOOKUP(_xlfn.CONCAT($G16,"_",$F16,"_",K$1),MC!$A$2:$D$1000,4,FALSE)</f>
        <v>0.3362598</v>
      </c>
      <c r="L16" s="20">
        <f>INDEX(gini_poverty!$1:$1048576,MATCH(_xlfn.CONCAT($G16,"_income_",K$1,"_"),gini_poverty!$A:$A,0), MATCH("value", gini_poverty!$1:$1, 0))</f>
        <v>0.32030570000000003</v>
      </c>
      <c r="M16" s="116">
        <f t="shared" si="2"/>
        <v>0</v>
      </c>
      <c r="N16" s="117">
        <f t="shared" si="3"/>
        <v>0</v>
      </c>
      <c r="O16" s="114">
        <f t="shared" si="4"/>
        <v>1.5954099999999971</v>
      </c>
      <c r="P16" s="115">
        <f t="shared" si="5"/>
        <v>3.680897180268544</v>
      </c>
    </row>
    <row r="17" spans="1:16" s="124" customFormat="1" x14ac:dyDescent="0.3">
      <c r="A17" s="124" t="str">
        <v>wage</v>
      </c>
      <c r="B17" s="124">
        <v>22630.019248741202</v>
      </c>
      <c r="E17" s="99" t="str">
        <f t="shared" si="0"/>
        <v>Indirect taxes</v>
      </c>
      <c r="F17" s="110" t="s">
        <v>69</v>
      </c>
      <c r="G17" s="110" t="s">
        <v>114</v>
      </c>
      <c r="H17" s="110">
        <f t="shared" si="1"/>
        <v>-3807.8411636878241</v>
      </c>
      <c r="I17" s="112">
        <f>VLOOKUP(_xlfn.CONCAT($G17,"_",$F17,"_",I$1),MC!$A$2:$D$1000,4,FALSE)</f>
        <v>0.19353291876761125</v>
      </c>
      <c r="J17" s="110">
        <f>INDEX(gini_poverty!$1:$1048576,MATCH(_xlfn.CONCAT($G17,"_income_",I$1,"_"),gini_poverty!$A:$A,0), MATCH("value", gini_poverty!$1:$1, 0))</f>
        <v>0.27770418081201381</v>
      </c>
      <c r="K17" s="112">
        <f>VLOOKUP(_xlfn.CONCAT($G17,"_",$F17,"_",K$1),MC!$A$2:$D$1000,4,FALSE)</f>
        <v>0.31759209999999999</v>
      </c>
      <c r="L17" s="110">
        <f>INDEX(gini_poverty!$1:$1048576,MATCH(_xlfn.CONCAT($G17,"_income_",K$1,"_"),gini_poverty!$A:$A,0), MATCH("value", gini_poverty!$1:$1, 0))</f>
        <v>0.32632149999999999</v>
      </c>
      <c r="M17" s="108">
        <f t="shared" si="2"/>
        <v>-8.4171262044402564</v>
      </c>
      <c r="N17" s="109">
        <f t="shared" si="3"/>
        <v>-2.2104719820530603</v>
      </c>
      <c r="O17" s="112">
        <f t="shared" si="4"/>
        <v>-0.87293999999999983</v>
      </c>
      <c r="P17" s="107">
        <f t="shared" si="5"/>
        <v>-0.22924800759141264</v>
      </c>
    </row>
    <row r="18" spans="1:16" x14ac:dyDescent="0.3">
      <c r="A18" t="str">
        <v>self_inc</v>
      </c>
      <c r="B18">
        <v>2435.5237015070029</v>
      </c>
      <c r="E18" s="113" t="str">
        <f t="shared" si="0"/>
        <v>Value added tax (direct effect)</v>
      </c>
      <c r="F18" s="20" t="s">
        <v>168</v>
      </c>
      <c r="G18" s="20" t="str">
        <f>G17</f>
        <v>consumable</v>
      </c>
      <c r="H18" s="20">
        <f t="shared" si="1"/>
        <v>-3426.3151852984138</v>
      </c>
      <c r="I18" s="114">
        <f>VLOOKUP(_xlfn.CONCAT($G18,"_",$F18,"_",I$1),MC!$A$2:$D$1000,4,FALSE)</f>
        <v>0.1995738866887532</v>
      </c>
      <c r="J18" s="20">
        <f>INDEX(gini_poverty!$1:$1048576,MATCH(_xlfn.CONCAT($G18,"_income_",I$1,"_"),gini_poverty!$A:$A,0), MATCH("value", gini_poverty!$1:$1, 0))</f>
        <v>0.27770418081201381</v>
      </c>
      <c r="K18" s="241">
        <f>VLOOKUP(_xlfn.CONCAT($G18,"_",$F18,"_",K$1),MC!$A$2:$D$1000,4,FALSE)</f>
        <v>0.3181794</v>
      </c>
      <c r="L18" s="20">
        <f>INDEX(gini_poverty!$1:$1048576,MATCH(_xlfn.CONCAT($G18,"_income_",K$1,"_"),gini_poverty!$A:$A,0), MATCH("value", gini_poverty!$1:$1, 0))</f>
        <v>0.32632149999999999</v>
      </c>
      <c r="M18" s="116">
        <f t="shared" si="2"/>
        <v>-7.8130294123260615</v>
      </c>
      <c r="N18" s="117">
        <f t="shared" si="3"/>
        <v>-2.2803008450156894</v>
      </c>
      <c r="O18" s="114">
        <f t="shared" si="4"/>
        <v>-0.81420999999999855</v>
      </c>
      <c r="P18" s="115">
        <f t="shared" si="5"/>
        <v>-0.23763429689527679</v>
      </c>
    </row>
    <row r="19" spans="1:16" x14ac:dyDescent="0.3">
      <c r="A19" t="str">
        <v>cap_income</v>
      </c>
      <c r="B19">
        <v>993.35328633880204</v>
      </c>
      <c r="E19" s="113" t="str">
        <f t="shared" si="0"/>
        <v>Value added tax (indirect effect)</v>
      </c>
      <c r="F19" s="20" t="s">
        <v>169</v>
      </c>
      <c r="G19" s="20" t="str">
        <f>G17</f>
        <v>consumable</v>
      </c>
      <c r="H19" s="20">
        <f t="shared" ref="H19:H20" si="6">INDEX($A$2:$B$70,MATCH($F19,$A$2:$A$70,0),2)</f>
        <v>-247.37432632941696</v>
      </c>
      <c r="I19" s="114">
        <f>VLOOKUP(_xlfn.CONCAT($G19,"_",$F19,"_",I$1),MC!$A$2:$D$1000,4,FALSE)</f>
        <v>0.27121910918944453</v>
      </c>
      <c r="J19" s="20">
        <f>INDEX(gini_poverty!$1:$1048576,MATCH(_xlfn.CONCAT($G19,"_income_",I$1,"_"),gini_poverty!$A:$A,0), MATCH("value", gini_poverty!$1:$1, 0))</f>
        <v>0.27770418081201381</v>
      </c>
      <c r="K19" s="241">
        <f>VLOOKUP(_xlfn.CONCAT($G19,"_",$F19,"_",K$1),MC!$A$2:$D$1000,4,FALSE)</f>
        <v>0.32580120000000001</v>
      </c>
      <c r="L19" s="20">
        <f>INDEX(gini_poverty!$1:$1048576,MATCH(_xlfn.CONCAT($G19,"_income_",K$1,"_"),gini_poverty!$A:$A,0), MATCH("value", gini_poverty!$1:$1, 0))</f>
        <v>0.32632149999999999</v>
      </c>
      <c r="M19" s="116">
        <f>(I19-J19)*100</f>
        <v>-0.64850716225692828</v>
      </c>
      <c r="N19" s="117">
        <f t="shared" ref="N19:N20" si="7">IF($H19&lt;&gt;0,M19/ABS($H19/1000),"")</f>
        <v>-2.6215621155177651</v>
      </c>
      <c r="O19" s="114">
        <f t="shared" si="4"/>
        <v>-5.2029999999997356E-2</v>
      </c>
      <c r="P19" s="115">
        <f t="shared" si="5"/>
        <v>-0.2103290214955913</v>
      </c>
    </row>
    <row r="20" spans="1:16" x14ac:dyDescent="0.3">
      <c r="A20" t="str">
        <v>agri_inc</v>
      </c>
      <c r="B20">
        <v>3143.8547864248912</v>
      </c>
      <c r="E20" s="113" t="s">
        <v>315</v>
      </c>
      <c r="F20" s="20" t="s">
        <v>322</v>
      </c>
      <c r="G20" s="20" t="str">
        <f>G17</f>
        <v>consumable</v>
      </c>
      <c r="H20" s="20">
        <f t="shared" si="6"/>
        <v>-134.15165205999321</v>
      </c>
      <c r="I20" s="114">
        <f>VLOOKUP(_xlfn.CONCAT($G20,"_",$F20,"_",I$1),MC!$A$2:$D$1000,4,FALSE)</f>
        <v>0.27445172027700682</v>
      </c>
      <c r="J20" s="20">
        <f>INDEX(gini_poverty!$1:$1048576,MATCH(_xlfn.CONCAT($G20,"_income_",I$1,"_"),gini_poverty!$A:$A,0), MATCH("value", gini_poverty!$1:$1, 0))</f>
        <v>0.27770418081201381</v>
      </c>
      <c r="K20" s="241">
        <f>VLOOKUP(_xlfn.CONCAT($G20,"_",$F20,"_",K$1),MC!$A$2:$D$1000,4,FALSE)</f>
        <v>0.32583129999999999</v>
      </c>
      <c r="L20" s="20">
        <f>INDEX(gini_poverty!$1:$1048576,MATCH(_xlfn.CONCAT($G20,"_income_",K$1,"_"),gini_poverty!$A:$A,0), MATCH("value", gini_poverty!$1:$1, 0))</f>
        <v>0.32632149999999999</v>
      </c>
      <c r="M20" s="116">
        <f>(I20-J20)*100</f>
        <v>-0.32524605350069957</v>
      </c>
      <c r="N20" s="117">
        <f t="shared" si="7"/>
        <v>-2.4244655097892354</v>
      </c>
      <c r="O20" s="114">
        <f t="shared" si="4"/>
        <v>-4.9019999999999619E-2</v>
      </c>
      <c r="P20" s="115">
        <f t="shared" si="5"/>
        <v>-0.36540735240500549</v>
      </c>
    </row>
    <row r="21" spans="1:16" s="124" customFormat="1" x14ac:dyDescent="0.3">
      <c r="A21" s="124" t="str">
        <v>priv_trans</v>
      </c>
      <c r="B21" s="124">
        <v>5423.8256431326663</v>
      </c>
      <c r="E21" s="99" t="str">
        <f t="shared" ref="E21:E31" si="8">INDEX(programs_names,MATCH(F21,programs,0),2)</f>
        <v>Indirect subsidies</v>
      </c>
      <c r="F21" s="110" t="s">
        <v>68</v>
      </c>
      <c r="G21" s="110" t="str">
        <f>G17</f>
        <v>consumable</v>
      </c>
      <c r="H21" s="110">
        <f t="shared" ref="H21:H31" si="9">INDEX($A$2:$B$70,MATCH($F21,$A$2:$A$70,0),2)</f>
        <v>545.30369413076278</v>
      </c>
      <c r="I21" s="112">
        <f>VLOOKUP(_xlfn.CONCAT($G21,"_",$F21,"_",I$1),MC!$A$2:$D$1000,4,FALSE)</f>
        <v>0.29290967670752932</v>
      </c>
      <c r="J21" s="110">
        <f>INDEX(gini_poverty!$1:$1048576,MATCH(_xlfn.CONCAT($G21,"_income_",I$1,"_"),gini_poverty!$A:$A,0), MATCH("value", gini_poverty!$1:$1, 0))</f>
        <v>0.27770418081201381</v>
      </c>
      <c r="K21" s="112">
        <f>VLOOKUP(_xlfn.CONCAT($G21,"_",$F21,"_",K$1),MC!$A$2:$D$1000,4,FALSE)</f>
        <v>0.3297715</v>
      </c>
      <c r="L21" s="110">
        <f>INDEX(gini_poverty!$1:$1048576,MATCH(_xlfn.CONCAT($G21,"_income_",K$1,"_"),gini_poverty!$A:$A,0), MATCH("value", gini_poverty!$1:$1, 0))</f>
        <v>0.32632149999999999</v>
      </c>
      <c r="M21" s="108">
        <f>(I21-J21)*100</f>
        <v>1.5205495895515508</v>
      </c>
      <c r="N21" s="109">
        <f t="shared" ref="N21:N31" si="10">IF($H21&lt;&gt;0,M21/ABS($H21/1000),"")</f>
        <v>2.7884454220970785</v>
      </c>
      <c r="O21" s="112">
        <f>(K21-L21)*100</f>
        <v>0.34500000000000086</v>
      </c>
      <c r="P21" s="107">
        <f t="shared" ref="P21:P31" si="11">IF($H21&lt;&gt;0,O21/ABS($H21/1000),"")</f>
        <v>0.63267497307155696</v>
      </c>
    </row>
    <row r="22" spans="1:16" x14ac:dyDescent="0.3">
      <c r="A22" t="str">
        <v>SIC</v>
      </c>
      <c r="B22">
        <v>-4061.5879684336987</v>
      </c>
      <c r="E22" s="113" t="str">
        <f t="shared" si="8"/>
        <v>Electricity subsidy</v>
      </c>
      <c r="F22" s="20" t="s">
        <v>305</v>
      </c>
      <c r="G22" s="20" t="str">
        <f>G17</f>
        <v>consumable</v>
      </c>
      <c r="H22" s="20">
        <f t="shared" si="9"/>
        <v>342.07929783801552</v>
      </c>
      <c r="I22" s="114">
        <f>VLOOKUP(_xlfn.CONCAT($G22,"_",$F22,"_",I$1),MC!$A$2:$D$1000,4,FALSE)</f>
        <v>0.28959852430967309</v>
      </c>
      <c r="J22" s="20">
        <f>INDEX(gini_poverty!$1:$1048576,MATCH(_xlfn.CONCAT($G22,"_income_",I$1,"_"),gini_poverty!$A:$A,0), MATCH("value", gini_poverty!$1:$1, 0))</f>
        <v>0.27770418081201381</v>
      </c>
      <c r="K22" s="114">
        <f>VLOOKUP(_xlfn.CONCAT($G22,"_",$F22,"_",K$1),MC!$A$2:$D$1000,4,FALSE)</f>
        <v>0.32895150000000001</v>
      </c>
      <c r="L22" s="20">
        <f>INDEX(gini_poverty!$1:$1048576,MATCH(_xlfn.CONCAT($G22,"_income_",K$1,"_"),gini_poverty!$A:$A,0), MATCH("value", gini_poverty!$1:$1, 0))</f>
        <v>0.32632149999999999</v>
      </c>
      <c r="M22" s="116">
        <f>(I22-J22)*100</f>
        <v>1.1894343497659277</v>
      </c>
      <c r="N22" s="117">
        <f t="shared" si="10"/>
        <v>3.4770720043080754</v>
      </c>
      <c r="O22" s="114">
        <f>(K22-L22)*100</f>
        <v>0.26300000000000212</v>
      </c>
      <c r="P22" s="115">
        <f t="shared" si="11"/>
        <v>0.76882758372750248</v>
      </c>
    </row>
    <row r="23" spans="1:16" s="124" customFormat="1" x14ac:dyDescent="0.3">
      <c r="A23" s="124" t="str">
        <v>PIT</v>
      </c>
      <c r="B23" s="124">
        <v>-2103.6260967737444</v>
      </c>
      <c r="E23" s="113" t="str">
        <f t="shared" si="8"/>
        <v>Gas subsidy (direct effects)</v>
      </c>
      <c r="F23" s="20" t="s">
        <v>302</v>
      </c>
      <c r="G23" s="20" t="str">
        <f>G18</f>
        <v>consumable</v>
      </c>
      <c r="H23" s="20">
        <f t="shared" si="9"/>
        <v>98.780375006950322</v>
      </c>
      <c r="I23" s="114">
        <f>VLOOKUP(_xlfn.CONCAT($G23,"_",$F23,"_",I$1),MC!$A$2:$D$1000,4,FALSE)</f>
        <v>0.28087019880340391</v>
      </c>
      <c r="J23" s="20">
        <f>INDEX(gini_poverty!$1:$1048576,MATCH(_xlfn.CONCAT($G23,"_income_",I$1,"_"),gini_poverty!$A:$A,0), MATCH("value", gini_poverty!$1:$1, 0))</f>
        <v>0.27770418081201381</v>
      </c>
      <c r="K23" s="114">
        <f>VLOOKUP(_xlfn.CONCAT($G23,"_",$F23,"_",K$1),MC!$A$2:$D$1000,4,FALSE)</f>
        <v>0.32676129999999998</v>
      </c>
      <c r="L23" s="20">
        <f>INDEX(gini_poverty!$1:$1048576,MATCH(_xlfn.CONCAT($G23,"_income_",K$1,"_"),gini_poverty!$A:$A,0), MATCH("value", gini_poverty!$1:$1, 0))</f>
        <v>0.32632149999999999</v>
      </c>
      <c r="M23" s="116">
        <f>(I23-J23)*100</f>
        <v>0.31660179913901021</v>
      </c>
      <c r="N23" s="117">
        <f t="shared" si="10"/>
        <v>3.2051082931881325</v>
      </c>
      <c r="O23" s="114">
        <f t="shared" ref="O23:O24" si="12">(K23-L23)*100</f>
        <v>4.397999999999902E-2</v>
      </c>
      <c r="P23" s="115">
        <f t="shared" si="11"/>
        <v>0.44523013804011707</v>
      </c>
    </row>
    <row r="24" spans="1:16" x14ac:dyDescent="0.3">
      <c r="A24" t="str">
        <v>lab_pens</v>
      </c>
      <c r="B24">
        <v>4177.2583818798421</v>
      </c>
      <c r="E24" s="113" t="str">
        <f t="shared" si="8"/>
        <v>Gas subsidy (indirect effects)</v>
      </c>
      <c r="F24" s="20" t="s">
        <v>303</v>
      </c>
      <c r="G24" s="20" t="str">
        <f>G19</f>
        <v>consumable</v>
      </c>
      <c r="H24" s="20">
        <f t="shared" si="9"/>
        <v>104.44402128579704</v>
      </c>
      <c r="I24" s="114">
        <f>VLOOKUP(_xlfn.CONCAT($G24,"_",$F24,"_",I$1),MC!$A$2:$D$1000,4,FALSE)</f>
        <v>0.28036439260552337</v>
      </c>
      <c r="J24" s="20">
        <f>INDEX(gini_poverty!$1:$1048576,MATCH(_xlfn.CONCAT($G24,"_income_",I$1,"_"),gini_poverty!$A:$A,0), MATCH("value", gini_poverty!$1:$1, 0))</f>
        <v>0.27770418081201381</v>
      </c>
      <c r="K24" s="114">
        <f>VLOOKUP(_xlfn.CONCAT($G24,"_",$F24,"_",K$1),MC!$A$2:$D$1000,4,FALSE)</f>
        <v>0.32666299999999998</v>
      </c>
      <c r="L24" s="20">
        <f>INDEX(gini_poverty!$1:$1048576,MATCH(_xlfn.CONCAT($G24,"_income_",K$1,"_"),gini_poverty!$A:$A,0), MATCH("value", gini_poverty!$1:$1, 0))</f>
        <v>0.32632149999999999</v>
      </c>
      <c r="M24" s="116">
        <f t="shared" ref="M24" si="13">(I24-J24)*100</f>
        <v>0.26602117935095593</v>
      </c>
      <c r="N24" s="117">
        <f t="shared" si="10"/>
        <v>2.5470216109644488</v>
      </c>
      <c r="O24" s="114">
        <f t="shared" si="12"/>
        <v>3.4149999999999459E-2</v>
      </c>
      <c r="P24" s="115">
        <f t="shared" si="11"/>
        <v>0.32696940982914252</v>
      </c>
    </row>
    <row r="25" spans="1:16" x14ac:dyDescent="0.3">
      <c r="A25" t="str">
        <v>soc_pens</v>
      </c>
      <c r="B25">
        <v>146.34992449766017</v>
      </c>
      <c r="E25" s="99" t="str">
        <f t="shared" si="8"/>
        <v>In-kind health benefits</v>
      </c>
      <c r="F25" s="110" t="s">
        <v>67</v>
      </c>
      <c r="G25" s="110" t="s">
        <v>134</v>
      </c>
      <c r="H25" s="110">
        <f t="shared" si="9"/>
        <v>1312.5</v>
      </c>
      <c r="I25" s="112">
        <f>VLOOKUP(_xlfn.CONCAT($G25,"_",$F25,"_",I$1),MC!$A$2:$D$1000,4,FALSE)</f>
        <v>0.22563148906430003</v>
      </c>
      <c r="J25" s="110">
        <f>INDEX(gini_poverty!$1:$1048576,MATCH(_xlfn.CONCAT($G25,"_income_",I$1,"_"),gini_poverty!$A:$A,0), MATCH("value", gini_poverty!$1:$1, 0))</f>
        <v>0.18004957141420214</v>
      </c>
      <c r="K25" s="112">
        <f>VLOOKUP(_xlfn.CONCAT($G25,"_",$F25,"_",K$1),MC!$A$2:$D$1000,4,FALSE)</f>
        <v>0.3193377</v>
      </c>
      <c r="L25" s="110">
        <f>INDEX(gini_poverty!$1:$1048576,MATCH(_xlfn.CONCAT($G25,"_income_",K$1,"_"),gini_poverty!$A:$A,0), MATCH("value", gini_poverty!$1:$1, 0))</f>
        <v>0.30448530000000001</v>
      </c>
      <c r="M25" s="108">
        <f t="shared" ref="M25:M31" si="14">(I25-J25)*100</f>
        <v>4.5581917650097896</v>
      </c>
      <c r="N25" s="109">
        <f t="shared" si="10"/>
        <v>3.4729080114360302</v>
      </c>
      <c r="O25" s="112">
        <f t="shared" ref="O25:O31" si="15">(K25-L25)*100</f>
        <v>1.4852399999999988</v>
      </c>
      <c r="P25" s="107">
        <f t="shared" si="11"/>
        <v>1.1316114285714276</v>
      </c>
    </row>
    <row r="26" spans="1:16" s="124" customFormat="1" x14ac:dyDescent="0.3">
      <c r="A26" s="124" t="str">
        <v>unem_ben</v>
      </c>
      <c r="B26" s="124">
        <v>150.06265396208417</v>
      </c>
      <c r="E26" s="113" t="str">
        <f t="shared" si="8"/>
        <v>In-hospital in-kind medical benefits</v>
      </c>
      <c r="F26" s="20" t="s">
        <v>85</v>
      </c>
      <c r="G26" s="20" t="str">
        <f>G25</f>
        <v>final</v>
      </c>
      <c r="H26" s="20">
        <f t="shared" si="9"/>
        <v>825</v>
      </c>
      <c r="I26" s="114">
        <f>VLOOKUP(_xlfn.CONCAT($G26,"_",$F26,"_",I$1),MC!$A$2:$D$1000,4,FALSE)</f>
        <v>0.20724260810984019</v>
      </c>
      <c r="J26" s="20">
        <f>INDEX(gini_poverty!$1:$1048576,MATCH(_xlfn.CONCAT($G26,"_income_",I$1,"_"),gini_poverty!$A:$A,0), MATCH("value", gini_poverty!$1:$1, 0))</f>
        <v>0.18004957141420214</v>
      </c>
      <c r="K26" s="114">
        <f>VLOOKUP(_xlfn.CONCAT($G26,"_",$F26,"_",K$1),MC!$A$2:$D$1000,4,FALSE)</f>
        <v>0.3150423</v>
      </c>
      <c r="L26" s="20">
        <f>INDEX(gini_poverty!$1:$1048576,MATCH(_xlfn.CONCAT($G26,"_income_",K$1,"_"),gini_poverty!$A:$A,0), MATCH("value", gini_poverty!$1:$1, 0))</f>
        <v>0.30448530000000001</v>
      </c>
      <c r="M26" s="116">
        <f t="shared" si="14"/>
        <v>2.7193036695638053</v>
      </c>
      <c r="N26" s="117">
        <f t="shared" si="10"/>
        <v>3.2961256600773399</v>
      </c>
      <c r="O26" s="114">
        <f t="shared" si="15"/>
        <v>1.0556999999999983</v>
      </c>
      <c r="P26" s="115">
        <f t="shared" si="11"/>
        <v>1.2796363636363617</v>
      </c>
    </row>
    <row r="27" spans="1:16" x14ac:dyDescent="0.3">
      <c r="A27" t="str">
        <v>child_ben</v>
      </c>
      <c r="B27">
        <v>1047.1259462183164</v>
      </c>
      <c r="E27" s="113" t="str">
        <f t="shared" si="8"/>
        <v>Out-hospital in-kind medical benefits</v>
      </c>
      <c r="F27" s="20" t="s">
        <v>86</v>
      </c>
      <c r="G27" s="20" t="str">
        <f>G25</f>
        <v>final</v>
      </c>
      <c r="H27" s="20">
        <f t="shared" si="9"/>
        <v>487.5</v>
      </c>
      <c r="I27" s="114">
        <f>VLOOKUP(_xlfn.CONCAT($G27,"_",$F27,"_",I$1),MC!$A$2:$D$1000,4,FALSE)</f>
        <v>0.19885693954444031</v>
      </c>
      <c r="J27" s="20">
        <f>INDEX(gini_poverty!$1:$1048576,MATCH(_xlfn.CONCAT($G27,"_income_",I$1,"_"),gini_poverty!$A:$A,0), MATCH("value", gini_poverty!$1:$1, 0))</f>
        <v>0.18004957141420214</v>
      </c>
      <c r="K27" s="114">
        <f>VLOOKUP(_xlfn.CONCAT($G27,"_",$F27,"_",K$1),MC!$A$2:$D$1000,4,FALSE)</f>
        <v>0.30836839999999999</v>
      </c>
      <c r="L27" s="20">
        <f>INDEX(gini_poverty!$1:$1048576,MATCH(_xlfn.CONCAT($G27,"_income_",K$1,"_"),gini_poverty!$A:$A,0), MATCH("value", gini_poverty!$1:$1, 0))</f>
        <v>0.30448530000000001</v>
      </c>
      <c r="M27" s="116">
        <f t="shared" si="14"/>
        <v>1.8807368130238173</v>
      </c>
      <c r="N27" s="117">
        <f t="shared" si="10"/>
        <v>3.8579216677411639</v>
      </c>
      <c r="O27" s="114">
        <f t="shared" si="15"/>
        <v>0.38830999999999727</v>
      </c>
      <c r="P27" s="115">
        <f t="shared" si="11"/>
        <v>0.79653333333332776</v>
      </c>
    </row>
    <row r="28" spans="1:16" x14ac:dyDescent="0.3">
      <c r="A28" t="str">
        <v>GMI</v>
      </c>
      <c r="B28">
        <v>433.42965637622132</v>
      </c>
      <c r="E28" s="99" t="str">
        <f t="shared" si="8"/>
        <v>In-kind education benefits</v>
      </c>
      <c r="F28" s="110" t="s">
        <v>66</v>
      </c>
      <c r="G28" s="110" t="str">
        <f>G25</f>
        <v>final</v>
      </c>
      <c r="H28" s="110">
        <f t="shared" si="9"/>
        <v>1499.9999999999995</v>
      </c>
      <c r="I28" s="112">
        <f>VLOOKUP(_xlfn.CONCAT($G28,"_",$F28,"_",I$1),MC!$A$2:$D$1000,4,FALSE)</f>
        <v>0.23001650915949692</v>
      </c>
      <c r="J28" s="110">
        <f>INDEX(gini_poverty!$1:$1048576,MATCH(_xlfn.CONCAT($G28,"_income_",I$1,"_"),gini_poverty!$A:$A,0), MATCH("value", gini_poverty!$1:$1, 0))</f>
        <v>0.18004957141420214</v>
      </c>
      <c r="K28" s="112">
        <f>VLOOKUP(_xlfn.CONCAT($G28,"_",$F28,"_",K$1),MC!$A$2:$D$1000,4,FALSE)</f>
        <v>0.32053930000000003</v>
      </c>
      <c r="L28" s="110">
        <f>INDEX(gini_poverty!$1:$1048576,MATCH(_xlfn.CONCAT($G28,"_income_",K$1,"_"),gini_poverty!$A:$A,0), MATCH("value", gini_poverty!$1:$1, 0))</f>
        <v>0.30448530000000001</v>
      </c>
      <c r="M28" s="108">
        <f t="shared" si="14"/>
        <v>4.9966937745294784</v>
      </c>
      <c r="N28" s="109">
        <f t="shared" si="10"/>
        <v>3.3311291830196534</v>
      </c>
      <c r="O28" s="112">
        <f t="shared" si="15"/>
        <v>1.6054000000000013</v>
      </c>
      <c r="P28" s="107">
        <f t="shared" si="11"/>
        <v>1.0702666666666678</v>
      </c>
    </row>
    <row r="29" spans="1:16" x14ac:dyDescent="0.3">
      <c r="A29" t="str">
        <v>other_ben</v>
      </c>
      <c r="B29">
        <v>144.46552085758907</v>
      </c>
      <c r="E29" s="113" t="str">
        <f t="shared" si="8"/>
        <v>Primary in-kind education benefits</v>
      </c>
      <c r="F29" s="20" t="s">
        <v>87</v>
      </c>
      <c r="G29" s="20" t="str">
        <f>G28</f>
        <v>final</v>
      </c>
      <c r="H29" s="20">
        <f t="shared" si="9"/>
        <v>374.99999999999994</v>
      </c>
      <c r="I29" s="114">
        <f>VLOOKUP(_xlfn.CONCAT($G29,"_",$F29,"_",I$1),MC!$A$2:$D$1000,4,FALSE)</f>
        <v>0.19367295692861325</v>
      </c>
      <c r="J29" s="20">
        <f>INDEX(gini_poverty!$1:$1048576,MATCH(_xlfn.CONCAT($G29,"_income_",I$1,"_"),gini_poverty!$A:$A,0), MATCH("value", gini_poverty!$1:$1, 0))</f>
        <v>0.18004957141420214</v>
      </c>
      <c r="K29" s="114">
        <f>VLOOKUP(_xlfn.CONCAT($G29,"_",$F29,"_",K$1),MC!$A$2:$D$1000,4,FALSE)</f>
        <v>0.3095678</v>
      </c>
      <c r="L29" s="20">
        <f>INDEX(gini_poverty!$1:$1048576,MATCH(_xlfn.CONCAT($G29,"_income_",K$1,"_"),gini_poverty!$A:$A,0), MATCH("value", gini_poverty!$1:$1, 0))</f>
        <v>0.30448530000000001</v>
      </c>
      <c r="M29" s="116">
        <f t="shared" si="14"/>
        <v>1.3623385514411113</v>
      </c>
      <c r="N29" s="117">
        <f t="shared" si="10"/>
        <v>3.6329028038429638</v>
      </c>
      <c r="O29" s="114">
        <f t="shared" si="15"/>
        <v>0.50824999999999898</v>
      </c>
      <c r="P29" s="115">
        <f t="shared" si="11"/>
        <v>1.3553333333333308</v>
      </c>
    </row>
    <row r="30" spans="1:16" x14ac:dyDescent="0.3">
      <c r="A30" t="str">
        <v>VAT_dir</v>
      </c>
      <c r="B30">
        <v>-3426.3151852984138</v>
      </c>
      <c r="E30" s="113" t="str">
        <f t="shared" si="8"/>
        <v>Secondary in-kind education benefits</v>
      </c>
      <c r="F30" s="20" t="s">
        <v>61</v>
      </c>
      <c r="G30" s="20" t="str">
        <f>G28</f>
        <v>final</v>
      </c>
      <c r="H30" s="20">
        <f t="shared" si="9"/>
        <v>749.99999999999966</v>
      </c>
      <c r="I30" s="114">
        <f>VLOOKUP(_xlfn.CONCAT($G30,"_",$F30,"_",I$1),MC!$A$2:$D$1000,4,FALSE)</f>
        <v>0.20991117893548161</v>
      </c>
      <c r="J30" s="20">
        <f>INDEX(gini_poverty!$1:$1048576,MATCH(_xlfn.CONCAT($G30,"_income_",I$1,"_"),gini_poverty!$A:$A,0), MATCH("value", gini_poverty!$1:$1, 0))</f>
        <v>0.18004957141420214</v>
      </c>
      <c r="K30" s="114">
        <f>VLOOKUP(_xlfn.CONCAT($G30,"_",$F30,"_",K$1),MC!$A$2:$D$1000,4,FALSE)</f>
        <v>0.31468869999999999</v>
      </c>
      <c r="L30" s="20">
        <f>INDEX(gini_poverty!$1:$1048576,MATCH(_xlfn.CONCAT($G30,"_income_",K$1,"_"),gini_poverty!$A:$A,0), MATCH("value", gini_poverty!$1:$1, 0))</f>
        <v>0.30448530000000001</v>
      </c>
      <c r="M30" s="116">
        <f t="shared" si="14"/>
        <v>2.9861607521279474</v>
      </c>
      <c r="N30" s="117">
        <f t="shared" si="10"/>
        <v>3.9815476695039318</v>
      </c>
      <c r="O30" s="114">
        <f t="shared" si="15"/>
        <v>1.0203399999999974</v>
      </c>
      <c r="P30" s="115">
        <f t="shared" si="11"/>
        <v>1.3604533333333304</v>
      </c>
    </row>
    <row r="31" spans="1:16" ht="15" thickBot="1" x14ac:dyDescent="0.35">
      <c r="A31" t="str">
        <v>VAT_ind</v>
      </c>
      <c r="B31">
        <v>-247.37432632941696</v>
      </c>
      <c r="E31" s="118" t="str">
        <f t="shared" si="8"/>
        <v>Tertiary in-kind education benefits</v>
      </c>
      <c r="F31" s="119" t="s">
        <v>62</v>
      </c>
      <c r="G31" s="119" t="str">
        <f>G28</f>
        <v>final</v>
      </c>
      <c r="H31" s="119">
        <f t="shared" si="9"/>
        <v>374.99999999999994</v>
      </c>
      <c r="I31" s="120">
        <f>VLOOKUP(_xlfn.CONCAT($G31,"_",$F31,"_",I$1),MC!$A$2:$D$1000,4,FALSE)</f>
        <v>0.18653151612380636</v>
      </c>
      <c r="J31" s="119">
        <f>INDEX(gini_poverty!$1:$1048576,MATCH(_xlfn.CONCAT($G31,"_income_",I$1,"_"),gini_poverty!$A:$A,0), MATCH("value", gini_poverty!$1:$1, 0))</f>
        <v>0.18004957141420214</v>
      </c>
      <c r="K31" s="120">
        <f>VLOOKUP(_xlfn.CONCAT($G31,"_",$F31,"_",K$1),MC!$A$2:$D$1000,4,FALSE)</f>
        <v>0.30568410000000001</v>
      </c>
      <c r="L31" s="119">
        <f>INDEX(gini_poverty!$1:$1048576,MATCH(_xlfn.CONCAT($G31,"_income_",K$1,"_"),gini_poverty!$A:$A,0), MATCH("value", gini_poverty!$1:$1, 0))</f>
        <v>0.30448530000000001</v>
      </c>
      <c r="M31" s="121">
        <f t="shared" si="14"/>
        <v>0.6481944709604226</v>
      </c>
      <c r="N31" s="122">
        <f t="shared" si="10"/>
        <v>1.7285185892277939</v>
      </c>
      <c r="O31" s="120">
        <f t="shared" si="15"/>
        <v>0.11987999999999999</v>
      </c>
      <c r="P31" s="123">
        <f t="shared" si="11"/>
        <v>0.31968000000000002</v>
      </c>
    </row>
    <row r="32" spans="1:16" x14ac:dyDescent="0.3">
      <c r="A32" t="str">
        <v>excises</v>
      </c>
      <c r="B32">
        <v>-134.15165205999321</v>
      </c>
    </row>
    <row r="33" spans="1:2" x14ac:dyDescent="0.3">
      <c r="A33" t="str">
        <v>electr_sub</v>
      </c>
      <c r="B33">
        <v>342.07929783801552</v>
      </c>
    </row>
    <row r="34" spans="1:2" x14ac:dyDescent="0.3">
      <c r="A34" t="str">
        <v>gas_sub_dir</v>
      </c>
      <c r="B34">
        <v>98.780375006950322</v>
      </c>
    </row>
    <row r="35" spans="1:2" x14ac:dyDescent="0.3">
      <c r="A35" t="str">
        <v>gas_sub_ind</v>
      </c>
      <c r="B35">
        <v>104.44402128579704</v>
      </c>
    </row>
    <row r="36" spans="1:2" x14ac:dyDescent="0.3">
      <c r="A36" t="str">
        <v>health_in</v>
      </c>
      <c r="B36">
        <v>825</v>
      </c>
    </row>
    <row r="37" spans="1:2" x14ac:dyDescent="0.3">
      <c r="A37" t="str">
        <v>health_out</v>
      </c>
      <c r="B37">
        <v>487.5</v>
      </c>
    </row>
    <row r="38" spans="1:2" x14ac:dyDescent="0.3">
      <c r="A38" t="str">
        <v>educ_prim</v>
      </c>
      <c r="B38">
        <v>374.99999999999994</v>
      </c>
    </row>
    <row r="39" spans="1:2" x14ac:dyDescent="0.3">
      <c r="A39" t="str">
        <v>educ_sec</v>
      </c>
      <c r="B39">
        <v>749.99999999999966</v>
      </c>
    </row>
    <row r="40" spans="1:2" x14ac:dyDescent="0.3">
      <c r="A40" t="str">
        <v>educ_tert</v>
      </c>
      <c r="B40">
        <v>374.99999999999994</v>
      </c>
    </row>
    <row r="41" spans="1:2" x14ac:dyDescent="0.3">
      <c r="A41">
        <v>0</v>
      </c>
      <c r="B41">
        <v>0</v>
      </c>
    </row>
    <row r="42" spans="1:2" x14ac:dyDescent="0.3">
      <c r="A42">
        <v>0</v>
      </c>
      <c r="B42">
        <v>0</v>
      </c>
    </row>
    <row r="43" spans="1:2" x14ac:dyDescent="0.3">
      <c r="A43">
        <v>0</v>
      </c>
      <c r="B43">
        <v>0</v>
      </c>
    </row>
    <row r="44" spans="1:2" x14ac:dyDescent="0.3">
      <c r="A44">
        <v>0</v>
      </c>
      <c r="B44">
        <v>0</v>
      </c>
    </row>
    <row r="45" spans="1:2" x14ac:dyDescent="0.3">
      <c r="A45">
        <v>0</v>
      </c>
      <c r="B45">
        <v>0</v>
      </c>
    </row>
    <row r="46" spans="1:2" x14ac:dyDescent="0.3">
      <c r="A46">
        <v>0</v>
      </c>
      <c r="B46">
        <v>0</v>
      </c>
    </row>
    <row r="47" spans="1:2" x14ac:dyDescent="0.3">
      <c r="A47">
        <v>0</v>
      </c>
      <c r="B47">
        <v>0</v>
      </c>
    </row>
    <row r="48" spans="1:2" x14ac:dyDescent="0.3">
      <c r="A48">
        <v>0</v>
      </c>
      <c r="B48">
        <v>0</v>
      </c>
    </row>
    <row r="49" spans="1:2" x14ac:dyDescent="0.3">
      <c r="A49">
        <v>0</v>
      </c>
      <c r="B49">
        <v>0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0</v>
      </c>
      <c r="B52">
        <v>0</v>
      </c>
    </row>
    <row r="53" spans="1:2" x14ac:dyDescent="0.3">
      <c r="A53" t="e">
        <v>#N/A</v>
      </c>
      <c r="B53" t="e">
        <v>#N/A</v>
      </c>
    </row>
    <row r="54" spans="1:2" x14ac:dyDescent="0.3">
      <c r="A54" t="e">
        <v>#N/A</v>
      </c>
      <c r="B54" t="e">
        <v>#N/A</v>
      </c>
    </row>
    <row r="55" spans="1:2" x14ac:dyDescent="0.3">
      <c r="A55" t="e">
        <v>#N/A</v>
      </c>
      <c r="B55" t="e">
        <v>#N/A</v>
      </c>
    </row>
    <row r="56" spans="1:2" x14ac:dyDescent="0.3">
      <c r="A56" t="e">
        <v>#N/A</v>
      </c>
      <c r="B56" t="e">
        <v>#N/A</v>
      </c>
    </row>
    <row r="57" spans="1:2" x14ac:dyDescent="0.3">
      <c r="A57" t="e">
        <v>#N/A</v>
      </c>
      <c r="B57" t="e">
        <v>#N/A</v>
      </c>
    </row>
    <row r="58" spans="1:2" x14ac:dyDescent="0.3">
      <c r="A58" t="e">
        <v>#N/A</v>
      </c>
      <c r="B58" t="e">
        <v>#N/A</v>
      </c>
    </row>
    <row r="59" spans="1:2" x14ac:dyDescent="0.3">
      <c r="A59" t="e">
        <v>#N/A</v>
      </c>
      <c r="B59" t="e">
        <v>#N/A</v>
      </c>
    </row>
    <row r="60" spans="1:2" x14ac:dyDescent="0.3">
      <c r="A60" t="e">
        <v>#N/A</v>
      </c>
      <c r="B60" t="e">
        <v>#N/A</v>
      </c>
    </row>
    <row r="61" spans="1:2" x14ac:dyDescent="0.3">
      <c r="A61" t="e">
        <v>#N/A</v>
      </c>
      <c r="B61" t="e">
        <v>#N/A</v>
      </c>
    </row>
    <row r="62" spans="1:2" x14ac:dyDescent="0.3">
      <c r="A62" t="e">
        <v>#N/A</v>
      </c>
      <c r="B62" t="e">
        <v>#N/A</v>
      </c>
    </row>
    <row r="63" spans="1:2" x14ac:dyDescent="0.3">
      <c r="A63" t="e">
        <v>#N/A</v>
      </c>
      <c r="B63" t="e">
        <v>#N/A</v>
      </c>
    </row>
    <row r="64" spans="1:2" x14ac:dyDescent="0.3">
      <c r="A64" t="e">
        <v>#N/A</v>
      </c>
      <c r="B64" t="e">
        <v>#N/A</v>
      </c>
    </row>
    <row r="65" spans="1:2" x14ac:dyDescent="0.3">
      <c r="A65" t="e">
        <v>#N/A</v>
      </c>
      <c r="B65" t="e">
        <v>#N/A</v>
      </c>
    </row>
    <row r="66" spans="1:2" x14ac:dyDescent="0.3">
      <c r="A66" t="e">
        <v>#N/A</v>
      </c>
      <c r="B66" t="e">
        <v>#N/A</v>
      </c>
    </row>
    <row r="67" spans="1:2" x14ac:dyDescent="0.3">
      <c r="A67" t="e">
        <v>#N/A</v>
      </c>
      <c r="B67" t="e">
        <v>#N/A</v>
      </c>
    </row>
    <row r="68" spans="1:2" x14ac:dyDescent="0.3">
      <c r="A68" t="e">
        <v>#N/A</v>
      </c>
      <c r="B68" t="e">
        <v>#N/A</v>
      </c>
    </row>
    <row r="69" spans="1:2" x14ac:dyDescent="0.3">
      <c r="A69" t="e">
        <v>#N/A</v>
      </c>
      <c r="B69" t="e">
        <v>#N/A</v>
      </c>
    </row>
    <row r="70" spans="1:2" x14ac:dyDescent="0.3">
      <c r="A70" t="e">
        <v>#N/A</v>
      </c>
      <c r="B70" t="e">
        <v>#N/A</v>
      </c>
    </row>
  </sheetData>
  <mergeCells count="2">
    <mergeCell ref="E2:P2"/>
    <mergeCell ref="M3:N3"/>
  </mergeCells>
  <conditionalFormatting sqref="N5:N4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90" verticalDpi="90" r:id="rId1"/>
  <ignoredErrors>
    <ignoredError sqref="N5:P18 O19:P19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DE19-AE95-4D6A-8681-A3C0A2D11C07}">
  <sheetPr>
    <tabColor theme="9"/>
  </sheetPr>
  <dimension ref="D4:O30"/>
  <sheetViews>
    <sheetView zoomScale="70" zoomScaleNormal="70" workbookViewId="0">
      <selection activeCell="E34" sqref="E34"/>
    </sheetView>
  </sheetViews>
  <sheetFormatPr defaultColWidth="9.33203125" defaultRowHeight="14.4" x14ac:dyDescent="0.3"/>
  <cols>
    <col min="1" max="3" width="9.33203125" style="20"/>
    <col min="4" max="4" width="13" style="20" customWidth="1"/>
    <col min="5" max="5" width="17.6640625" style="20" customWidth="1"/>
    <col min="6" max="6" width="24" style="20" customWidth="1"/>
    <col min="7" max="7" width="22.6640625" style="20" customWidth="1"/>
    <col min="8" max="8" width="30.44140625" style="20" customWidth="1"/>
    <col min="9" max="9" width="16" style="20" customWidth="1"/>
    <col min="10" max="10" width="23" style="20" customWidth="1"/>
    <col min="11" max="12" width="9.33203125" style="20"/>
    <col min="13" max="13" width="16" style="20" customWidth="1"/>
    <col min="14" max="14" width="25" style="20" customWidth="1"/>
    <col min="15" max="15" width="26" style="20" customWidth="1"/>
    <col min="16" max="16384" width="9.33203125" style="20"/>
  </cols>
  <sheetData>
    <row r="4" spans="4:15" ht="15" thickBot="1" x14ac:dyDescent="0.35"/>
    <row r="5" spans="4:15" ht="26.4" customHeight="1" x14ac:dyDescent="0.5">
      <c r="D5" s="256" t="s">
        <v>118</v>
      </c>
      <c r="E5" s="257"/>
      <c r="F5" s="257"/>
      <c r="G5" s="257"/>
      <c r="H5" s="258"/>
    </row>
    <row r="6" spans="4:15" ht="23.25" customHeight="1" thickBot="1" x14ac:dyDescent="0.45">
      <c r="D6" s="130" t="s">
        <v>119</v>
      </c>
      <c r="E6" s="131"/>
      <c r="F6" s="259" t="s">
        <v>120</v>
      </c>
      <c r="G6" s="259"/>
      <c r="H6" s="260"/>
    </row>
    <row r="7" spans="4:15" ht="21.6" thickBot="1" x14ac:dyDescent="0.45">
      <c r="D7" s="132"/>
      <c r="E7" s="133"/>
      <c r="F7" s="133" t="s">
        <v>121</v>
      </c>
      <c r="G7" s="133" t="s">
        <v>122</v>
      </c>
      <c r="H7" s="134" t="s">
        <v>123</v>
      </c>
    </row>
    <row r="8" spans="4:15" ht="65.25" customHeight="1" thickBot="1" x14ac:dyDescent="0.35">
      <c r="D8" s="135" t="s">
        <v>124</v>
      </c>
      <c r="E8" s="136"/>
      <c r="F8" s="137" t="s">
        <v>315</v>
      </c>
      <c r="G8" s="137" t="s">
        <v>15</v>
      </c>
      <c r="H8" s="138" t="str">
        <f>CONCATENATE(F8," as a share of ", G8)</f>
        <v>Excises as a share of Consumable income</v>
      </c>
    </row>
    <row r="9" spans="4:15" ht="53.4" customHeight="1" thickBot="1" x14ac:dyDescent="0.35">
      <c r="D9" s="139" t="s">
        <v>125</v>
      </c>
      <c r="E9" s="140"/>
      <c r="F9" s="141" t="s">
        <v>308</v>
      </c>
      <c r="G9" s="141" t="s">
        <v>13</v>
      </c>
      <c r="H9" s="142" t="str">
        <f>CONCATENATE(F9," as a share of ", G9)</f>
        <v>Indirect subsidies as a share of Disposable income</v>
      </c>
    </row>
    <row r="11" spans="4:15" ht="13.35" customHeight="1" x14ac:dyDescent="0.3"/>
    <row r="12" spans="4:15" ht="13.35" hidden="1" customHeight="1" x14ac:dyDescent="0.3">
      <c r="E12" s="20" t="str">
        <f>INDEX(programs, MATCH(E$16, names,0),1)</f>
        <v>excises</v>
      </c>
      <c r="F12" s="20" t="str">
        <f>INDEX(programs, MATCH(F$16, names,0),1)</f>
        <v>indirect_subsidies</v>
      </c>
      <c r="H12" s="20" t="str">
        <f>INDEX(legend!$A2:$B101, MATCH($I$16, incomes,0),2)</f>
        <v>consumable_income</v>
      </c>
      <c r="I12" s="20" t="str">
        <f>INDEX(legend!$A2:$B101, MATCH($J$16, incomes,0),2)</f>
        <v>disposable_income</v>
      </c>
    </row>
    <row r="13" spans="4:15" ht="13.35" customHeight="1" thickBot="1" x14ac:dyDescent="0.35"/>
    <row r="14" spans="4:15" ht="15" thickBot="1" x14ac:dyDescent="0.35">
      <c r="D14" s="261" t="s">
        <v>126</v>
      </c>
      <c r="E14" s="262"/>
      <c r="F14" s="263"/>
      <c r="H14" s="261" t="s">
        <v>127</v>
      </c>
      <c r="I14" s="262"/>
      <c r="J14" s="263"/>
      <c r="M14" s="264" t="s">
        <v>128</v>
      </c>
      <c r="N14" s="265"/>
      <c r="O14" s="266"/>
    </row>
    <row r="15" spans="4:15" s="22" customFormat="1" ht="30" customHeight="1" thickBot="1" x14ac:dyDescent="0.35">
      <c r="D15" s="126"/>
      <c r="E15" s="127" t="s">
        <v>129</v>
      </c>
      <c r="F15" s="128" t="s">
        <v>130</v>
      </c>
      <c r="G15" s="143"/>
      <c r="H15" s="144"/>
      <c r="I15" s="145" t="s">
        <v>131</v>
      </c>
      <c r="J15" s="146" t="s">
        <v>132</v>
      </c>
      <c r="M15" s="147"/>
      <c r="N15" s="127" t="str">
        <f>D8</f>
        <v xml:space="preserve"> Incidence 1</v>
      </c>
      <c r="O15" s="128" t="str">
        <f>D9</f>
        <v xml:space="preserve"> Incidence 2</v>
      </c>
    </row>
    <row r="16" spans="4:15" ht="28.5" customHeight="1" x14ac:dyDescent="0.3">
      <c r="D16" s="148" t="s">
        <v>133</v>
      </c>
      <c r="E16" s="149" t="str">
        <f>F8</f>
        <v>Excises</v>
      </c>
      <c r="F16" s="150" t="str">
        <f>F9</f>
        <v>Indirect subsidies</v>
      </c>
      <c r="G16" s="151"/>
      <c r="H16" s="148" t="s">
        <v>133</v>
      </c>
      <c r="I16" s="152" t="str">
        <f>G8</f>
        <v>Consumable income</v>
      </c>
      <c r="J16" s="150" t="str">
        <f>G9</f>
        <v>Disposable income</v>
      </c>
      <c r="M16" s="148" t="s">
        <v>133</v>
      </c>
      <c r="N16" s="149" t="str">
        <f>H8</f>
        <v>Excises as a share of Consumable income</v>
      </c>
      <c r="O16" s="150" t="str">
        <f>H9</f>
        <v>Indirect subsidies as a share of Disposable income</v>
      </c>
    </row>
    <row r="17" spans="4:15" x14ac:dyDescent="0.3">
      <c r="D17" s="153">
        <v>1</v>
      </c>
      <c r="E17" s="151">
        <f>INDEX(all!$1:$1048576, MATCH(CONCATENATE(E$12,"_","mean","_",$D17),all!$A:$A,0), MATCH("value", all!$1:$1,0))</f>
        <v>87.42610765061481</v>
      </c>
      <c r="F17" s="154">
        <f>INDEX(all!$1:$1048576, MATCH(CONCATENATE(F$12,"_","mean","_",$D17),all!$A:$A,0), MATCH("value", all!$1:$1,0))</f>
        <v>605.1915026399214</v>
      </c>
      <c r="H17" s="153">
        <v>1</v>
      </c>
      <c r="I17" s="155">
        <f>INDEX(all!$1:$1048576, MATCH(CONCATENATE(H$12,"_","mean","_",$D17),all!$A:$A,0), MATCH("value", all!$1:$1,0))</f>
        <v>17169.58887747737</v>
      </c>
      <c r="J17" s="154">
        <f>INDEX(all!$1:$1048576, MATCH(CONCATENATE(I$12,"_","mean","_",$D17),all!$A:$A,0), MATCH("value", all!$1:$1,0))</f>
        <v>19264.774954862714</v>
      </c>
      <c r="M17" s="153">
        <v>1</v>
      </c>
      <c r="N17" s="156">
        <f t="shared" ref="N17:O26" si="0">E17/I17</f>
        <v>5.0919161940620574E-3</v>
      </c>
      <c r="O17" s="157">
        <f t="shared" si="0"/>
        <v>3.1414408113143416E-2</v>
      </c>
    </row>
    <row r="18" spans="4:15" x14ac:dyDescent="0.3">
      <c r="D18" s="153">
        <v>2</v>
      </c>
      <c r="E18" s="151">
        <f>INDEX(all!$1:$1048576, MATCH(CONCATENATE(E$12,"_","mean","_",$D18),all!$A:$A,0), MATCH("value", all!$1:$1,0))</f>
        <v>49.007685892706284</v>
      </c>
      <c r="F18" s="154">
        <f>INDEX(all!$1:$1048576, MATCH(CONCATENATE(F$12,"_","mean","_",$D18),all!$A:$A,0), MATCH("value", all!$1:$1,0))</f>
        <v>454.36194652519328</v>
      </c>
      <c r="H18" s="153">
        <v>2</v>
      </c>
      <c r="I18" s="155">
        <f>INDEX(all!$1:$1048576, MATCH(CONCATENATE(H$12,"_","mean","_",$D18),all!$A:$A,0), MATCH("value", all!$1:$1,0))</f>
        <v>16167.686020438287</v>
      </c>
      <c r="J18" s="154">
        <f>INDEX(all!$1:$1048576, MATCH(CONCATENATE(I$12,"_","mean","_",$D18),all!$A:$A,0), MATCH("value", all!$1:$1,0))</f>
        <v>17933.963233673534</v>
      </c>
      <c r="M18" s="153">
        <v>2</v>
      </c>
      <c r="N18" s="156">
        <f t="shared" si="0"/>
        <v>3.0312121246512027E-3</v>
      </c>
      <c r="O18" s="157">
        <f t="shared" si="0"/>
        <v>2.5335278131498839E-2</v>
      </c>
    </row>
    <row r="19" spans="4:15" x14ac:dyDescent="0.3">
      <c r="D19" s="153">
        <v>3</v>
      </c>
      <c r="E19" s="151">
        <f>INDEX(all!$1:$1048576, MATCH(CONCATENATE(E$12,"_","mean","_",$D19),all!$A:$A,0), MATCH("value", all!$1:$1,0))</f>
        <v>84.04846497652548</v>
      </c>
      <c r="F19" s="154">
        <f>INDEX(all!$1:$1048576, MATCH(CONCATENATE(F$12,"_","mean","_",$D19),all!$A:$A,0), MATCH("value", all!$1:$1,0))</f>
        <v>415.65219848120586</v>
      </c>
      <c r="H19" s="153">
        <v>3</v>
      </c>
      <c r="I19" s="155">
        <f>INDEX(all!$1:$1048576, MATCH(CONCATENATE(H$12,"_","mean","_",$D19),all!$A:$A,0), MATCH("value", all!$1:$1,0))</f>
        <v>16916.254533081872</v>
      </c>
      <c r="J19" s="154">
        <f>INDEX(all!$1:$1048576, MATCH(CONCATENATE(I$12,"_","mean","_",$D19),all!$A:$A,0), MATCH("value", all!$1:$1,0))</f>
        <v>18828.238819905688</v>
      </c>
      <c r="M19" s="153">
        <v>3</v>
      </c>
      <c r="N19" s="156">
        <f t="shared" si="0"/>
        <v>4.9685032116393198E-3</v>
      </c>
      <c r="O19" s="157">
        <f t="shared" si="0"/>
        <v>2.2075999909336601E-2</v>
      </c>
    </row>
    <row r="20" spans="4:15" x14ac:dyDescent="0.3">
      <c r="D20" s="153">
        <v>4</v>
      </c>
      <c r="E20" s="151">
        <f>INDEX(all!$1:$1048576, MATCH(CONCATENATE(E$12,"_","mean","_",$D20),all!$A:$A,0), MATCH("value", all!$1:$1,0))</f>
        <v>78.230187050390214</v>
      </c>
      <c r="F20" s="154">
        <f>INDEX(all!$1:$1048576, MATCH(CONCATENATE(F$12,"_","mean","_",$D20),all!$A:$A,0), MATCH("value", all!$1:$1,0))</f>
        <v>412.78995150582739</v>
      </c>
      <c r="H20" s="153">
        <v>4</v>
      </c>
      <c r="I20" s="155">
        <f>INDEX(all!$1:$1048576, MATCH(CONCATENATE(H$12,"_","mean","_",$D20),all!$A:$A,0), MATCH("value", all!$1:$1,0))</f>
        <v>19732.830273787295</v>
      </c>
      <c r="J20" s="154">
        <f>INDEX(all!$1:$1048576, MATCH(CONCATENATE(I$12,"_","mean","_",$D20),all!$A:$A,0), MATCH("value", all!$1:$1,0))</f>
        <v>21808.115514691286</v>
      </c>
      <c r="M20" s="153">
        <v>4</v>
      </c>
      <c r="N20" s="156">
        <f t="shared" si="0"/>
        <v>3.9644686527461632E-3</v>
      </c>
      <c r="O20" s="157">
        <f t="shared" si="0"/>
        <v>1.892827242352723E-2</v>
      </c>
    </row>
    <row r="21" spans="4:15" x14ac:dyDescent="0.3">
      <c r="D21" s="153">
        <v>5</v>
      </c>
      <c r="E21" s="151">
        <f>INDEX(all!$1:$1048576, MATCH(CONCATENATE(E$12,"_","mean","_",$D21),all!$A:$A,0), MATCH("value", all!$1:$1,0))</f>
        <v>120.38507200432865</v>
      </c>
      <c r="F21" s="154">
        <f>INDEX(all!$1:$1048576, MATCH(CONCATENATE(F$12,"_","mean","_",$D21),all!$A:$A,0), MATCH("value", all!$1:$1,0))</f>
        <v>446.8305351040762</v>
      </c>
      <c r="H21" s="153">
        <v>5</v>
      </c>
      <c r="I21" s="155">
        <f>INDEX(all!$1:$1048576, MATCH(CONCATENATE(H$12,"_","mean","_",$D21),all!$A:$A,0), MATCH("value", all!$1:$1,0))</f>
        <v>23162.23438386327</v>
      </c>
      <c r="J21" s="154">
        <f>INDEX(all!$1:$1048576, MATCH(CONCATENATE(I$12,"_","mean","_",$D21),all!$A:$A,0), MATCH("value", all!$1:$1,0))</f>
        <v>25796.148555467287</v>
      </c>
      <c r="M21" s="153">
        <v>5</v>
      </c>
      <c r="N21" s="156">
        <f t="shared" si="0"/>
        <v>5.1974723167553666E-3</v>
      </c>
      <c r="O21" s="157">
        <f t="shared" si="0"/>
        <v>1.7321598770579805E-2</v>
      </c>
    </row>
    <row r="22" spans="4:15" x14ac:dyDescent="0.3">
      <c r="D22" s="153">
        <v>6</v>
      </c>
      <c r="E22" s="151">
        <f>INDEX(all!$1:$1048576, MATCH(CONCATENATE(E$12,"_","mean","_",$D22),all!$A:$A,0), MATCH("value", all!$1:$1,0))</f>
        <v>151.53596176421314</v>
      </c>
      <c r="F22" s="154">
        <f>INDEX(all!$1:$1048576, MATCH(CONCATENATE(F$12,"_","mean","_",$D22),all!$A:$A,0), MATCH("value", all!$1:$1,0))</f>
        <v>501.56707120869282</v>
      </c>
      <c r="H22" s="153">
        <v>6</v>
      </c>
      <c r="I22" s="155">
        <f>INDEX(all!$1:$1048576, MATCH(CONCATENATE(H$12,"_","mean","_",$D22),all!$A:$A,0), MATCH("value", all!$1:$1,0))</f>
        <v>27108.094145073213</v>
      </c>
      <c r="J22" s="154">
        <f>INDEX(all!$1:$1048576, MATCH(CONCATENATE(I$12,"_","mean","_",$D22),all!$A:$A,0), MATCH("value", all!$1:$1,0))</f>
        <v>29939.622774671676</v>
      </c>
      <c r="M22" s="153">
        <v>6</v>
      </c>
      <c r="N22" s="156">
        <f t="shared" si="0"/>
        <v>5.5900632834327895E-3</v>
      </c>
      <c r="O22" s="157">
        <f t="shared" si="0"/>
        <v>1.675261826054163E-2</v>
      </c>
    </row>
    <row r="23" spans="4:15" x14ac:dyDescent="0.3">
      <c r="D23" s="153">
        <v>7</v>
      </c>
      <c r="E23" s="151">
        <f>INDEX(all!$1:$1048576, MATCH(CONCATENATE(E$12,"_","mean","_",$D23),all!$A:$A,0), MATCH("value", all!$1:$1,0))</f>
        <v>145.54823715786577</v>
      </c>
      <c r="F23" s="154">
        <f>INDEX(all!$1:$1048576, MATCH(CONCATENATE(F$12,"_","mean","_",$D23),all!$A:$A,0), MATCH("value", all!$1:$1,0))</f>
        <v>527.44952351783922</v>
      </c>
      <c r="H23" s="153">
        <v>7</v>
      </c>
      <c r="I23" s="155">
        <f>INDEX(all!$1:$1048576, MATCH(CONCATENATE(H$12,"_","mean","_",$D23),all!$A:$A,0), MATCH("value", all!$1:$1,0))</f>
        <v>30258.827869647976</v>
      </c>
      <c r="J23" s="154">
        <f>INDEX(all!$1:$1048576, MATCH(CONCATENATE(I$12,"_","mean","_",$D23),all!$A:$A,0), MATCH("value", all!$1:$1,0))</f>
        <v>33471.747969368967</v>
      </c>
      <c r="M23" s="153">
        <v>7</v>
      </c>
      <c r="N23" s="156">
        <f t="shared" si="0"/>
        <v>4.8101082363425684E-3</v>
      </c>
      <c r="O23" s="157">
        <f t="shared" si="0"/>
        <v>1.5758051357237891E-2</v>
      </c>
    </row>
    <row r="24" spans="4:15" x14ac:dyDescent="0.3">
      <c r="D24" s="153">
        <v>8</v>
      </c>
      <c r="E24" s="151">
        <f>INDEX(all!$1:$1048576, MATCH(CONCATENATE(E$12,"_","mean","_",$D24),all!$A:$A,0), MATCH("value", all!$1:$1,0))</f>
        <v>160.62297727294091</v>
      </c>
      <c r="F24" s="154">
        <f>INDEX(all!$1:$1048576, MATCH(CONCATENATE(F$12,"_","mean","_",$D24),all!$A:$A,0), MATCH("value", all!$1:$1,0))</f>
        <v>585.94033043957791</v>
      </c>
      <c r="H24" s="153">
        <v>8</v>
      </c>
      <c r="I24" s="155">
        <f>INDEX(all!$1:$1048576, MATCH(CONCATENATE(H$12,"_","mean","_",$D24),all!$A:$A,0), MATCH("value", all!$1:$1,0))</f>
        <v>37539.169933457088</v>
      </c>
      <c r="J24" s="154">
        <f>INDEX(all!$1:$1048576, MATCH(CONCATENATE(I$12,"_","mean","_",$D24),all!$A:$A,0), MATCH("value", all!$1:$1,0))</f>
        <v>41374.994698407245</v>
      </c>
      <c r="M24" s="153">
        <v>8</v>
      </c>
      <c r="N24" s="156">
        <f t="shared" si="0"/>
        <v>4.2788100418220598E-3</v>
      </c>
      <c r="O24" s="157">
        <f t="shared" si="0"/>
        <v>1.4161701643967437E-2</v>
      </c>
    </row>
    <row r="25" spans="4:15" x14ac:dyDescent="0.3">
      <c r="D25" s="153">
        <v>9</v>
      </c>
      <c r="E25" s="151">
        <f>INDEX(all!$1:$1048576, MATCH(CONCATENATE(E$12,"_","mean","_",$D25),all!$A:$A,0), MATCH("value", all!$1:$1,0))</f>
        <v>200.83398840046712</v>
      </c>
      <c r="F25" s="154">
        <f>INDEX(all!$1:$1048576, MATCH(CONCATENATE(F$12,"_","mean","_",$D25),all!$A:$A,0), MATCH("value", all!$1:$1,0))</f>
        <v>679.5788247420453</v>
      </c>
      <c r="H25" s="153">
        <v>9</v>
      </c>
      <c r="I25" s="155">
        <f>INDEX(all!$1:$1048576, MATCH(CONCATENATE(H$12,"_","mean","_",$D25),all!$A:$A,0), MATCH("value", all!$1:$1,0))</f>
        <v>45623.958170499813</v>
      </c>
      <c r="J25" s="154">
        <f>INDEX(all!$1:$1048576, MATCH(CONCATENATE(I$12,"_","mean","_",$D25),all!$A:$A,0), MATCH("value", all!$1:$1,0))</f>
        <v>50478.159264368987</v>
      </c>
      <c r="M25" s="153">
        <v>9</v>
      </c>
      <c r="N25" s="156">
        <f t="shared" si="0"/>
        <v>4.4019413583086531E-3</v>
      </c>
      <c r="O25" s="157">
        <f t="shared" si="0"/>
        <v>1.3462828966937776E-2</v>
      </c>
    </row>
    <row r="26" spans="4:15" ht="15" thickBot="1" x14ac:dyDescent="0.35">
      <c r="D26" s="158">
        <v>10</v>
      </c>
      <c r="E26" s="159">
        <f>INDEX(all!$1:$1048576, MATCH(CONCATENATE(E$12,"_","mean","_",$D26),all!$A:$A,0), MATCH("value", all!$1:$1,0))</f>
        <v>263.63508686907312</v>
      </c>
      <c r="F26" s="160">
        <f>INDEX(all!$1:$1048576, MATCH(CONCATENATE(F$12,"_","mean","_",$D26),all!$A:$A,0), MATCH("value", all!$1:$1,0))</f>
        <v>823.14348043086284</v>
      </c>
      <c r="H26" s="158">
        <v>10</v>
      </c>
      <c r="I26" s="161">
        <f>INDEX(all!$1:$1048576, MATCH(CONCATENATE(H$12,"_","mean","_",$D26),all!$A:$A,0), MATCH("value", all!$1:$1,0))</f>
        <v>79190.37040469551</v>
      </c>
      <c r="J26" s="160">
        <f>INDEX(all!$1:$1048576, MATCH(CONCATENATE(I$12,"_","mean","_",$D26),all!$A:$A,0), MATCH("value", all!$1:$1,0))</f>
        <v>86590.064285952569</v>
      </c>
      <c r="M26" s="158">
        <v>10</v>
      </c>
      <c r="N26" s="162">
        <f t="shared" si="0"/>
        <v>3.3291306193137991E-3</v>
      </c>
      <c r="O26" s="163">
        <f t="shared" si="0"/>
        <v>9.5062116793508452E-3</v>
      </c>
    </row>
    <row r="29" spans="4:15" s="22" customFormat="1" ht="36" customHeight="1" x14ac:dyDescent="0.3">
      <c r="D29" s="20"/>
      <c r="E29" s="20"/>
      <c r="F29" s="20"/>
      <c r="H29" s="20"/>
      <c r="I29" s="20"/>
      <c r="J29" s="20"/>
    </row>
    <row r="30" spans="4:15" x14ac:dyDescent="0.3">
      <c r="D30" s="22"/>
      <c r="E30" s="22"/>
      <c r="F30" s="22"/>
      <c r="H30" s="22"/>
      <c r="I30" s="22"/>
      <c r="J30" s="22"/>
    </row>
  </sheetData>
  <mergeCells count="5">
    <mergeCell ref="D5:H5"/>
    <mergeCell ref="F6:H6"/>
    <mergeCell ref="D14:F14"/>
    <mergeCell ref="H14:J14"/>
    <mergeCell ref="M14:O14"/>
  </mergeCells>
  <pageMargins left="0.7" right="0.7" top="0.75" bottom="0.75" header="0.3" footer="0.3"/>
  <pageSetup orientation="portrait" horizontalDpi="90" verticalDpi="9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92EAF75-EC6B-458C-9EA2-CA8F080FE8D3}">
          <x14:formula1>
            <xm:f>legend!$A$3:$A$10</xm:f>
          </x14:formula1>
          <xm:sqref>G8:G9</xm:sqref>
        </x14:dataValidation>
        <x14:dataValidation type="list" showInputMessage="1" showErrorMessage="1" xr:uid="{75853532-8EF0-433B-B7A6-E248ADCF3800}">
          <x14:formula1>
            <xm:f>legend!$F$2:$F$33</xm:f>
          </x14:formula1>
          <xm:sqref>F8:F9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D257-FA2A-41B8-AB65-D2BF2A6FE5BA}">
  <sheetPr>
    <tabColor theme="9"/>
  </sheetPr>
  <dimension ref="A1:O70"/>
  <sheetViews>
    <sheetView topLeftCell="G1" zoomScaleNormal="100" workbookViewId="0">
      <selection activeCell="P35" sqref="P35"/>
    </sheetView>
  </sheetViews>
  <sheetFormatPr defaultColWidth="9" defaultRowHeight="14.4" x14ac:dyDescent="0.3"/>
  <cols>
    <col min="1" max="1" width="19" style="164" hidden="1" customWidth="1"/>
    <col min="2" max="6" width="8.6640625" style="164" hidden="1" customWidth="1"/>
    <col min="7" max="7" width="9" style="164" customWidth="1"/>
    <col min="8" max="8" width="41.109375" style="164" bestFit="1" customWidth="1"/>
    <col min="9" max="9" width="16.109375" style="164" bestFit="1" customWidth="1"/>
    <col min="10" max="10" width="14.109375" style="175" bestFit="1" customWidth="1"/>
    <col min="11" max="11" width="14.88671875" style="175" bestFit="1" customWidth="1"/>
    <col min="12" max="12" width="10.88671875" style="175" bestFit="1" customWidth="1"/>
    <col min="13" max="13" width="9" style="164"/>
    <col min="14" max="14" width="14.6640625" style="164" hidden="1" customWidth="1"/>
    <col min="15" max="15" width="9" style="164" hidden="1" customWidth="1"/>
    <col min="16" max="16384" width="9" style="164"/>
  </cols>
  <sheetData>
    <row r="1" spans="1:15" ht="15" thickBot="1" x14ac:dyDescent="0.35"/>
    <row r="2" spans="1:15" x14ac:dyDescent="0.3">
      <c r="A2" s="164" t="str">
        <f t="array" ref="A2:B70">TRANSPOSE(totals!$B$1:$AZ$2)</f>
        <v>market_income</v>
      </c>
      <c r="B2" s="164">
        <v>34626.576666144567</v>
      </c>
      <c r="H2" s="267" t="s">
        <v>135</v>
      </c>
      <c r="I2" s="268"/>
      <c r="J2" s="268"/>
      <c r="K2" s="268"/>
      <c r="L2" s="269"/>
    </row>
    <row r="3" spans="1:15" x14ac:dyDescent="0.3">
      <c r="A3" s="164" t="str">
        <v>market_pens_income</v>
      </c>
      <c r="B3" s="164">
        <v>34742.247079590714</v>
      </c>
      <c r="H3" s="165"/>
      <c r="I3" s="166"/>
      <c r="J3" s="173" t="s">
        <v>136</v>
      </c>
      <c r="K3" s="270" t="s">
        <v>137</v>
      </c>
      <c r="L3" s="271"/>
    </row>
    <row r="4" spans="1:15" x14ac:dyDescent="0.3">
      <c r="A4" s="164" t="str">
        <v>net_market_income</v>
      </c>
      <c r="B4" s="164">
        <v>28461.362600937126</v>
      </c>
      <c r="H4" s="167"/>
      <c r="I4" s="168"/>
      <c r="J4" s="174" t="s">
        <v>141</v>
      </c>
      <c r="K4" s="174" t="s">
        <v>139</v>
      </c>
      <c r="L4" s="169" t="s">
        <v>140</v>
      </c>
    </row>
    <row r="5" spans="1:15" s="170" customFormat="1" x14ac:dyDescent="0.3">
      <c r="A5" s="164" t="str">
        <v>gross_income</v>
      </c>
      <c r="B5" s="164">
        <v>40725.26874993628</v>
      </c>
      <c r="C5" s="164"/>
      <c r="D5" s="164"/>
      <c r="E5" s="164"/>
      <c r="F5" s="164"/>
      <c r="H5" s="99" t="str">
        <f t="shared" ref="H5:H24" si="0">INDEX(programs_names,MATCH(I5,programs,0),2)</f>
        <v>Market income</v>
      </c>
      <c r="I5" s="166" t="s">
        <v>58</v>
      </c>
      <c r="J5" s="176">
        <f>INDEX($A$2:$F$70,MATCH($I5,$A$2:$A$70,0),2)</f>
        <v>34626.576666144567</v>
      </c>
      <c r="K5" s="176" t="str">
        <f>IF(INDEX($A$2:$F$70,MATCH($I5,$A$2:$A$70,0),4)=0,"",INDEX($A$2:$F$70,MATCH($I5,$A$2:$A$70,0),4)/1000)</f>
        <v/>
      </c>
      <c r="L5" s="177" t="str">
        <f>IF(INDEX($A$2:$F$70,MATCH($I5,$A$2:$A$70,0),6)=0,"",INDEX($A$2:$F$70,MATCH($I5,$A$2:$A$70,0),6)/1000)</f>
        <v/>
      </c>
      <c r="N5" s="176">
        <v>34626.576666144567</v>
      </c>
      <c r="O5" s="176">
        <f>J5-N5</f>
        <v>0</v>
      </c>
    </row>
    <row r="6" spans="1:15" x14ac:dyDescent="0.3">
      <c r="A6" s="164" t="str">
        <v>disposable_income</v>
      </c>
      <c r="B6" s="164">
        <v>34560.054684728835</v>
      </c>
      <c r="H6" s="171" t="str">
        <f t="shared" si="0"/>
        <v>Wage/salary, gross</v>
      </c>
      <c r="I6" s="20" t="s">
        <v>38</v>
      </c>
      <c r="J6" s="178">
        <f t="shared" ref="J6:J24" si="1">INDEX($A$2:$F$70,MATCH($I6,$A$2:$A$70,0),2)</f>
        <v>22630.019248741202</v>
      </c>
      <c r="K6" s="178">
        <f t="shared" ref="K6:K26" si="2">IF(INDEX($A$2:$F$70,MATCH($I6,$A$2:$A$70,0),4)=0,"",INDEX($A$2:$F$70,MATCH($I6,$A$2:$A$70,0),4))</f>
        <v>222.64691519176475</v>
      </c>
      <c r="L6" s="179">
        <f t="shared" ref="L6:L26" si="3">IF(INDEX($A$2:$F$70,MATCH($I6,$A$2:$A$70,0),6)=0,"",INDEX($A$2:$F$70,MATCH($I6,$A$2:$A$70,0),6))</f>
        <v>306.01167275290908</v>
      </c>
      <c r="N6" s="178">
        <v>22630.019248741202</v>
      </c>
      <c r="O6" s="178">
        <f t="shared" ref="O6:O26" si="4">J6-N6</f>
        <v>0</v>
      </c>
    </row>
    <row r="7" spans="1:15" s="170" customFormat="1" x14ac:dyDescent="0.3">
      <c r="A7" s="164" t="str">
        <v>consumable_income</v>
      </c>
      <c r="B7" s="164">
        <v>31297.517215171774</v>
      </c>
      <c r="C7" s="164"/>
      <c r="D7" s="164"/>
      <c r="E7" s="164"/>
      <c r="F7" s="164"/>
      <c r="H7" s="171" t="str">
        <f t="shared" si="0"/>
        <v>Self-employed income, gross</v>
      </c>
      <c r="I7" s="20" t="s">
        <v>300</v>
      </c>
      <c r="J7" s="178">
        <f t="shared" si="1"/>
        <v>2435.5237015070029</v>
      </c>
      <c r="K7" s="178">
        <f t="shared" si="2"/>
        <v>39.33763023481945</v>
      </c>
      <c r="L7" s="179">
        <f t="shared" si="3"/>
        <v>42.329623872485662</v>
      </c>
      <c r="N7" s="178">
        <v>2435.5237015070029</v>
      </c>
      <c r="O7" s="178">
        <f t="shared" si="4"/>
        <v>0</v>
      </c>
    </row>
    <row r="8" spans="1:15" x14ac:dyDescent="0.3">
      <c r="A8" s="164" t="str">
        <v>final_income</v>
      </c>
      <c r="B8" s="164">
        <v>34110.017215171778</v>
      </c>
      <c r="H8" s="171" t="str">
        <f t="shared" si="0"/>
        <v>Capital income, gross</v>
      </c>
      <c r="I8" s="20" t="s">
        <v>291</v>
      </c>
      <c r="J8" s="178">
        <f t="shared" si="1"/>
        <v>993.35328633880204</v>
      </c>
      <c r="K8" s="178">
        <f t="shared" si="2"/>
        <v>1.0010235857208631</v>
      </c>
      <c r="L8" s="179">
        <f t="shared" si="3"/>
        <v>2.8197696049702348</v>
      </c>
      <c r="N8" s="178">
        <v>993.35328633880204</v>
      </c>
      <c r="O8" s="178">
        <f t="shared" si="4"/>
        <v>0</v>
      </c>
    </row>
    <row r="9" spans="1:15" s="170" customFormat="1" x14ac:dyDescent="0.3">
      <c r="A9" s="164" t="str">
        <v>SSC</v>
      </c>
      <c r="B9" s="164">
        <v>-4061.5879684336987</v>
      </c>
      <c r="C9" s="164"/>
      <c r="D9" s="164"/>
      <c r="E9" s="164"/>
      <c r="F9" s="164"/>
      <c r="H9" s="171" t="str">
        <f t="shared" si="0"/>
        <v>Agricultural income, gross</v>
      </c>
      <c r="I9" s="20" t="s">
        <v>39</v>
      </c>
      <c r="J9" s="178">
        <f t="shared" si="1"/>
        <v>3143.8547864248912</v>
      </c>
      <c r="K9" s="178">
        <f t="shared" si="2"/>
        <v>273.8001742207814</v>
      </c>
      <c r="L9" s="179">
        <f t="shared" si="3"/>
        <v>656.98115477365434</v>
      </c>
      <c r="N9" s="178">
        <v>3143.8547864248912</v>
      </c>
      <c r="O9" s="178">
        <f t="shared" si="4"/>
        <v>0</v>
      </c>
    </row>
    <row r="10" spans="1:15" x14ac:dyDescent="0.3">
      <c r="A10" s="164" t="str">
        <v>direct_taxes</v>
      </c>
      <c r="B10" s="164">
        <v>-2103.6260967737444</v>
      </c>
      <c r="H10" s="171" t="str">
        <f t="shared" si="0"/>
        <v>Private transfers, gross</v>
      </c>
      <c r="I10" s="20" t="s">
        <v>40</v>
      </c>
      <c r="J10" s="178">
        <f t="shared" si="1"/>
        <v>5423.8256431326663</v>
      </c>
      <c r="K10" s="178">
        <f t="shared" si="2"/>
        <v>281.99211408367324</v>
      </c>
      <c r="L10" s="179">
        <f t="shared" si="3"/>
        <v>675.93757188866925</v>
      </c>
      <c r="N10" s="178">
        <v>5423.8256431326663</v>
      </c>
      <c r="O10" s="178">
        <f t="shared" si="4"/>
        <v>0</v>
      </c>
    </row>
    <row r="11" spans="1:15" s="170" customFormat="1" x14ac:dyDescent="0.3">
      <c r="A11" s="164" t="str">
        <v>pensions</v>
      </c>
      <c r="B11" s="164">
        <v>4177.2583818798421</v>
      </c>
      <c r="C11" s="164"/>
      <c r="D11" s="164"/>
      <c r="E11" s="164"/>
      <c r="F11" s="164"/>
      <c r="H11" s="99" t="str">
        <f t="shared" si="0"/>
        <v>Social contributions</v>
      </c>
      <c r="I11" s="110" t="s">
        <v>47</v>
      </c>
      <c r="J11" s="176">
        <f t="shared" si="1"/>
        <v>-4061.5879684336987</v>
      </c>
      <c r="K11" s="176" t="str">
        <f t="shared" si="2"/>
        <v/>
      </c>
      <c r="L11" s="177" t="str">
        <f t="shared" si="3"/>
        <v/>
      </c>
      <c r="N11" s="176">
        <v>-4061.5879684336987</v>
      </c>
      <c r="O11" s="176">
        <f t="shared" si="4"/>
        <v>0</v>
      </c>
    </row>
    <row r="12" spans="1:15" x14ac:dyDescent="0.3">
      <c r="A12" s="164" t="str">
        <v>direct_transfers</v>
      </c>
      <c r="B12" s="164">
        <v>1921.4337019118711</v>
      </c>
      <c r="H12" s="113" t="str">
        <f t="shared" si="0"/>
        <v>Social insurance contributions</v>
      </c>
      <c r="I12" s="20" t="s">
        <v>59</v>
      </c>
      <c r="J12" s="180">
        <f t="shared" si="1"/>
        <v>-4061.5879684336987</v>
      </c>
      <c r="K12" s="180">
        <f t="shared" si="2"/>
        <v>200.35290494846654</v>
      </c>
      <c r="L12" s="181">
        <f t="shared" si="3"/>
        <v>260.90079825776479</v>
      </c>
      <c r="N12" s="180">
        <v>-4061.5879684336987</v>
      </c>
      <c r="O12" s="180">
        <f t="shared" si="4"/>
        <v>0</v>
      </c>
    </row>
    <row r="13" spans="1:15" x14ac:dyDescent="0.3">
      <c r="A13" s="164" t="str">
        <v>indirect_taxes</v>
      </c>
      <c r="B13" s="164">
        <v>-3807.8411636878241</v>
      </c>
      <c r="H13" s="99" t="str">
        <f t="shared" si="0"/>
        <v>All direct taxes other than social contributions</v>
      </c>
      <c r="I13" s="110" t="s">
        <v>71</v>
      </c>
      <c r="J13" s="176">
        <f t="shared" si="1"/>
        <v>-2103.6260967737444</v>
      </c>
      <c r="K13" s="176" t="str">
        <f t="shared" si="2"/>
        <v/>
      </c>
      <c r="L13" s="177" t="str">
        <f t="shared" si="3"/>
        <v/>
      </c>
      <c r="N13" s="176">
        <v>-2103.6260967737444</v>
      </c>
      <c r="O13" s="176">
        <f t="shared" si="4"/>
        <v>0</v>
      </c>
    </row>
    <row r="14" spans="1:15" x14ac:dyDescent="0.3">
      <c r="A14" s="164" t="str">
        <v>indirect_subsidies</v>
      </c>
      <c r="B14" s="164">
        <v>545.30369413076278</v>
      </c>
      <c r="H14" s="113" t="str">
        <f t="shared" si="0"/>
        <v>Personal income tax</v>
      </c>
      <c r="I14" s="20" t="s">
        <v>60</v>
      </c>
      <c r="J14" s="178">
        <f t="shared" si="1"/>
        <v>-2103.6260967737444</v>
      </c>
      <c r="K14" s="178">
        <f t="shared" si="2"/>
        <v>216.30692849346809</v>
      </c>
      <c r="L14" s="179">
        <f t="shared" si="3"/>
        <v>286.54395648026264</v>
      </c>
      <c r="N14" s="178">
        <v>-2103.6260967737444</v>
      </c>
      <c r="O14" s="178">
        <f t="shared" si="4"/>
        <v>0</v>
      </c>
    </row>
    <row r="15" spans="1:15" x14ac:dyDescent="0.3">
      <c r="A15" s="164" t="str">
        <v>health</v>
      </c>
      <c r="B15" s="164">
        <v>1312.5</v>
      </c>
      <c r="H15" s="99" t="str">
        <f t="shared" si="0"/>
        <v>Contributory pensions</v>
      </c>
      <c r="I15" s="110" t="s">
        <v>48</v>
      </c>
      <c r="J15" s="176">
        <f t="shared" si="1"/>
        <v>4177.2583818798421</v>
      </c>
      <c r="K15" s="176" t="str">
        <f t="shared" si="2"/>
        <v/>
      </c>
      <c r="L15" s="177" t="str">
        <f t="shared" si="3"/>
        <v/>
      </c>
      <c r="N15" s="176">
        <v>4177.2583818798421</v>
      </c>
      <c r="O15" s="176">
        <f t="shared" si="4"/>
        <v>0</v>
      </c>
    </row>
    <row r="16" spans="1:15" x14ac:dyDescent="0.3">
      <c r="A16" s="164" t="str">
        <v>education</v>
      </c>
      <c r="B16" s="164">
        <v>1499.9999999999995</v>
      </c>
      <c r="H16" s="113" t="str">
        <f t="shared" si="0"/>
        <v>Labor pensions</v>
      </c>
      <c r="I16" s="20" t="s">
        <v>81</v>
      </c>
      <c r="J16" s="178">
        <f t="shared" si="1"/>
        <v>4177.2583818798421</v>
      </c>
      <c r="K16" s="178">
        <f t="shared" si="2"/>
        <v>191.42274824547948</v>
      </c>
      <c r="L16" s="179">
        <f t="shared" si="3"/>
        <v>242.20049544699631</v>
      </c>
      <c r="N16" s="178">
        <v>4177.2583818798421</v>
      </c>
      <c r="O16" s="178">
        <f t="shared" si="4"/>
        <v>0</v>
      </c>
    </row>
    <row r="17" spans="1:15" s="170" customFormat="1" x14ac:dyDescent="0.3">
      <c r="A17" s="164" t="str">
        <v>wage</v>
      </c>
      <c r="B17" s="164">
        <v>22630.019248741202</v>
      </c>
      <c r="C17" s="172" t="str">
        <f t="array" ref="C17:D52">TRANSPOSE(recipients!$A$2:$AK$3)</f>
        <v>wage</v>
      </c>
      <c r="D17" s="172">
        <v>222.64691519176475</v>
      </c>
      <c r="E17" s="172" t="str">
        <f t="array" ref="E17:F52">TRANSPOSE(recipients!$A$6:$AK$7)</f>
        <v>wage</v>
      </c>
      <c r="F17" s="172">
        <v>306.01167275290908</v>
      </c>
      <c r="H17" s="99" t="str">
        <f t="shared" si="0"/>
        <v>Direct transfers and non-contributory pensions</v>
      </c>
      <c r="I17" s="110" t="s">
        <v>70</v>
      </c>
      <c r="J17" s="176">
        <f t="shared" si="1"/>
        <v>1921.4337019118711</v>
      </c>
      <c r="K17" s="178" t="str">
        <f t="shared" si="2"/>
        <v/>
      </c>
      <c r="L17" s="179" t="str">
        <f t="shared" si="3"/>
        <v/>
      </c>
      <c r="N17" s="176">
        <v>1921.4337019118711</v>
      </c>
      <c r="O17" s="176">
        <f t="shared" si="4"/>
        <v>0</v>
      </c>
    </row>
    <row r="18" spans="1:15" x14ac:dyDescent="0.3">
      <c r="A18" s="164" t="str">
        <v>self_inc</v>
      </c>
      <c r="B18" s="164">
        <v>2435.5237015070029</v>
      </c>
      <c r="C18" s="172" t="str">
        <v>self_inc</v>
      </c>
      <c r="D18" s="172">
        <v>39.33763023481945</v>
      </c>
      <c r="E18" s="172" t="str">
        <v>self_inc</v>
      </c>
      <c r="F18" s="172">
        <v>42.329623872485662</v>
      </c>
      <c r="H18" s="113" t="str">
        <f t="shared" si="0"/>
        <v>Social pensions</v>
      </c>
      <c r="I18" s="20" t="s">
        <v>82</v>
      </c>
      <c r="J18" s="178">
        <f t="shared" si="1"/>
        <v>146.34992449766017</v>
      </c>
      <c r="K18" s="178">
        <f t="shared" si="2"/>
        <v>21.789254561996167</v>
      </c>
      <c r="L18" s="179">
        <f t="shared" si="3"/>
        <v>23.475189877565221</v>
      </c>
      <c r="N18" s="178">
        <v>146.34992449766017</v>
      </c>
      <c r="O18" s="178">
        <f t="shared" si="4"/>
        <v>0</v>
      </c>
    </row>
    <row r="19" spans="1:15" x14ac:dyDescent="0.3">
      <c r="A19" s="164" t="str">
        <v>cap_income</v>
      </c>
      <c r="B19" s="164">
        <v>993.35328633880204</v>
      </c>
      <c r="C19" s="172" t="str">
        <v>cap_income</v>
      </c>
      <c r="D19" s="172">
        <v>1.0010235857208631</v>
      </c>
      <c r="E19" s="172" t="str">
        <v>cap_income</v>
      </c>
      <c r="F19" s="172">
        <v>2.8197696049702348</v>
      </c>
      <c r="H19" s="113" t="str">
        <f t="shared" si="0"/>
        <v>Unemployment benefits</v>
      </c>
      <c r="I19" s="20" t="s">
        <v>84</v>
      </c>
      <c r="J19" s="178">
        <f t="shared" si="1"/>
        <v>150.06265396208417</v>
      </c>
      <c r="K19" s="178">
        <f t="shared" si="2"/>
        <v>1.9419184629179833</v>
      </c>
      <c r="L19" s="179">
        <f t="shared" si="3"/>
        <v>1.9419184629179833</v>
      </c>
      <c r="N19" s="178">
        <v>150.06265396208417</v>
      </c>
      <c r="O19" s="178">
        <f t="shared" si="4"/>
        <v>0</v>
      </c>
    </row>
    <row r="20" spans="1:15" x14ac:dyDescent="0.3">
      <c r="A20" s="164" t="str">
        <v>agri_inc</v>
      </c>
      <c r="B20" s="164">
        <v>3143.8547864248912</v>
      </c>
      <c r="C20" s="172" t="str">
        <v>agri_inc</v>
      </c>
      <c r="D20" s="172">
        <v>273.8001742207814</v>
      </c>
      <c r="E20" s="172" t="str">
        <v>agri_inc</v>
      </c>
      <c r="F20" s="172">
        <v>656.98115477365434</v>
      </c>
      <c r="H20" s="113" t="str">
        <f t="shared" si="0"/>
        <v>Other benefits</v>
      </c>
      <c r="I20" s="20" t="s">
        <v>143</v>
      </c>
      <c r="J20" s="180">
        <f t="shared" si="1"/>
        <v>144.46552085758907</v>
      </c>
      <c r="K20" s="180">
        <f t="shared" si="2"/>
        <v>44.946022082656803</v>
      </c>
      <c r="L20" s="181">
        <f t="shared" si="3"/>
        <v>51.275455160428642</v>
      </c>
      <c r="N20" s="180">
        <v>144.46552085758907</v>
      </c>
      <c r="O20" s="180">
        <f t="shared" si="4"/>
        <v>0</v>
      </c>
    </row>
    <row r="21" spans="1:15" s="170" customFormat="1" x14ac:dyDescent="0.3">
      <c r="A21" s="164" t="str">
        <v>priv_trans</v>
      </c>
      <c r="B21" s="164">
        <v>5423.8256431326663</v>
      </c>
      <c r="C21" s="172" t="str">
        <v>priv_trans</v>
      </c>
      <c r="D21" s="172">
        <v>281.99211408367324</v>
      </c>
      <c r="E21" s="172" t="str">
        <v>priv_trans</v>
      </c>
      <c r="F21" s="172">
        <v>675.93757188866925</v>
      </c>
      <c r="H21" s="113" t="str">
        <f t="shared" si="0"/>
        <v>Child benefits</v>
      </c>
      <c r="I21" s="20" t="s">
        <v>83</v>
      </c>
      <c r="J21" s="178">
        <f t="shared" si="1"/>
        <v>1047.1259462183164</v>
      </c>
      <c r="K21" s="178">
        <f t="shared" si="2"/>
        <v>127.06205957215185</v>
      </c>
      <c r="L21" s="179">
        <f t="shared" si="3"/>
        <v>484.32620869396516</v>
      </c>
      <c r="N21" s="178">
        <v>1047.1259462183164</v>
      </c>
      <c r="O21" s="178">
        <f t="shared" si="4"/>
        <v>0</v>
      </c>
    </row>
    <row r="22" spans="1:15" x14ac:dyDescent="0.3">
      <c r="A22" s="164" t="str">
        <v>SIC</v>
      </c>
      <c r="B22" s="164">
        <v>-4061.5879684336987</v>
      </c>
      <c r="C22" s="172" t="str">
        <v>SIC</v>
      </c>
      <c r="D22" s="172">
        <v>200.35290494846654</v>
      </c>
      <c r="E22" s="172" t="str">
        <v>SIC</v>
      </c>
      <c r="F22" s="172">
        <v>260.90079825776479</v>
      </c>
      <c r="H22" s="113" t="str">
        <f t="shared" si="0"/>
        <v>Guaranteed minimum income benefits</v>
      </c>
      <c r="I22" s="20" t="s">
        <v>104</v>
      </c>
      <c r="J22" s="178">
        <f t="shared" si="1"/>
        <v>433.42965637622132</v>
      </c>
      <c r="K22" s="178">
        <f t="shared" si="2"/>
        <v>42.984500919368109</v>
      </c>
      <c r="L22" s="179">
        <f t="shared" si="3"/>
        <v>114.40616124172877</v>
      </c>
      <c r="N22" s="178">
        <v>433.42965637622132</v>
      </c>
      <c r="O22" s="178">
        <f t="shared" si="4"/>
        <v>0</v>
      </c>
    </row>
    <row r="23" spans="1:15" s="170" customFormat="1" x14ac:dyDescent="0.3">
      <c r="A23" s="164" t="str">
        <v>PIT</v>
      </c>
      <c r="B23" s="164">
        <v>-2103.6260967737444</v>
      </c>
      <c r="C23" s="172" t="str">
        <v>PIT</v>
      </c>
      <c r="D23" s="172">
        <v>216.30692849346809</v>
      </c>
      <c r="E23" s="172" t="str">
        <v>PIT</v>
      </c>
      <c r="F23" s="172">
        <v>286.54395648026264</v>
      </c>
      <c r="H23" s="99" t="str">
        <f t="shared" si="0"/>
        <v>Indirect taxes</v>
      </c>
      <c r="I23" s="110" t="s">
        <v>69</v>
      </c>
      <c r="J23" s="176">
        <f>INDEX($A$2:$F$70,MATCH($I23,$A$2:$A$70,0),2)</f>
        <v>-3807.8411636878241</v>
      </c>
      <c r="K23" s="176" t="str">
        <f t="shared" si="2"/>
        <v/>
      </c>
      <c r="L23" s="177" t="str">
        <f t="shared" si="3"/>
        <v/>
      </c>
      <c r="N23" s="176">
        <v>-3807.8411636878241</v>
      </c>
      <c r="O23" s="176">
        <f t="shared" si="4"/>
        <v>0</v>
      </c>
    </row>
    <row r="24" spans="1:15" x14ac:dyDescent="0.3">
      <c r="A24" s="164" t="str">
        <v>lab_pens</v>
      </c>
      <c r="B24" s="164">
        <v>4177.2583818798421</v>
      </c>
      <c r="C24" s="172" t="str">
        <v>lab_pens</v>
      </c>
      <c r="D24" s="172">
        <v>191.42274824547948</v>
      </c>
      <c r="E24" s="172" t="str">
        <v>lab_pens</v>
      </c>
      <c r="F24" s="172">
        <v>242.20049544699631</v>
      </c>
      <c r="H24" s="113" t="str">
        <f t="shared" si="0"/>
        <v>Value added tax (direct effect)</v>
      </c>
      <c r="I24" s="20" t="s">
        <v>168</v>
      </c>
      <c r="J24" s="178">
        <f t="shared" si="1"/>
        <v>-3426.3151852984138</v>
      </c>
      <c r="K24" s="178">
        <f t="shared" si="2"/>
        <v>424.87732793347396</v>
      </c>
      <c r="L24" s="179">
        <f t="shared" si="3"/>
        <v>1000</v>
      </c>
      <c r="N24" s="178">
        <v>-3426.3151852984138</v>
      </c>
      <c r="O24" s="178">
        <f t="shared" si="4"/>
        <v>0</v>
      </c>
    </row>
    <row r="25" spans="1:15" x14ac:dyDescent="0.3">
      <c r="A25" s="164" t="str">
        <v>soc_pens</v>
      </c>
      <c r="B25" s="164">
        <v>146.34992449766017</v>
      </c>
      <c r="C25" s="172" t="str">
        <v>soc_pens</v>
      </c>
      <c r="D25" s="172">
        <v>21.789254561996167</v>
      </c>
      <c r="E25" s="172" t="str">
        <v>soc_pens</v>
      </c>
      <c r="F25" s="172">
        <v>23.475189877565221</v>
      </c>
      <c r="H25" s="113" t="str">
        <f t="shared" ref="H25" si="5">INDEX(programs_names,MATCH(I25,programs,0),2)</f>
        <v>Value added tax (indirect effect)</v>
      </c>
      <c r="I25" s="20" t="s">
        <v>169</v>
      </c>
      <c r="J25" s="178">
        <f t="shared" ref="J25:J37" si="6">INDEX($A$2:$F$70,MATCH($I25,$A$2:$A$70,0),2)</f>
        <v>-247.37432632941696</v>
      </c>
      <c r="K25" s="178">
        <f t="shared" si="2"/>
        <v>424.87732793347396</v>
      </c>
      <c r="L25" s="179">
        <f t="shared" si="3"/>
        <v>1000</v>
      </c>
      <c r="N25" s="178">
        <v>-247.37432632941696</v>
      </c>
      <c r="O25" s="178">
        <f t="shared" si="4"/>
        <v>0</v>
      </c>
    </row>
    <row r="26" spans="1:15" s="170" customFormat="1" x14ac:dyDescent="0.3">
      <c r="A26" s="164" t="str">
        <v>unem_ben</v>
      </c>
      <c r="B26" s="164">
        <v>150.06265396208417</v>
      </c>
      <c r="C26" s="172" t="str">
        <v>unem_ben</v>
      </c>
      <c r="D26" s="172">
        <v>1.9419184629179833</v>
      </c>
      <c r="E26" s="172" t="str">
        <v>unem_ben</v>
      </c>
      <c r="F26" s="172">
        <v>1.9419184629179833</v>
      </c>
      <c r="H26" s="113" t="s">
        <v>315</v>
      </c>
      <c r="I26" s="20" t="s">
        <v>322</v>
      </c>
      <c r="J26" s="178">
        <f t="shared" si="6"/>
        <v>-134.15165205999321</v>
      </c>
      <c r="K26" s="178">
        <f t="shared" si="2"/>
        <v>128.63020008550691</v>
      </c>
      <c r="L26" s="179">
        <f t="shared" si="3"/>
        <v>337.35592394753297</v>
      </c>
      <c r="M26" s="164"/>
      <c r="N26" s="178">
        <v>-134.15165205999321</v>
      </c>
      <c r="O26" s="178">
        <f t="shared" si="4"/>
        <v>0</v>
      </c>
    </row>
    <row r="27" spans="1:15" x14ac:dyDescent="0.3">
      <c r="A27" s="164" t="str">
        <v>child_ben</v>
      </c>
      <c r="B27" s="164">
        <v>1047.1259462183164</v>
      </c>
      <c r="C27" s="172" t="str">
        <v>child_ben</v>
      </c>
      <c r="D27" s="172">
        <v>127.06205957215185</v>
      </c>
      <c r="E27" s="172" t="str">
        <v>child_ben</v>
      </c>
      <c r="F27" s="172">
        <v>484.32620869396516</v>
      </c>
      <c r="H27" s="99" t="str">
        <f t="shared" ref="H27:H37" si="7">INDEX(programs_names,MATCH(I27,programs,0),2)</f>
        <v>Indirect subsidies</v>
      </c>
      <c r="I27" s="110" t="s">
        <v>68</v>
      </c>
      <c r="J27" s="176">
        <f t="shared" si="6"/>
        <v>545.30369413076278</v>
      </c>
      <c r="K27" s="178" t="str">
        <f t="shared" ref="K27:K37" si="8">IF(INDEX($A$2:$F$70,MATCH($I27,$A$2:$A$70,0),4)=0,"",INDEX($A$2:$F$70,MATCH($I27,$A$2:$A$70,0),4))</f>
        <v/>
      </c>
      <c r="L27" s="179" t="str">
        <f t="shared" ref="L27:L37" si="9">IF(INDEX($A$2:$F$70,MATCH($I27,$A$2:$A$70,0),6)=0,"",INDEX($A$2:$F$70,MATCH($I27,$A$2:$A$70,0),6))</f>
        <v/>
      </c>
      <c r="N27" s="176">
        <v>545.30369413076278</v>
      </c>
      <c r="O27" s="176">
        <f t="shared" ref="O27:O37" si="10">J27-N27</f>
        <v>0</v>
      </c>
    </row>
    <row r="28" spans="1:15" x14ac:dyDescent="0.3">
      <c r="A28" s="164" t="str">
        <v>GMI</v>
      </c>
      <c r="B28" s="164">
        <v>433.42965637622132</v>
      </c>
      <c r="C28" s="172" t="str">
        <v>GMI</v>
      </c>
      <c r="D28" s="172">
        <v>42.984500919368109</v>
      </c>
      <c r="E28" s="172" t="str">
        <v>GMI</v>
      </c>
      <c r="F28" s="172">
        <v>114.40616124172877</v>
      </c>
      <c r="H28" s="113" t="str">
        <f t="shared" si="7"/>
        <v>Electricity subsidy</v>
      </c>
      <c r="I28" s="20" t="s">
        <v>305</v>
      </c>
      <c r="J28" s="178">
        <f t="shared" si="6"/>
        <v>342.07929783801552</v>
      </c>
      <c r="K28" s="178">
        <f t="shared" si="8"/>
        <v>423.74766191820925</v>
      </c>
      <c r="L28" s="179">
        <f t="shared" si="9"/>
        <v>998.02895854424685</v>
      </c>
      <c r="N28" s="178">
        <v>342.07929783801552</v>
      </c>
      <c r="O28" s="178">
        <f t="shared" si="10"/>
        <v>0</v>
      </c>
    </row>
    <row r="29" spans="1:15" x14ac:dyDescent="0.3">
      <c r="A29" s="164" t="str">
        <v>other_ben</v>
      </c>
      <c r="B29" s="164">
        <v>144.46552085758907</v>
      </c>
      <c r="C29" s="172" t="str">
        <v>other_ben</v>
      </c>
      <c r="D29" s="172">
        <v>44.946022082656803</v>
      </c>
      <c r="E29" s="172" t="str">
        <v>other_ben</v>
      </c>
      <c r="F29" s="172">
        <v>51.275455160428642</v>
      </c>
      <c r="H29" s="113" t="str">
        <f t="shared" si="7"/>
        <v>Gas subsidy (direct effects)</v>
      </c>
      <c r="I29" s="20" t="s">
        <v>302</v>
      </c>
      <c r="J29" s="178">
        <f t="shared" si="6"/>
        <v>98.780375006950322</v>
      </c>
      <c r="K29" s="178">
        <f t="shared" si="8"/>
        <v>411.80942105701666</v>
      </c>
      <c r="L29" s="179">
        <f t="shared" si="9"/>
        <v>971.93253644896799</v>
      </c>
      <c r="N29" s="178">
        <v>98.780375006950322</v>
      </c>
      <c r="O29" s="178">
        <f t="shared" si="10"/>
        <v>0</v>
      </c>
    </row>
    <row r="30" spans="1:15" x14ac:dyDescent="0.3">
      <c r="A30" s="164" t="str">
        <v>VAT_dir</v>
      </c>
      <c r="B30" s="164">
        <v>-3426.3151852984138</v>
      </c>
      <c r="C30" s="172" t="str">
        <v>VAT_dir</v>
      </c>
      <c r="D30" s="172">
        <v>424.87732793347396</v>
      </c>
      <c r="E30" s="172" t="str">
        <v>VAT_dir</v>
      </c>
      <c r="F30" s="172">
        <v>1000</v>
      </c>
      <c r="H30" s="113" t="str">
        <f t="shared" si="7"/>
        <v>Gas subsidy (indirect effects)</v>
      </c>
      <c r="I30" s="20" t="s">
        <v>303</v>
      </c>
      <c r="J30" s="178">
        <f t="shared" si="6"/>
        <v>104.44402128579704</v>
      </c>
      <c r="K30" s="178">
        <f t="shared" si="8"/>
        <v>424.87732793347396</v>
      </c>
      <c r="L30" s="179">
        <f t="shared" si="9"/>
        <v>1000</v>
      </c>
      <c r="N30" s="178">
        <v>104.44402128579704</v>
      </c>
      <c r="O30" s="178">
        <f t="shared" si="10"/>
        <v>0</v>
      </c>
    </row>
    <row r="31" spans="1:15" x14ac:dyDescent="0.3">
      <c r="A31" s="164" t="str">
        <v>VAT_ind</v>
      </c>
      <c r="B31" s="164">
        <v>-247.37432632941696</v>
      </c>
      <c r="C31" s="172" t="str">
        <v>VAT_ind</v>
      </c>
      <c r="D31" s="172">
        <v>424.87732793347396</v>
      </c>
      <c r="E31" s="172" t="str">
        <v>VAT_ind</v>
      </c>
      <c r="F31" s="172">
        <v>1000</v>
      </c>
      <c r="H31" s="99" t="str">
        <f t="shared" si="7"/>
        <v>In-kind health benefits</v>
      </c>
      <c r="I31" s="110" t="s">
        <v>67</v>
      </c>
      <c r="J31" s="176">
        <f t="shared" si="6"/>
        <v>1312.5</v>
      </c>
      <c r="K31" s="176" t="str">
        <f t="shared" si="8"/>
        <v/>
      </c>
      <c r="L31" s="177" t="str">
        <f t="shared" si="9"/>
        <v/>
      </c>
      <c r="N31" s="178">
        <v>1312.5</v>
      </c>
      <c r="O31" s="178">
        <f t="shared" si="10"/>
        <v>0</v>
      </c>
    </row>
    <row r="32" spans="1:15" x14ac:dyDescent="0.3">
      <c r="A32" s="164" t="str">
        <v>excises</v>
      </c>
      <c r="B32" s="164">
        <v>-134.15165205999321</v>
      </c>
      <c r="C32" s="172" t="str">
        <v>excises</v>
      </c>
      <c r="D32" s="172">
        <v>128.63020008550691</v>
      </c>
      <c r="E32" s="172" t="str">
        <v>excises</v>
      </c>
      <c r="F32" s="172">
        <v>337.35592394753297</v>
      </c>
      <c r="H32" s="113" t="str">
        <f t="shared" si="7"/>
        <v>In-hospital in-kind medical benefits</v>
      </c>
      <c r="I32" s="20" t="s">
        <v>85</v>
      </c>
      <c r="J32" s="178">
        <f t="shared" si="6"/>
        <v>825</v>
      </c>
      <c r="K32" s="178">
        <f t="shared" si="8"/>
        <v>69.322490518232144</v>
      </c>
      <c r="L32" s="179">
        <f t="shared" si="9"/>
        <v>77.586477368496688</v>
      </c>
      <c r="N32" s="178">
        <v>825</v>
      </c>
      <c r="O32" s="178">
        <f t="shared" si="10"/>
        <v>0</v>
      </c>
    </row>
    <row r="33" spans="1:15" x14ac:dyDescent="0.3">
      <c r="A33" s="164" t="str">
        <v>electr_sub</v>
      </c>
      <c r="B33" s="164">
        <v>342.07929783801552</v>
      </c>
      <c r="C33" s="172" t="str">
        <v>electr_sub</v>
      </c>
      <c r="D33" s="172">
        <v>423.74766191820925</v>
      </c>
      <c r="E33" s="172" t="str">
        <v>electr_sub</v>
      </c>
      <c r="F33" s="172">
        <v>998.02895854424685</v>
      </c>
      <c r="H33" s="113" t="str">
        <f t="shared" si="7"/>
        <v>Out-hospital in-kind medical benefits</v>
      </c>
      <c r="I33" s="20" t="s">
        <v>86</v>
      </c>
      <c r="J33" s="180">
        <f t="shared" si="6"/>
        <v>487.5</v>
      </c>
      <c r="K33" s="178">
        <f t="shared" si="8"/>
        <v>384.11934960941642</v>
      </c>
      <c r="L33" s="179">
        <f t="shared" si="9"/>
        <v>775.62334672130714</v>
      </c>
      <c r="N33" s="180">
        <v>487.5</v>
      </c>
      <c r="O33" s="180">
        <f t="shared" si="10"/>
        <v>0</v>
      </c>
    </row>
    <row r="34" spans="1:15" x14ac:dyDescent="0.3">
      <c r="A34" s="164" t="str">
        <v>gas_sub_dir</v>
      </c>
      <c r="B34" s="164">
        <v>98.780375006950322</v>
      </c>
      <c r="C34" s="172" t="str">
        <v>gas_sub_dir</v>
      </c>
      <c r="D34" s="172">
        <v>411.80942105701666</v>
      </c>
      <c r="E34" s="172" t="str">
        <v>gas_sub_dir</v>
      </c>
      <c r="F34" s="172">
        <v>971.93253644896799</v>
      </c>
      <c r="H34" s="99" t="str">
        <f t="shared" si="7"/>
        <v>In-kind education benefits</v>
      </c>
      <c r="I34" s="110" t="s">
        <v>66</v>
      </c>
      <c r="J34" s="176">
        <f t="shared" si="6"/>
        <v>1499.9999999999995</v>
      </c>
      <c r="K34" s="178" t="str">
        <f t="shared" si="8"/>
        <v/>
      </c>
      <c r="L34" s="179" t="str">
        <f t="shared" si="9"/>
        <v/>
      </c>
      <c r="N34" s="176">
        <v>1499.9999999999995</v>
      </c>
      <c r="O34" s="176">
        <f t="shared" si="10"/>
        <v>0</v>
      </c>
    </row>
    <row r="35" spans="1:15" x14ac:dyDescent="0.3">
      <c r="A35" s="164" t="str">
        <v>gas_sub_ind</v>
      </c>
      <c r="B35" s="164">
        <v>104.44402128579704</v>
      </c>
      <c r="C35" s="172" t="str">
        <v>gas_sub_ind</v>
      </c>
      <c r="D35" s="172">
        <v>424.87732793347396</v>
      </c>
      <c r="E35" s="172" t="str">
        <v>gas_sub_ind</v>
      </c>
      <c r="F35" s="172">
        <v>1000</v>
      </c>
      <c r="H35" s="113" t="str">
        <f t="shared" si="7"/>
        <v>Primary in-kind education benefits</v>
      </c>
      <c r="I35" s="20" t="s">
        <v>87</v>
      </c>
      <c r="J35" s="180">
        <f t="shared" si="6"/>
        <v>374.99999999999994</v>
      </c>
      <c r="K35" s="178">
        <f t="shared" si="8"/>
        <v>46.406511068090026</v>
      </c>
      <c r="L35" s="179">
        <f t="shared" si="9"/>
        <v>52.219109962924691</v>
      </c>
      <c r="N35" s="180">
        <v>374.99999999999994</v>
      </c>
      <c r="O35" s="180">
        <f t="shared" si="10"/>
        <v>0</v>
      </c>
    </row>
    <row r="36" spans="1:15" x14ac:dyDescent="0.3">
      <c r="A36" s="164" t="str">
        <v>health_in</v>
      </c>
      <c r="B36" s="164">
        <v>825</v>
      </c>
      <c r="C36" s="172" t="str">
        <v>health_in</v>
      </c>
      <c r="D36" s="172">
        <v>69.322490518232144</v>
      </c>
      <c r="E36" s="172" t="str">
        <v>health_in</v>
      </c>
      <c r="F36" s="172">
        <v>77.586477368496688</v>
      </c>
      <c r="H36" s="113" t="str">
        <f t="shared" si="7"/>
        <v>Secondary in-kind education benefits</v>
      </c>
      <c r="I36" s="20" t="s">
        <v>61</v>
      </c>
      <c r="J36" s="178">
        <f t="shared" si="6"/>
        <v>749.99999999999966</v>
      </c>
      <c r="K36" s="178">
        <f t="shared" si="8"/>
        <v>94.257799554629528</v>
      </c>
      <c r="L36" s="179">
        <f t="shared" si="9"/>
        <v>124.32944355019187</v>
      </c>
      <c r="N36" s="178">
        <v>749.99999999999966</v>
      </c>
      <c r="O36" s="178">
        <f t="shared" si="10"/>
        <v>0</v>
      </c>
    </row>
    <row r="37" spans="1:15" ht="15" thickBot="1" x14ac:dyDescent="0.35">
      <c r="A37" s="164" t="str">
        <v>health_out</v>
      </c>
      <c r="B37" s="164">
        <v>487.5</v>
      </c>
      <c r="C37" s="172" t="str">
        <v>health_out</v>
      </c>
      <c r="D37" s="172">
        <v>384.11934960941642</v>
      </c>
      <c r="E37" s="172" t="str">
        <v>health_out</v>
      </c>
      <c r="F37" s="172">
        <v>775.62334672130714</v>
      </c>
      <c r="H37" s="118" t="str">
        <f t="shared" si="7"/>
        <v>Tertiary in-kind education benefits</v>
      </c>
      <c r="I37" s="119" t="s">
        <v>62</v>
      </c>
      <c r="J37" s="182">
        <f t="shared" si="6"/>
        <v>374.99999999999994</v>
      </c>
      <c r="K37" s="182">
        <f t="shared" si="8"/>
        <v>16.978020724909324</v>
      </c>
      <c r="L37" s="183">
        <f t="shared" si="9"/>
        <v>18.080386321443829</v>
      </c>
      <c r="N37" s="182">
        <v>374.99999999999994</v>
      </c>
      <c r="O37" s="182">
        <f t="shared" si="10"/>
        <v>0</v>
      </c>
    </row>
    <row r="38" spans="1:15" x14ac:dyDescent="0.3">
      <c r="A38" s="164" t="str">
        <v>educ_prim</v>
      </c>
      <c r="B38" s="164">
        <v>374.99999999999994</v>
      </c>
      <c r="C38" s="172" t="str">
        <v>educ_prim</v>
      </c>
      <c r="D38" s="172">
        <v>46.406511068090026</v>
      </c>
      <c r="E38" s="172" t="str">
        <v>educ_prim</v>
      </c>
      <c r="F38" s="172">
        <v>52.219109962924691</v>
      </c>
    </row>
    <row r="39" spans="1:15" x14ac:dyDescent="0.3">
      <c r="A39" s="164" t="str">
        <v>educ_sec</v>
      </c>
      <c r="B39" s="164">
        <v>749.99999999999966</v>
      </c>
      <c r="C39" s="172" t="str">
        <v>educ_sec</v>
      </c>
      <c r="D39" s="172">
        <v>94.257799554629528</v>
      </c>
      <c r="E39" s="172" t="str">
        <v>educ_sec</v>
      </c>
      <c r="F39" s="172">
        <v>124.32944355019187</v>
      </c>
    </row>
    <row r="40" spans="1:15" x14ac:dyDescent="0.3">
      <c r="A40" s="164" t="str">
        <v>educ_tert</v>
      </c>
      <c r="B40" s="164">
        <v>374.99999999999994</v>
      </c>
      <c r="C40" s="172" t="str">
        <v>educ_tert</v>
      </c>
      <c r="D40" s="172">
        <v>16.978020724909324</v>
      </c>
      <c r="E40" s="172" t="str">
        <v>educ_tert</v>
      </c>
      <c r="F40" s="172">
        <v>18.080386321443829</v>
      </c>
    </row>
    <row r="41" spans="1:15" x14ac:dyDescent="0.3">
      <c r="A41" s="164">
        <v>0</v>
      </c>
      <c r="B41" s="164">
        <v>0</v>
      </c>
      <c r="C41" s="172">
        <v>0</v>
      </c>
      <c r="D41" s="172">
        <v>0</v>
      </c>
      <c r="E41" s="172">
        <v>0</v>
      </c>
      <c r="F41" s="172">
        <v>0</v>
      </c>
    </row>
    <row r="42" spans="1:15" x14ac:dyDescent="0.3">
      <c r="A42" s="164">
        <v>0</v>
      </c>
      <c r="B42" s="164">
        <v>0</v>
      </c>
      <c r="C42" s="172">
        <v>0</v>
      </c>
      <c r="D42" s="172">
        <v>0</v>
      </c>
      <c r="E42" s="172">
        <v>0</v>
      </c>
      <c r="F42" s="172">
        <v>0</v>
      </c>
    </row>
    <row r="43" spans="1:15" x14ac:dyDescent="0.3">
      <c r="A43" s="164">
        <v>0</v>
      </c>
      <c r="B43" s="164">
        <v>0</v>
      </c>
      <c r="C43" s="172">
        <v>0</v>
      </c>
      <c r="D43" s="172">
        <v>0</v>
      </c>
      <c r="E43" s="172">
        <v>0</v>
      </c>
      <c r="F43" s="172">
        <v>0</v>
      </c>
    </row>
    <row r="44" spans="1:15" x14ac:dyDescent="0.3">
      <c r="A44" s="164">
        <v>0</v>
      </c>
      <c r="B44" s="164">
        <v>0</v>
      </c>
      <c r="C44" s="172">
        <v>0</v>
      </c>
      <c r="D44" s="172">
        <v>0</v>
      </c>
      <c r="E44" s="172">
        <v>0</v>
      </c>
      <c r="F44" s="172">
        <v>0</v>
      </c>
    </row>
    <row r="45" spans="1:15" x14ac:dyDescent="0.3">
      <c r="A45" s="164">
        <v>0</v>
      </c>
      <c r="B45" s="164">
        <v>0</v>
      </c>
      <c r="C45" s="172">
        <v>0</v>
      </c>
      <c r="D45" s="172">
        <v>0</v>
      </c>
      <c r="E45" s="172">
        <v>0</v>
      </c>
      <c r="F45" s="172">
        <v>0</v>
      </c>
    </row>
    <row r="46" spans="1:15" x14ac:dyDescent="0.3">
      <c r="A46" s="164">
        <v>0</v>
      </c>
      <c r="B46" s="164">
        <v>0</v>
      </c>
      <c r="C46" s="172">
        <v>0</v>
      </c>
      <c r="D46" s="172">
        <v>0</v>
      </c>
      <c r="E46" s="172">
        <v>0</v>
      </c>
      <c r="F46" s="172">
        <v>0</v>
      </c>
    </row>
    <row r="47" spans="1:15" x14ac:dyDescent="0.3">
      <c r="A47" s="164">
        <v>0</v>
      </c>
      <c r="B47" s="164">
        <v>0</v>
      </c>
      <c r="C47" s="172">
        <v>0</v>
      </c>
      <c r="D47" s="172">
        <v>0</v>
      </c>
      <c r="E47" s="172">
        <v>0</v>
      </c>
      <c r="F47" s="172">
        <v>0</v>
      </c>
    </row>
    <row r="48" spans="1:15" x14ac:dyDescent="0.3">
      <c r="A48" s="164">
        <v>0</v>
      </c>
      <c r="B48" s="164">
        <v>0</v>
      </c>
      <c r="C48" s="172">
        <v>0</v>
      </c>
      <c r="D48" s="172">
        <v>0</v>
      </c>
      <c r="E48" s="172">
        <v>0</v>
      </c>
      <c r="F48" s="172">
        <v>0</v>
      </c>
    </row>
    <row r="49" spans="1:6" x14ac:dyDescent="0.3">
      <c r="A49" s="164">
        <v>0</v>
      </c>
      <c r="B49" s="164">
        <v>0</v>
      </c>
      <c r="C49" s="172">
        <v>0</v>
      </c>
      <c r="D49" s="172">
        <v>0</v>
      </c>
      <c r="E49" s="172">
        <v>0</v>
      </c>
      <c r="F49" s="172">
        <v>0</v>
      </c>
    </row>
    <row r="50" spans="1:6" x14ac:dyDescent="0.3">
      <c r="A50" s="164">
        <v>0</v>
      </c>
      <c r="B50" s="164">
        <v>0</v>
      </c>
      <c r="C50" s="164">
        <v>0</v>
      </c>
      <c r="D50" s="164">
        <v>0</v>
      </c>
      <c r="E50" s="164">
        <v>0</v>
      </c>
      <c r="F50" s="164">
        <v>0</v>
      </c>
    </row>
    <row r="51" spans="1:6" x14ac:dyDescent="0.3">
      <c r="A51" s="164">
        <v>0</v>
      </c>
      <c r="B51" s="164">
        <v>0</v>
      </c>
      <c r="C51" s="164">
        <v>0</v>
      </c>
      <c r="D51" s="164">
        <v>0</v>
      </c>
      <c r="E51" s="164">
        <v>0</v>
      </c>
      <c r="F51" s="164">
        <v>0</v>
      </c>
    </row>
    <row r="52" spans="1:6" x14ac:dyDescent="0.3">
      <c r="A52" s="164">
        <v>0</v>
      </c>
      <c r="B52" s="164">
        <v>0</v>
      </c>
      <c r="C52" s="164">
        <v>0</v>
      </c>
      <c r="D52" s="164">
        <v>0</v>
      </c>
      <c r="E52" s="164">
        <v>0</v>
      </c>
      <c r="F52" s="164">
        <v>0</v>
      </c>
    </row>
    <row r="53" spans="1:6" x14ac:dyDescent="0.3">
      <c r="A53" s="164" t="e">
        <v>#N/A</v>
      </c>
      <c r="B53" s="164" t="e">
        <v>#N/A</v>
      </c>
    </row>
    <row r="54" spans="1:6" x14ac:dyDescent="0.3">
      <c r="A54" s="164" t="e">
        <v>#N/A</v>
      </c>
      <c r="B54" s="164" t="e">
        <v>#N/A</v>
      </c>
    </row>
    <row r="55" spans="1:6" x14ac:dyDescent="0.3">
      <c r="A55" s="164" t="e">
        <v>#N/A</v>
      </c>
      <c r="B55" s="164" t="e">
        <v>#N/A</v>
      </c>
    </row>
    <row r="56" spans="1:6" x14ac:dyDescent="0.3">
      <c r="A56" s="164" t="e">
        <v>#N/A</v>
      </c>
      <c r="B56" s="164" t="e">
        <v>#N/A</v>
      </c>
    </row>
    <row r="57" spans="1:6" x14ac:dyDescent="0.3">
      <c r="A57" s="164" t="e">
        <v>#N/A</v>
      </c>
      <c r="B57" s="164" t="e">
        <v>#N/A</v>
      </c>
    </row>
    <row r="58" spans="1:6" x14ac:dyDescent="0.3">
      <c r="A58" s="164" t="e">
        <v>#N/A</v>
      </c>
      <c r="B58" s="164" t="e">
        <v>#N/A</v>
      </c>
    </row>
    <row r="59" spans="1:6" x14ac:dyDescent="0.3">
      <c r="A59" s="164" t="e">
        <v>#N/A</v>
      </c>
      <c r="B59" s="164" t="e">
        <v>#N/A</v>
      </c>
    </row>
    <row r="60" spans="1:6" x14ac:dyDescent="0.3">
      <c r="A60" s="164" t="e">
        <v>#N/A</v>
      </c>
      <c r="B60" s="164" t="e">
        <v>#N/A</v>
      </c>
    </row>
    <row r="61" spans="1:6" x14ac:dyDescent="0.3">
      <c r="A61" s="164" t="e">
        <v>#N/A</v>
      </c>
      <c r="B61" s="164" t="e">
        <v>#N/A</v>
      </c>
    </row>
    <row r="62" spans="1:6" x14ac:dyDescent="0.3">
      <c r="A62" s="164" t="e">
        <v>#N/A</v>
      </c>
      <c r="B62" s="164" t="e">
        <v>#N/A</v>
      </c>
    </row>
    <row r="63" spans="1:6" x14ac:dyDescent="0.3">
      <c r="A63" s="164" t="e">
        <v>#N/A</v>
      </c>
      <c r="B63" s="164" t="e">
        <v>#N/A</v>
      </c>
    </row>
    <row r="64" spans="1:6" x14ac:dyDescent="0.3">
      <c r="A64" s="164" t="e">
        <v>#N/A</v>
      </c>
      <c r="B64" s="164" t="e">
        <v>#N/A</v>
      </c>
    </row>
    <row r="65" spans="1:2" x14ac:dyDescent="0.3">
      <c r="A65" s="164" t="e">
        <v>#N/A</v>
      </c>
      <c r="B65" s="164" t="e">
        <v>#N/A</v>
      </c>
    </row>
    <row r="66" spans="1:2" x14ac:dyDescent="0.3">
      <c r="A66" s="164" t="e">
        <v>#N/A</v>
      </c>
      <c r="B66" s="164" t="e">
        <v>#N/A</v>
      </c>
    </row>
    <row r="67" spans="1:2" x14ac:dyDescent="0.3">
      <c r="A67" s="164" t="e">
        <v>#N/A</v>
      </c>
      <c r="B67" s="164" t="e">
        <v>#N/A</v>
      </c>
    </row>
    <row r="68" spans="1:2" x14ac:dyDescent="0.3">
      <c r="A68" s="164" t="e">
        <v>#N/A</v>
      </c>
      <c r="B68" s="164" t="e">
        <v>#N/A</v>
      </c>
    </row>
    <row r="69" spans="1:2" x14ac:dyDescent="0.3">
      <c r="A69" s="164" t="e">
        <v>#N/A</v>
      </c>
      <c r="B69" s="164" t="e">
        <v>#N/A</v>
      </c>
    </row>
    <row r="70" spans="1:2" x14ac:dyDescent="0.3">
      <c r="A70" s="164" t="e">
        <v>#N/A</v>
      </c>
      <c r="B70" s="164" t="e">
        <v>#N/A</v>
      </c>
    </row>
  </sheetData>
  <mergeCells count="2">
    <mergeCell ref="H2:L2"/>
    <mergeCell ref="K3:L3"/>
  </mergeCells>
  <conditionalFormatting sqref="L38:L4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5995" right="0.69930555555555995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7E1A-AA58-43F9-A4DB-2EF50FFD37F5}">
  <dimension ref="A1:A2"/>
  <sheetViews>
    <sheetView workbookViewId="0"/>
  </sheetViews>
  <sheetFormatPr defaultRowHeight="14.4" x14ac:dyDescent="0.3"/>
  <sheetData>
    <row r="1" spans="1:1" x14ac:dyDescent="0.3">
      <c r="A1" t="s">
        <v>299</v>
      </c>
    </row>
    <row r="2" spans="1:1" x14ac:dyDescent="0.3">
      <c r="A2">
        <f>IF(Parameters!$C$11="yes",1,0)</f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5C71-A4E0-4226-97FA-4022B17E97C6}">
  <sheetPr codeName="Sheet4"/>
  <dimension ref="A1:E2"/>
  <sheetViews>
    <sheetView workbookViewId="0">
      <selection activeCell="F1" sqref="F1:F2"/>
    </sheetView>
  </sheetViews>
  <sheetFormatPr defaultRowHeight="14.4" x14ac:dyDescent="0.3"/>
  <sheetData>
    <row r="1" spans="1:5" x14ac:dyDescent="0.3">
      <c r="A1" t="s">
        <v>64</v>
      </c>
      <c r="B1" t="s">
        <v>1</v>
      </c>
      <c r="C1" t="str" cm="1">
        <f t="array" ref="C1:E1">TRANSPOSE(Parameters!B7:B9)</f>
        <v>wage</v>
      </c>
      <c r="D1" t="str">
        <v>pensions</v>
      </c>
      <c r="E1" t="str">
        <v>other_income</v>
      </c>
    </row>
    <row r="2" spans="1:5" x14ac:dyDescent="0.3">
      <c r="A2" s="78">
        <f>Parameters!C4</f>
        <v>1</v>
      </c>
      <c r="B2" s="3">
        <f>Parameters!C5</f>
        <v>1</v>
      </c>
      <c r="C2">
        <f t="array" ref="C2:E2">TRANSPOSE(Parameters!C7:C9)*B2</f>
        <v>1</v>
      </c>
      <c r="D2">
        <v>1</v>
      </c>
      <c r="E2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08FD-560C-49D2-BA6B-FCB856578314}">
  <sheetPr codeName="Sheet5"/>
  <dimension ref="A1:D18"/>
  <sheetViews>
    <sheetView workbookViewId="0">
      <selection activeCell="B7" sqref="B7"/>
    </sheetView>
  </sheetViews>
  <sheetFormatPr defaultRowHeight="14.4" x14ac:dyDescent="0.3"/>
  <cols>
    <col min="1" max="1" width="14.33203125" customWidth="1"/>
    <col min="2" max="2" width="19.6640625" customWidth="1"/>
  </cols>
  <sheetData>
    <row r="1" spans="1:4" x14ac:dyDescent="0.3">
      <c r="A1" t="s">
        <v>93</v>
      </c>
      <c r="B1" t="s">
        <v>94</v>
      </c>
      <c r="C1" t="s">
        <v>91</v>
      </c>
      <c r="D1" t="s">
        <v>92</v>
      </c>
    </row>
    <row r="2" spans="1:4" x14ac:dyDescent="0.3">
      <c r="A2" s="77">
        <f>Parameters!C18</f>
        <v>0</v>
      </c>
      <c r="B2" s="63">
        <f>Parameters!D18</f>
        <v>10000</v>
      </c>
      <c r="C2">
        <f>Parameters!C16</f>
        <v>2000</v>
      </c>
      <c r="D2" s="3">
        <f>Parameters!C25</f>
        <v>0.2</v>
      </c>
    </row>
    <row r="3" spans="1:4" x14ac:dyDescent="0.3">
      <c r="A3" s="77">
        <f>Parameters!C19</f>
        <v>0.05</v>
      </c>
      <c r="B3" s="63">
        <f>Parameters!D19</f>
        <v>20000</v>
      </c>
    </row>
    <row r="4" spans="1:4" x14ac:dyDescent="0.3">
      <c r="A4" s="77">
        <f>Parameters!C20</f>
        <v>0.1</v>
      </c>
      <c r="B4" s="63">
        <f>Parameters!D20</f>
        <v>30000</v>
      </c>
    </row>
    <row r="5" spans="1:4" x14ac:dyDescent="0.3">
      <c r="A5" s="77">
        <f>Parameters!C21</f>
        <v>0.15</v>
      </c>
      <c r="B5" s="63">
        <f>Parameters!D21</f>
        <v>50000</v>
      </c>
    </row>
    <row r="6" spans="1:4" x14ac:dyDescent="0.3">
      <c r="A6" s="77">
        <f>Parameters!C22</f>
        <v>0.2</v>
      </c>
      <c r="B6" s="63">
        <f>Parameters!D22</f>
        <v>10000000</v>
      </c>
    </row>
    <row r="7" spans="1:4" x14ac:dyDescent="0.3">
      <c r="A7" s="77">
        <f>Parameters!C23</f>
        <v>0</v>
      </c>
      <c r="B7" s="63">
        <f>Parameters!D23</f>
        <v>0</v>
      </c>
    </row>
    <row r="8" spans="1:4" x14ac:dyDescent="0.3">
      <c r="A8" s="77"/>
      <c r="B8" s="63"/>
    </row>
    <row r="9" spans="1:4" x14ac:dyDescent="0.3">
      <c r="A9" s="77"/>
      <c r="B9" s="63"/>
    </row>
    <row r="10" spans="1:4" x14ac:dyDescent="0.3">
      <c r="A10" s="77"/>
      <c r="B10" s="63"/>
    </row>
    <row r="11" spans="1:4" x14ac:dyDescent="0.3">
      <c r="A11" s="77"/>
      <c r="B11" s="63"/>
    </row>
    <row r="12" spans="1:4" x14ac:dyDescent="0.3">
      <c r="A12" s="77"/>
      <c r="B12" s="63"/>
    </row>
    <row r="13" spans="1:4" x14ac:dyDescent="0.3">
      <c r="A13" s="77"/>
      <c r="B13" s="63"/>
    </row>
    <row r="14" spans="1:4" x14ac:dyDescent="0.3">
      <c r="A14" s="77"/>
      <c r="B14" s="63"/>
    </row>
    <row r="15" spans="1:4" x14ac:dyDescent="0.3">
      <c r="A15" s="77"/>
      <c r="B15" s="63"/>
    </row>
    <row r="16" spans="1:4" x14ac:dyDescent="0.3">
      <c r="A16" s="77"/>
      <c r="B16" s="63"/>
    </row>
    <row r="17" spans="1:2" x14ac:dyDescent="0.3">
      <c r="A17" s="77"/>
      <c r="B17" s="63"/>
    </row>
    <row r="18" spans="1:2" x14ac:dyDescent="0.3">
      <c r="A18" s="77"/>
      <c r="B18" s="6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6D48-6390-49F4-97CA-34336AFECE1A}">
  <sheetPr codeName="Sheet6"/>
  <dimension ref="A1:D2"/>
  <sheetViews>
    <sheetView workbookViewId="0">
      <selection activeCell="D1" sqref="D1"/>
    </sheetView>
  </sheetViews>
  <sheetFormatPr defaultRowHeight="14.4" x14ac:dyDescent="0.3"/>
  <sheetData>
    <row r="1" spans="1:4" x14ac:dyDescent="0.3">
      <c r="A1" t="s">
        <v>96</v>
      </c>
      <c r="B1" t="s">
        <v>97</v>
      </c>
      <c r="C1" t="s">
        <v>101</v>
      </c>
      <c r="D1" t="s">
        <v>103</v>
      </c>
    </row>
    <row r="2" spans="1:4" x14ac:dyDescent="0.3">
      <c r="A2">
        <f>Parameters!C30</f>
        <v>100</v>
      </c>
      <c r="B2">
        <f>Parameters!C31</f>
        <v>3</v>
      </c>
      <c r="C2">
        <f>Parameters!C34*10^3</f>
        <v>1000</v>
      </c>
      <c r="D2">
        <f>Parameters!C37</f>
        <v>1200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1A8B-2ADE-444C-8CEC-D06D543A16BB}">
  <dimension ref="A1:C4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313</v>
      </c>
      <c r="B1" t="s">
        <v>314</v>
      </c>
      <c r="C1" t="s">
        <v>145</v>
      </c>
    </row>
    <row r="2" spans="1:3" x14ac:dyDescent="0.3">
      <c r="A2" s="3">
        <f>Parameters!F42</f>
        <v>0.7</v>
      </c>
      <c r="B2" s="3">
        <f>Parameters!G42</f>
        <v>0.7</v>
      </c>
      <c r="C2" s="243">
        <f>Parameters!H42</f>
        <v>38</v>
      </c>
    </row>
    <row r="3" spans="1:3" x14ac:dyDescent="0.3">
      <c r="A3" s="3">
        <f>Parameters!F43</f>
        <v>0.6</v>
      </c>
      <c r="B3" s="3">
        <f>Parameters!G43</f>
        <v>0.6</v>
      </c>
      <c r="C3" s="243">
        <f>Parameters!H43</f>
        <v>40</v>
      </c>
    </row>
    <row r="4" spans="1:3" x14ac:dyDescent="0.3">
      <c r="A4" s="3">
        <f>Parameters!F44</f>
        <v>0.3</v>
      </c>
      <c r="B4" s="3">
        <f>Parameters!G44</f>
        <v>0.3</v>
      </c>
      <c r="C4" s="243">
        <f>Parameters!H44</f>
        <v>39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89B7-BEC3-48F0-81C9-B5FED2BADD35}">
  <dimension ref="A1:D7"/>
  <sheetViews>
    <sheetView workbookViewId="0">
      <selection activeCell="D3" sqref="D3"/>
    </sheetView>
  </sheetViews>
  <sheetFormatPr defaultRowHeight="14.4" x14ac:dyDescent="0.3"/>
  <cols>
    <col min="2" max="2" width="14.5546875" bestFit="1" customWidth="1"/>
  </cols>
  <sheetData>
    <row r="1" spans="1:4" x14ac:dyDescent="0.3">
      <c r="A1" t="s">
        <v>295</v>
      </c>
      <c r="B1" t="s">
        <v>296</v>
      </c>
      <c r="C1" t="s">
        <v>297</v>
      </c>
      <c r="D1" t="s">
        <v>304</v>
      </c>
    </row>
    <row r="2" spans="1:4" x14ac:dyDescent="0.3">
      <c r="A2" s="63">
        <f>Parameters!C53</f>
        <v>2</v>
      </c>
      <c r="B2" s="63">
        <f>Parameters!D53</f>
        <v>100</v>
      </c>
      <c r="C2" s="12">
        <f>Parameters!$C$51</f>
        <v>10</v>
      </c>
      <c r="D2" s="3">
        <f>Parameters!$C$48</f>
        <v>0.1</v>
      </c>
    </row>
    <row r="3" spans="1:4" x14ac:dyDescent="0.3">
      <c r="A3" s="63">
        <f>Parameters!C54</f>
        <v>4</v>
      </c>
      <c r="B3" s="63">
        <f>Parameters!D54</f>
        <v>200</v>
      </c>
    </row>
    <row r="4" spans="1:4" x14ac:dyDescent="0.3">
      <c r="A4" s="63">
        <f>Parameters!C55</f>
        <v>6</v>
      </c>
      <c r="B4" s="63">
        <f>Parameters!D55</f>
        <v>300</v>
      </c>
    </row>
    <row r="5" spans="1:4" x14ac:dyDescent="0.3">
      <c r="A5" s="63">
        <f>Parameters!C56</f>
        <v>8</v>
      </c>
      <c r="B5" s="63">
        <f>Parameters!D56</f>
        <v>10000000</v>
      </c>
    </row>
    <row r="6" spans="1:4" x14ac:dyDescent="0.3">
      <c r="A6" s="63">
        <f>Parameters!C57</f>
        <v>0</v>
      </c>
      <c r="B6" s="63">
        <f>Parameters!D57</f>
        <v>0</v>
      </c>
    </row>
    <row r="7" spans="1:4" x14ac:dyDescent="0.3">
      <c r="A7" s="63"/>
      <c r="B7" s="63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97D5-897A-47BE-A164-EC65CB24BF99}">
  <dimension ref="A1:K2"/>
  <sheetViews>
    <sheetView tabSelected="1" workbookViewId="0">
      <selection activeCell="L1" sqref="L1"/>
    </sheetView>
  </sheetViews>
  <sheetFormatPr defaultRowHeight="14.4" x14ac:dyDescent="0.3"/>
  <cols>
    <col min="1" max="2" width="13.6640625" bestFit="1" customWidth="1"/>
    <col min="3" max="3" width="13.5546875" bestFit="1" customWidth="1"/>
    <col min="4" max="4" width="12.88671875" bestFit="1" customWidth="1"/>
    <col min="5" max="5" width="14" bestFit="1" customWidth="1"/>
    <col min="6" max="6" width="12.5546875" bestFit="1" customWidth="1"/>
    <col min="7" max="7" width="11.109375" bestFit="1" customWidth="1"/>
    <col min="8" max="8" width="15.33203125" bestFit="1" customWidth="1"/>
    <col min="9" max="9" width="14.33203125" bestFit="1" customWidth="1"/>
    <col min="10" max="10" width="19" bestFit="1" customWidth="1"/>
    <col min="11" max="11" width="14.6640625" bestFit="1" customWidth="1"/>
    <col min="12" max="12" width="11.109375" bestFit="1" customWidth="1"/>
  </cols>
  <sheetData>
    <row r="1" spans="1:11" x14ac:dyDescent="0.3">
      <c r="A1" t="s">
        <v>2946</v>
      </c>
      <c r="B1" t="s">
        <v>2947</v>
      </c>
      <c r="C1" t="s">
        <v>2948</v>
      </c>
      <c r="D1" t="s">
        <v>2949</v>
      </c>
      <c r="E1" t="s">
        <v>2952</v>
      </c>
      <c r="F1" t="s">
        <v>2953</v>
      </c>
      <c r="G1" t="s">
        <v>179</v>
      </c>
      <c r="H1" t="s">
        <v>2950</v>
      </c>
      <c r="I1" t="s">
        <v>2954</v>
      </c>
      <c r="J1" t="s">
        <v>2955</v>
      </c>
      <c r="K1" t="s">
        <v>2951</v>
      </c>
    </row>
    <row r="2" spans="1:11" x14ac:dyDescent="0.3">
      <c r="A2">
        <v>500000000</v>
      </c>
      <c r="B2">
        <v>1000000000</v>
      </c>
      <c r="C2">
        <v>300000000</v>
      </c>
      <c r="D2">
        <v>500000000</v>
      </c>
      <c r="E2">
        <v>650000000</v>
      </c>
      <c r="F2">
        <v>1100000000</v>
      </c>
      <c r="G2">
        <v>0.75</v>
      </c>
      <c r="H2">
        <v>60000</v>
      </c>
      <c r="I2">
        <v>120000</v>
      </c>
      <c r="J2">
        <v>20020</v>
      </c>
      <c r="K2">
        <v>50000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A621-9FA5-4243-9AB9-7892D254FE5D}">
  <sheetPr codeName="Sheet14"/>
  <dimension ref="A1:F35"/>
  <sheetViews>
    <sheetView topLeftCell="A8" workbookViewId="0">
      <selection activeCell="F38" sqref="F38"/>
    </sheetView>
  </sheetViews>
  <sheetFormatPr defaultRowHeight="14.4" x14ac:dyDescent="0.3"/>
  <cols>
    <col min="1" max="1" width="17" bestFit="1" customWidth="1"/>
    <col min="2" max="2" width="25.44140625" bestFit="1" customWidth="1"/>
    <col min="5" max="5" width="16.109375" bestFit="1" customWidth="1"/>
    <col min="6" max="6" width="25.33203125" bestFit="1" customWidth="1"/>
  </cols>
  <sheetData>
    <row r="1" spans="1:6" x14ac:dyDescent="0.3">
      <c r="A1" t="s">
        <v>7</v>
      </c>
      <c r="C1" t="s">
        <v>8</v>
      </c>
      <c r="E1" t="s">
        <v>77</v>
      </c>
      <c r="F1" t="s">
        <v>138</v>
      </c>
    </row>
    <row r="2" spans="1:6" x14ac:dyDescent="0.3">
      <c r="C2" t="s">
        <v>10</v>
      </c>
      <c r="D2" t="s">
        <v>4</v>
      </c>
    </row>
    <row r="3" spans="1:6" x14ac:dyDescent="0.3">
      <c r="A3" s="1" t="s">
        <v>9</v>
      </c>
      <c r="B3" s="1" t="str">
        <f>LOWER(SUBSTITUTE(A3, " ", "_"))</f>
        <v>market_income</v>
      </c>
      <c r="C3" t="s">
        <v>12</v>
      </c>
      <c r="D3" t="s">
        <v>5</v>
      </c>
      <c r="E3" t="s">
        <v>323</v>
      </c>
      <c r="F3" t="s">
        <v>324</v>
      </c>
    </row>
    <row r="4" spans="1:6" x14ac:dyDescent="0.3">
      <c r="A4" s="1" t="s">
        <v>45</v>
      </c>
      <c r="B4" s="66" t="s">
        <v>43</v>
      </c>
      <c r="C4" t="s">
        <v>14</v>
      </c>
      <c r="D4" t="s">
        <v>6</v>
      </c>
      <c r="E4" t="s">
        <v>325</v>
      </c>
      <c r="F4" t="s">
        <v>326</v>
      </c>
    </row>
    <row r="5" spans="1:6" x14ac:dyDescent="0.3">
      <c r="A5" s="1" t="s">
        <v>11</v>
      </c>
      <c r="B5" s="1" t="str">
        <f t="shared" ref="B5:B9" si="0">LOWER(SUBSTITUTE(A5, " ", "_"))</f>
        <v>net_market_income</v>
      </c>
      <c r="C5" t="s">
        <v>16</v>
      </c>
      <c r="D5" t="s">
        <v>2</v>
      </c>
      <c r="E5" t="s">
        <v>327</v>
      </c>
      <c r="F5" t="s">
        <v>328</v>
      </c>
    </row>
    <row r="6" spans="1:6" x14ac:dyDescent="0.3">
      <c r="A6" s="1" t="s">
        <v>46</v>
      </c>
      <c r="B6" s="1" t="str">
        <f t="shared" si="0"/>
        <v>gross_income</v>
      </c>
      <c r="C6" t="s">
        <v>18</v>
      </c>
      <c r="D6" t="s">
        <v>3</v>
      </c>
      <c r="E6" t="s">
        <v>329</v>
      </c>
      <c r="F6" t="s">
        <v>330</v>
      </c>
    </row>
    <row r="7" spans="1:6" x14ac:dyDescent="0.3">
      <c r="A7" s="1" t="s">
        <v>13</v>
      </c>
      <c r="B7" s="1" t="str">
        <f t="shared" si="0"/>
        <v>disposable_income</v>
      </c>
      <c r="E7" t="s">
        <v>331</v>
      </c>
      <c r="F7" t="s">
        <v>332</v>
      </c>
    </row>
    <row r="8" spans="1:6" x14ac:dyDescent="0.3">
      <c r="A8" s="1" t="s">
        <v>15</v>
      </c>
      <c r="B8" s="1" t="str">
        <f t="shared" si="0"/>
        <v>consumable_income</v>
      </c>
      <c r="E8" t="s">
        <v>333</v>
      </c>
      <c r="F8" t="s">
        <v>334</v>
      </c>
    </row>
    <row r="9" spans="1:6" x14ac:dyDescent="0.3">
      <c r="A9" s="1" t="s">
        <v>17</v>
      </c>
      <c r="B9" s="1" t="str">
        <f t="shared" si="0"/>
        <v>final_income</v>
      </c>
      <c r="E9" t="s">
        <v>335</v>
      </c>
      <c r="F9" t="s">
        <v>336</v>
      </c>
    </row>
    <row r="10" spans="1:6" x14ac:dyDescent="0.3">
      <c r="E10" t="s">
        <v>337</v>
      </c>
      <c r="F10" t="s">
        <v>338</v>
      </c>
    </row>
    <row r="11" spans="1:6" x14ac:dyDescent="0.3">
      <c r="E11" t="s">
        <v>339</v>
      </c>
      <c r="F11" t="s">
        <v>340</v>
      </c>
    </row>
    <row r="12" spans="1:6" x14ac:dyDescent="0.3">
      <c r="E12" t="s">
        <v>341</v>
      </c>
      <c r="F12" t="s">
        <v>342</v>
      </c>
    </row>
    <row r="13" spans="1:6" x14ac:dyDescent="0.3">
      <c r="E13" t="s">
        <v>343</v>
      </c>
      <c r="F13" t="s">
        <v>344</v>
      </c>
    </row>
    <row r="14" spans="1:6" x14ac:dyDescent="0.3">
      <c r="E14" t="s">
        <v>345</v>
      </c>
      <c r="F14" t="s">
        <v>346</v>
      </c>
    </row>
    <row r="15" spans="1:6" x14ac:dyDescent="0.3">
      <c r="E15" t="s">
        <v>347</v>
      </c>
      <c r="F15" t="s">
        <v>348</v>
      </c>
    </row>
    <row r="16" spans="1:6" x14ac:dyDescent="0.3">
      <c r="E16" t="s">
        <v>349</v>
      </c>
      <c r="F16" t="s">
        <v>350</v>
      </c>
    </row>
    <row r="17" spans="5:6" x14ac:dyDescent="0.3">
      <c r="E17" t="s">
        <v>351</v>
      </c>
      <c r="F17" t="s">
        <v>352</v>
      </c>
    </row>
    <row r="18" spans="5:6" x14ac:dyDescent="0.3">
      <c r="E18" t="s">
        <v>353</v>
      </c>
      <c r="F18" t="s">
        <v>354</v>
      </c>
    </row>
    <row r="19" spans="5:6" x14ac:dyDescent="0.3">
      <c r="E19" t="s">
        <v>355</v>
      </c>
      <c r="F19" t="s">
        <v>356</v>
      </c>
    </row>
    <row r="20" spans="5:6" x14ac:dyDescent="0.3">
      <c r="E20" t="s">
        <v>357</v>
      </c>
      <c r="F20" t="s">
        <v>358</v>
      </c>
    </row>
    <row r="21" spans="5:6" x14ac:dyDescent="0.3">
      <c r="E21" t="s">
        <v>359</v>
      </c>
      <c r="F21" t="s">
        <v>360</v>
      </c>
    </row>
    <row r="22" spans="5:6" x14ac:dyDescent="0.3">
      <c r="E22" t="s">
        <v>361</v>
      </c>
      <c r="F22" t="s">
        <v>362</v>
      </c>
    </row>
    <row r="23" spans="5:6" x14ac:dyDescent="0.3">
      <c r="E23" t="s">
        <v>363</v>
      </c>
      <c r="F23" t="s">
        <v>364</v>
      </c>
    </row>
    <row r="24" spans="5:6" x14ac:dyDescent="0.3">
      <c r="E24" t="s">
        <v>365</v>
      </c>
      <c r="F24" t="s">
        <v>366</v>
      </c>
    </row>
    <row r="25" spans="5:6" x14ac:dyDescent="0.3">
      <c r="E25" t="s">
        <v>367</v>
      </c>
      <c r="F25" t="s">
        <v>368</v>
      </c>
    </row>
    <row r="26" spans="5:6" x14ac:dyDescent="0.3">
      <c r="E26" t="s">
        <v>369</v>
      </c>
      <c r="F26" t="s">
        <v>370</v>
      </c>
    </row>
    <row r="27" spans="5:6" x14ac:dyDescent="0.3">
      <c r="E27" t="s">
        <v>371</v>
      </c>
      <c r="F27" t="s">
        <v>372</v>
      </c>
    </row>
    <row r="28" spans="5:6" x14ac:dyDescent="0.3">
      <c r="E28" t="s">
        <v>373</v>
      </c>
      <c r="F28" t="s">
        <v>374</v>
      </c>
    </row>
    <row r="29" spans="5:6" x14ac:dyDescent="0.3">
      <c r="E29" t="s">
        <v>375</v>
      </c>
      <c r="F29" t="s">
        <v>376</v>
      </c>
    </row>
    <row r="30" spans="5:6" x14ac:dyDescent="0.3">
      <c r="E30" t="s">
        <v>377</v>
      </c>
      <c r="F30" t="s">
        <v>378</v>
      </c>
    </row>
    <row r="31" spans="5:6" x14ac:dyDescent="0.3">
      <c r="E31" t="s">
        <v>379</v>
      </c>
      <c r="F31" t="s">
        <v>380</v>
      </c>
    </row>
    <row r="32" spans="5:6" x14ac:dyDescent="0.3">
      <c r="E32" t="s">
        <v>381</v>
      </c>
      <c r="F32" t="s">
        <v>382</v>
      </c>
    </row>
    <row r="33" spans="5:6" x14ac:dyDescent="0.3">
      <c r="E33" t="s">
        <v>383</v>
      </c>
      <c r="F33" t="s">
        <v>384</v>
      </c>
    </row>
    <row r="34" spans="5:6" x14ac:dyDescent="0.3">
      <c r="E34" t="s">
        <v>385</v>
      </c>
      <c r="F34" t="s">
        <v>386</v>
      </c>
    </row>
    <row r="35" spans="5:6" x14ac:dyDescent="0.3">
      <c r="E35" t="s">
        <v>387</v>
      </c>
      <c r="F35" t="s">
        <v>388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6197-1E02-423F-BD02-D074D2DF2243}">
  <sheetPr codeName="Sheet19"/>
  <dimension ref="A1:AZ47"/>
  <sheetViews>
    <sheetView topLeftCell="A25" zoomScale="85" zoomScaleNormal="85" workbookViewId="0">
      <selection activeCell="A35" sqref="A35"/>
    </sheetView>
  </sheetViews>
  <sheetFormatPr defaultRowHeight="14.4" x14ac:dyDescent="0.3"/>
  <cols>
    <col min="1" max="1" width="35.44140625" bestFit="1" customWidth="1"/>
    <col min="2" max="8" width="12.6640625" bestFit="1" customWidth="1"/>
    <col min="9" max="10" width="11" bestFit="1" customWidth="1"/>
    <col min="11" max="11" width="15" customWidth="1"/>
    <col min="12" max="12" width="9.6640625" customWidth="1"/>
    <col min="13" max="13" width="12" bestFit="1" customWidth="1"/>
    <col min="14" max="15" width="10.44140625" bestFit="1" customWidth="1"/>
    <col min="16" max="18" width="11.44140625" bestFit="1" customWidth="1"/>
    <col min="19" max="19" width="10.44140625" bestFit="1" customWidth="1"/>
    <col min="20" max="21" width="11.44140625" bestFit="1" customWidth="1"/>
    <col min="22" max="24" width="10.44140625" bestFit="1" customWidth="1"/>
    <col min="38" max="38" width="12.33203125" customWidth="1"/>
  </cols>
  <sheetData>
    <row r="1" spans="1:52" x14ac:dyDescent="0.3">
      <c r="A1" t="s">
        <v>389</v>
      </c>
      <c r="B1" t="s">
        <v>390</v>
      </c>
      <c r="C1" t="s">
        <v>391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401</v>
      </c>
      <c r="N1" t="s">
        <v>402</v>
      </c>
      <c r="O1" t="s">
        <v>403</v>
      </c>
      <c r="P1" t="s">
        <v>404</v>
      </c>
      <c r="Q1" t="s">
        <v>405</v>
      </c>
      <c r="R1" t="s">
        <v>406</v>
      </c>
      <c r="S1" t="s">
        <v>407</v>
      </c>
      <c r="T1" t="s">
        <v>408</v>
      </c>
      <c r="U1" t="s">
        <v>409</v>
      </c>
      <c r="V1" t="s">
        <v>410</v>
      </c>
      <c r="W1" t="s">
        <v>411</v>
      </c>
      <c r="X1" t="s">
        <v>412</v>
      </c>
      <c r="Y1" t="s">
        <v>413</v>
      </c>
      <c r="Z1" t="s">
        <v>414</v>
      </c>
      <c r="AA1" t="s">
        <v>415</v>
      </c>
      <c r="AB1" t="s">
        <v>416</v>
      </c>
      <c r="AC1" t="s">
        <v>417</v>
      </c>
      <c r="AD1" t="s">
        <v>418</v>
      </c>
      <c r="AE1" t="s">
        <v>419</v>
      </c>
      <c r="AF1" t="s">
        <v>420</v>
      </c>
      <c r="AG1" t="s">
        <v>421</v>
      </c>
      <c r="AH1" t="s">
        <v>422</v>
      </c>
      <c r="AI1" t="s">
        <v>423</v>
      </c>
      <c r="AJ1" t="s">
        <v>424</v>
      </c>
      <c r="AK1" t="s">
        <v>425</v>
      </c>
      <c r="AL1" t="s">
        <v>426</v>
      </c>
      <c r="AM1" t="s">
        <v>427</v>
      </c>
      <c r="AN1" t="s">
        <v>428</v>
      </c>
    </row>
    <row r="2" spans="1:52" x14ac:dyDescent="0.3">
      <c r="A2">
        <v>1</v>
      </c>
      <c r="B2" s="86">
        <v>34626.576666144567</v>
      </c>
      <c r="C2" s="86">
        <v>34742.247079590714</v>
      </c>
      <c r="D2" s="86">
        <v>28461.362600937126</v>
      </c>
      <c r="E2" s="86">
        <v>40725.26874993628</v>
      </c>
      <c r="F2" s="86">
        <v>34560.054684728835</v>
      </c>
      <c r="G2" s="86">
        <v>31297.517215171774</v>
      </c>
      <c r="H2" s="86">
        <v>34110.017215171778</v>
      </c>
      <c r="I2" s="86">
        <v>-4061.5879684336987</v>
      </c>
      <c r="J2" s="86">
        <v>-2103.6260967737444</v>
      </c>
      <c r="K2" s="86">
        <v>4177.2583818798421</v>
      </c>
      <c r="L2" s="86">
        <v>1921.4337019118711</v>
      </c>
      <c r="M2" s="86">
        <v>-3807.8411636878241</v>
      </c>
      <c r="N2" s="86">
        <v>545.30369413076278</v>
      </c>
      <c r="O2" s="86">
        <v>1312.5</v>
      </c>
      <c r="P2" s="86">
        <v>1499.9999999999995</v>
      </c>
      <c r="Q2" s="86">
        <v>22630.019248741202</v>
      </c>
      <c r="R2" s="86">
        <v>2435.5237015070029</v>
      </c>
      <c r="S2" s="86">
        <v>993.35328633880204</v>
      </c>
      <c r="T2" s="86">
        <v>3143.8547864248912</v>
      </c>
      <c r="U2" s="86">
        <v>5423.8256431326663</v>
      </c>
      <c r="V2" s="86">
        <v>-4061.5879684336987</v>
      </c>
      <c r="W2" s="86">
        <v>-2103.6260967737444</v>
      </c>
      <c r="X2" s="86">
        <v>4177.2583818798421</v>
      </c>
      <c r="Y2" s="63">
        <v>146.34992449766017</v>
      </c>
      <c r="Z2" s="129">
        <v>150.06265396208417</v>
      </c>
      <c r="AA2" s="63">
        <v>1047.1259462183164</v>
      </c>
      <c r="AB2" s="129">
        <v>433.42965637622132</v>
      </c>
      <c r="AC2" s="129">
        <v>144.46552085758907</v>
      </c>
      <c r="AD2" s="63">
        <v>-3426.3151852984138</v>
      </c>
      <c r="AE2" s="63">
        <v>-247.37432632941696</v>
      </c>
      <c r="AF2" s="63">
        <v>-134.15165205999321</v>
      </c>
      <c r="AG2" s="63">
        <v>342.07929783801552</v>
      </c>
      <c r="AH2" s="63">
        <v>98.780375006950322</v>
      </c>
      <c r="AI2" s="63">
        <v>104.44402128579704</v>
      </c>
      <c r="AJ2" s="63">
        <v>825</v>
      </c>
      <c r="AK2" s="63">
        <v>487.5</v>
      </c>
      <c r="AL2" s="63">
        <v>374.99999999999994</v>
      </c>
      <c r="AM2" s="63">
        <v>749.99999999999966</v>
      </c>
      <c r="AN2" s="63">
        <v>374.99999999999994</v>
      </c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</row>
    <row r="3" spans="1:52" x14ac:dyDescent="0.3"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</row>
    <row r="4" spans="1:52" x14ac:dyDescent="0.3">
      <c r="A4" t="s">
        <v>429</v>
      </c>
      <c r="B4" s="63" t="s">
        <v>430</v>
      </c>
      <c r="C4" s="63" t="s">
        <v>431</v>
      </c>
      <c r="D4" s="63" t="s">
        <v>432</v>
      </c>
      <c r="E4" s="63" t="s">
        <v>433</v>
      </c>
      <c r="F4" s="63" t="s">
        <v>434</v>
      </c>
      <c r="G4" s="63" t="s">
        <v>435</v>
      </c>
      <c r="H4" s="63" t="s">
        <v>436</v>
      </c>
      <c r="I4" s="63" t="s">
        <v>437</v>
      </c>
      <c r="J4" s="63" t="s">
        <v>438</v>
      </c>
      <c r="K4" s="63" t="s">
        <v>439</v>
      </c>
      <c r="L4" s="63" t="s">
        <v>440</v>
      </c>
      <c r="M4" s="63" t="s">
        <v>441</v>
      </c>
      <c r="N4" s="63" t="s">
        <v>442</v>
      </c>
      <c r="O4" s="63" t="s">
        <v>443</v>
      </c>
      <c r="P4" s="63" t="s">
        <v>444</v>
      </c>
      <c r="Q4" s="63" t="s">
        <v>445</v>
      </c>
      <c r="R4" s="63" t="s">
        <v>446</v>
      </c>
      <c r="S4" s="63" t="s">
        <v>447</v>
      </c>
      <c r="T4" s="63" t="s">
        <v>448</v>
      </c>
      <c r="U4" s="63" t="s">
        <v>449</v>
      </c>
      <c r="V4" s="63" t="s">
        <v>450</v>
      </c>
      <c r="W4" s="63" t="s">
        <v>451</v>
      </c>
      <c r="X4" s="63" t="s">
        <v>452</v>
      </c>
      <c r="Y4" s="63" t="s">
        <v>453</v>
      </c>
      <c r="Z4" s="63" t="s">
        <v>454</v>
      </c>
      <c r="AA4" s="63" t="s">
        <v>455</v>
      </c>
      <c r="AB4" s="63" t="s">
        <v>456</v>
      </c>
      <c r="AC4" s="63" t="s">
        <v>457</v>
      </c>
      <c r="AD4" s="63" t="s">
        <v>458</v>
      </c>
      <c r="AE4" s="63" t="s">
        <v>459</v>
      </c>
      <c r="AF4" s="63" t="s">
        <v>460</v>
      </c>
      <c r="AG4" s="63" t="s">
        <v>461</v>
      </c>
      <c r="AH4" s="63" t="s">
        <v>462</v>
      </c>
      <c r="AI4" s="63" t="s">
        <v>463</v>
      </c>
      <c r="AJ4" s="63" t="s">
        <v>464</v>
      </c>
      <c r="AK4" s="63" t="s">
        <v>465</v>
      </c>
      <c r="AL4" s="63" t="s">
        <v>466</v>
      </c>
      <c r="AM4" s="63" t="s">
        <v>467</v>
      </c>
      <c r="AN4" s="63" t="s">
        <v>468</v>
      </c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</row>
    <row r="5" spans="1:52" x14ac:dyDescent="0.3">
      <c r="A5">
        <v>1</v>
      </c>
      <c r="B5" s="63">
        <v>202.2307041744391</v>
      </c>
      <c r="C5" s="63">
        <v>1622.4209093790053</v>
      </c>
      <c r="D5" s="63">
        <v>201.25996113664488</v>
      </c>
      <c r="E5" s="63">
        <v>1927.137506984383</v>
      </c>
      <c r="F5" s="63">
        <v>1926.1667639465888</v>
      </c>
      <c r="G5" s="63">
        <v>1716.6819505501774</v>
      </c>
      <c r="H5" s="63">
        <v>2009.8030779510041</v>
      </c>
      <c r="I5" s="63">
        <v>-0.94601628107910674</v>
      </c>
      <c r="J5" s="63">
        <v>-2.4726756715107448E-2</v>
      </c>
      <c r="K5" s="63">
        <v>1421.2419968198215</v>
      </c>
      <c r="L5" s="63">
        <v>303.77058132429863</v>
      </c>
      <c r="M5" s="63">
        <v>-269.99420221300244</v>
      </c>
      <c r="N5" s="63">
        <v>60.509388816590921</v>
      </c>
      <c r="O5" s="63">
        <v>251.73904696832213</v>
      </c>
      <c r="P5" s="63">
        <v>41.38208043250463</v>
      </c>
      <c r="Q5" s="63">
        <v>4.7300814053955333</v>
      </c>
      <c r="R5" s="63">
        <v>0.50394667336182475</v>
      </c>
      <c r="S5" s="63">
        <v>0</v>
      </c>
      <c r="T5" s="63">
        <v>136.50169138151824</v>
      </c>
      <c r="U5" s="63">
        <v>60.494984714163486</v>
      </c>
      <c r="V5" s="63">
        <v>-0.94601628107910674</v>
      </c>
      <c r="W5" s="63">
        <v>-2.4726756715107448E-2</v>
      </c>
      <c r="X5" s="63">
        <v>1421.2419968198215</v>
      </c>
      <c r="Y5" s="63">
        <v>26.235399325192677</v>
      </c>
      <c r="Z5" s="63">
        <v>13.316256823417909</v>
      </c>
      <c r="AA5" s="63">
        <v>40.910576312623739</v>
      </c>
      <c r="AB5" s="63">
        <v>186.97556090066985</v>
      </c>
      <c r="AC5" s="63">
        <v>36.332787962394463</v>
      </c>
      <c r="AD5" s="63">
        <v>-245.86511280097764</v>
      </c>
      <c r="AE5" s="63">
        <v>-15.387888787964265</v>
      </c>
      <c r="AF5" s="63">
        <v>-8.7412006240604896</v>
      </c>
      <c r="AG5" s="63">
        <v>42.076856919275436</v>
      </c>
      <c r="AH5" s="63">
        <v>11.13334177586813</v>
      </c>
      <c r="AI5" s="63">
        <v>7.2991901214473573</v>
      </c>
      <c r="AJ5" s="63">
        <v>192.84349644442747</v>
      </c>
      <c r="AK5" s="63">
        <v>58.895550523894684</v>
      </c>
      <c r="AL5" s="63">
        <v>11.507823315064837</v>
      </c>
      <c r="AM5" s="63">
        <v>24.417830317424837</v>
      </c>
      <c r="AN5" s="63">
        <v>5.4564268000149578</v>
      </c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</row>
    <row r="6" spans="1:52" x14ac:dyDescent="0.3">
      <c r="A6">
        <v>2</v>
      </c>
      <c r="B6" s="63">
        <v>723.72293256850935</v>
      </c>
      <c r="C6" s="63">
        <v>1429.5882750326766</v>
      </c>
      <c r="D6" s="63">
        <v>708.51535054605063</v>
      </c>
      <c r="E6" s="63">
        <v>1808.403601048328</v>
      </c>
      <c r="F6" s="63">
        <v>1793.1960190258692</v>
      </c>
      <c r="G6" s="63">
        <v>1616.5880252432937</v>
      </c>
      <c r="H6" s="63">
        <v>1908.9343372777889</v>
      </c>
      <c r="I6" s="63">
        <v>-13.509524141361005</v>
      </c>
      <c r="J6" s="63">
        <v>-1.6980578810976739</v>
      </c>
      <c r="K6" s="63">
        <v>719.26909127135229</v>
      </c>
      <c r="L6" s="63">
        <v>365.30580187429007</v>
      </c>
      <c r="M6" s="63">
        <v>-222.03911366889227</v>
      </c>
      <c r="N6" s="63">
        <v>45.431119886316878</v>
      </c>
      <c r="O6" s="63">
        <v>180.71042964292116</v>
      </c>
      <c r="P6" s="63">
        <v>111.63588239157401</v>
      </c>
      <c r="Q6" s="63">
        <v>87.366620060127687</v>
      </c>
      <c r="R6" s="63">
        <v>18.555377589803392</v>
      </c>
      <c r="S6" s="63">
        <v>0</v>
      </c>
      <c r="T6" s="63">
        <v>368.40897531063854</v>
      </c>
      <c r="U6" s="63">
        <v>249.39195960793978</v>
      </c>
      <c r="V6" s="63">
        <v>-13.509524141361005</v>
      </c>
      <c r="W6" s="63">
        <v>-1.6980578810976739</v>
      </c>
      <c r="X6" s="63">
        <v>719.26909127135229</v>
      </c>
      <c r="Y6" s="63">
        <v>28.915037114644527</v>
      </c>
      <c r="Z6" s="63">
        <v>5.3229728120033784</v>
      </c>
      <c r="AA6" s="63">
        <v>102.35091051285275</v>
      </c>
      <c r="AB6" s="63">
        <v>202.01969463012034</v>
      </c>
      <c r="AC6" s="63">
        <v>26.697186804669059</v>
      </c>
      <c r="AD6" s="63">
        <v>-203.518850710631</v>
      </c>
      <c r="AE6" s="63">
        <v>-13.620041735577846</v>
      </c>
      <c r="AF6" s="63">
        <v>-4.9002212226834168</v>
      </c>
      <c r="AG6" s="63">
        <v>32.23618891149637</v>
      </c>
      <c r="AH6" s="63">
        <v>7.0986428630611709</v>
      </c>
      <c r="AI6" s="63">
        <v>6.0962881117593382</v>
      </c>
      <c r="AJ6" s="63">
        <v>131.6529267776971</v>
      </c>
      <c r="AK6" s="63">
        <v>49.057502865224059</v>
      </c>
      <c r="AL6" s="63">
        <v>32.495595640396644</v>
      </c>
      <c r="AM6" s="63">
        <v>62.879201994054625</v>
      </c>
      <c r="AN6" s="63">
        <v>16.261084757122752</v>
      </c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</row>
    <row r="7" spans="1:52" x14ac:dyDescent="0.3">
      <c r="A7">
        <v>3</v>
      </c>
      <c r="B7" s="63">
        <v>1317.0785457704399</v>
      </c>
      <c r="C7" s="63">
        <v>1643.2727821589217</v>
      </c>
      <c r="D7" s="63">
        <v>1241.7188372235157</v>
      </c>
      <c r="E7" s="63">
        <v>1958.1574061530102</v>
      </c>
      <c r="F7" s="63">
        <v>1882.7976976060861</v>
      </c>
      <c r="G7" s="63">
        <v>1691.6019279154546</v>
      </c>
      <c r="H7" s="63">
        <v>1947.5875553125795</v>
      </c>
      <c r="I7" s="63">
        <v>-61.357439456544945</v>
      </c>
      <c r="J7" s="63">
        <v>-14.073997621005402</v>
      </c>
      <c r="K7" s="63">
        <v>387.55167584502692</v>
      </c>
      <c r="L7" s="63">
        <v>253.52718453754335</v>
      </c>
      <c r="M7" s="63">
        <v>-232.76041149228234</v>
      </c>
      <c r="N7" s="63">
        <v>41.564641801651121</v>
      </c>
      <c r="O7" s="63">
        <v>123.28912608895374</v>
      </c>
      <c r="P7" s="63">
        <v>132.20350494553318</v>
      </c>
      <c r="Q7" s="63">
        <v>369.05475059146113</v>
      </c>
      <c r="R7" s="63">
        <v>118.24745705566676</v>
      </c>
      <c r="S7" s="63">
        <v>0</v>
      </c>
      <c r="T7" s="63">
        <v>445.5751854860236</v>
      </c>
      <c r="U7" s="63">
        <v>385.69700072532186</v>
      </c>
      <c r="V7" s="63">
        <v>-61.357439456544945</v>
      </c>
      <c r="W7" s="63">
        <v>-14.073997621005402</v>
      </c>
      <c r="X7" s="63">
        <v>387.55167584502692</v>
      </c>
      <c r="Y7" s="63">
        <v>32.747814336889697</v>
      </c>
      <c r="Z7" s="63">
        <v>23.563385908546142</v>
      </c>
      <c r="AA7" s="63">
        <v>132.85961948036345</v>
      </c>
      <c r="AB7" s="63">
        <v>43.772284843047316</v>
      </c>
      <c r="AC7" s="63">
        <v>20.584079968696734</v>
      </c>
      <c r="AD7" s="63">
        <v>-210.10070122276889</v>
      </c>
      <c r="AE7" s="63">
        <v>-14.25498065785024</v>
      </c>
      <c r="AF7" s="63">
        <v>-8.4047296116631998</v>
      </c>
      <c r="AG7" s="63">
        <v>29.13943399895156</v>
      </c>
      <c r="AH7" s="63">
        <v>5.7599233682653326</v>
      </c>
      <c r="AI7" s="63">
        <v>6.6652844344342306</v>
      </c>
      <c r="AJ7" s="63">
        <v>79.634306410498709</v>
      </c>
      <c r="AK7" s="63">
        <v>43.654819678455034</v>
      </c>
      <c r="AL7" s="63">
        <v>35.446259482715647</v>
      </c>
      <c r="AM7" s="63">
        <v>89.550573127044672</v>
      </c>
      <c r="AN7" s="63">
        <v>7.2066723357728701</v>
      </c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</row>
    <row r="8" spans="1:52" x14ac:dyDescent="0.3">
      <c r="A8">
        <v>4</v>
      </c>
      <c r="B8" s="63">
        <v>1856.4720358119571</v>
      </c>
      <c r="C8" s="63">
        <v>2015.9679783924366</v>
      </c>
      <c r="D8" s="63">
        <v>1678.5539212909553</v>
      </c>
      <c r="E8" s="63">
        <v>2358.5607030731285</v>
      </c>
      <c r="F8" s="63">
        <v>2180.6425885521271</v>
      </c>
      <c r="G8" s="63">
        <v>1973.1301431663587</v>
      </c>
      <c r="H8" s="63">
        <v>2299.9507965098305</v>
      </c>
      <c r="I8" s="63">
        <v>-133.52492174612155</v>
      </c>
      <c r="J8" s="63">
        <v>-44.831600203095427</v>
      </c>
      <c r="K8" s="63">
        <v>292.6286933865324</v>
      </c>
      <c r="L8" s="63">
        <v>209.45997387463899</v>
      </c>
      <c r="M8" s="63">
        <v>-248.78824236022831</v>
      </c>
      <c r="N8" s="63">
        <v>41.275796974460256</v>
      </c>
      <c r="O8" s="63">
        <v>151.76127646965907</v>
      </c>
      <c r="P8" s="63">
        <v>175.0786931557827</v>
      </c>
      <c r="Q8" s="63">
        <v>838.20697277397323</v>
      </c>
      <c r="R8" s="63">
        <v>203.63581276748019</v>
      </c>
      <c r="S8" s="63">
        <v>0</v>
      </c>
      <c r="T8" s="63">
        <v>356.56576190916468</v>
      </c>
      <c r="U8" s="63">
        <v>458.52849497364929</v>
      </c>
      <c r="V8" s="63">
        <v>-133.52492174612155</v>
      </c>
      <c r="W8" s="63">
        <v>-44.831600203095427</v>
      </c>
      <c r="X8" s="63">
        <v>292.6286933865324</v>
      </c>
      <c r="Y8" s="63">
        <v>17.449862353729575</v>
      </c>
      <c r="Z8" s="63">
        <v>24.286348493729413</v>
      </c>
      <c r="AA8" s="63">
        <v>154.43734903039197</v>
      </c>
      <c r="AB8" s="63">
        <v>0.6621160023838184</v>
      </c>
      <c r="AC8" s="63">
        <v>12.624297994404245</v>
      </c>
      <c r="AD8" s="63">
        <v>-225.01044542357187</v>
      </c>
      <c r="AE8" s="63">
        <v>-15.955384336284871</v>
      </c>
      <c r="AF8" s="63">
        <v>-7.8224126003715773</v>
      </c>
      <c r="AG8" s="63">
        <v>27.264869229915142</v>
      </c>
      <c r="AH8" s="63">
        <v>6.9027981084405061</v>
      </c>
      <c r="AI8" s="63">
        <v>7.1081296361046098</v>
      </c>
      <c r="AJ8" s="63">
        <v>106.63939414586044</v>
      </c>
      <c r="AK8" s="63">
        <v>45.121882323798644</v>
      </c>
      <c r="AL8" s="63">
        <v>55.074441926296345</v>
      </c>
      <c r="AM8" s="63">
        <v>101.0290591958193</v>
      </c>
      <c r="AN8" s="63">
        <v>18.975192033667046</v>
      </c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</row>
    <row r="9" spans="1:52" x14ac:dyDescent="0.3">
      <c r="A9">
        <v>5</v>
      </c>
      <c r="B9" s="63">
        <v>2356.2046889419216</v>
      </c>
      <c r="C9" s="63">
        <v>2433.3226874121256</v>
      </c>
      <c r="D9" s="63">
        <v>2091.4814259435484</v>
      </c>
      <c r="E9" s="63">
        <v>2842.7704808913036</v>
      </c>
      <c r="F9" s="63">
        <v>2578.0472178929299</v>
      </c>
      <c r="G9" s="63">
        <v>2314.815864279356</v>
      </c>
      <c r="H9" s="63">
        <v>2589.6090621508656</v>
      </c>
      <c r="I9" s="63">
        <v>-192.29657594502629</v>
      </c>
      <c r="J9" s="63">
        <v>-75.373660985643866</v>
      </c>
      <c r="K9" s="63">
        <v>267.42570712032966</v>
      </c>
      <c r="L9" s="63">
        <v>219.14008482905217</v>
      </c>
      <c r="M9" s="63">
        <v>-307.88725313352495</v>
      </c>
      <c r="N9" s="63">
        <v>44.655899519950864</v>
      </c>
      <c r="O9" s="63">
        <v>104.17281922168424</v>
      </c>
      <c r="P9" s="63">
        <v>170.36184795192676</v>
      </c>
      <c r="Q9" s="63">
        <v>1181.5226354485751</v>
      </c>
      <c r="R9" s="63">
        <v>179.5758663056582</v>
      </c>
      <c r="S9" s="63">
        <v>0</v>
      </c>
      <c r="T9" s="63">
        <v>342.54380916859861</v>
      </c>
      <c r="U9" s="63">
        <v>662.50671449359334</v>
      </c>
      <c r="V9" s="63">
        <v>-192.29657594502629</v>
      </c>
      <c r="W9" s="63">
        <v>-75.373660985643866</v>
      </c>
      <c r="X9" s="63">
        <v>267.42570712032966</v>
      </c>
      <c r="Y9" s="63">
        <v>9.4544678216914679</v>
      </c>
      <c r="Z9" s="63">
        <v>50.124472321164603</v>
      </c>
      <c r="AA9" s="63">
        <v>150.63841131398533</v>
      </c>
      <c r="AB9" s="63">
        <v>0</v>
      </c>
      <c r="AC9" s="63">
        <v>8.9227333722107876</v>
      </c>
      <c r="AD9" s="63">
        <v>-276.31146544478833</v>
      </c>
      <c r="AE9" s="63">
        <v>-19.544596315758493</v>
      </c>
      <c r="AF9" s="63">
        <v>-12.0311913729781</v>
      </c>
      <c r="AG9" s="63">
        <v>28.473466445005371</v>
      </c>
      <c r="AH9" s="63">
        <v>7.6355537467575774</v>
      </c>
      <c r="AI9" s="63">
        <v>8.5468793281879183</v>
      </c>
      <c r="AJ9" s="63">
        <v>58.218166779389271</v>
      </c>
      <c r="AK9" s="63">
        <v>45.954652442294964</v>
      </c>
      <c r="AL9" s="63">
        <v>46.97180103152143</v>
      </c>
      <c r="AM9" s="63">
        <v>99.557941481250481</v>
      </c>
      <c r="AN9" s="63">
        <v>23.832105439154848</v>
      </c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</row>
    <row r="10" spans="1:52" x14ac:dyDescent="0.3">
      <c r="A10">
        <v>6</v>
      </c>
      <c r="B10" s="63">
        <v>2980.6606644910712</v>
      </c>
      <c r="C10" s="63">
        <v>2960.210278352281</v>
      </c>
      <c r="D10" s="63">
        <v>2589.5680829890753</v>
      </c>
      <c r="E10" s="63">
        <v>3384.5019209289094</v>
      </c>
      <c r="F10" s="63">
        <v>2993.409339426913</v>
      </c>
      <c r="G10" s="63">
        <v>2710.3087703754823</v>
      </c>
      <c r="H10" s="63">
        <v>2988.2789882872689</v>
      </c>
      <c r="I10" s="63">
        <v>-272.80787195304993</v>
      </c>
      <c r="J10" s="63">
        <v>-115.28444015623312</v>
      </c>
      <c r="K10" s="63">
        <v>254.62971787361832</v>
      </c>
      <c r="L10" s="63">
        <v>149.57344731927137</v>
      </c>
      <c r="M10" s="63">
        <v>-333.24801301239017</v>
      </c>
      <c r="N10" s="63">
        <v>50.147443960959158</v>
      </c>
      <c r="O10" s="63">
        <v>106.96250128969831</v>
      </c>
      <c r="P10" s="63">
        <v>171.27020613588269</v>
      </c>
      <c r="Q10" s="63">
        <v>1607.4621972197071</v>
      </c>
      <c r="R10" s="63">
        <v>303.07460538976892</v>
      </c>
      <c r="S10" s="63">
        <v>0</v>
      </c>
      <c r="T10" s="63">
        <v>364.74667430968185</v>
      </c>
      <c r="U10" s="63">
        <v>696.87656506378437</v>
      </c>
      <c r="V10" s="63">
        <v>-272.80787195304993</v>
      </c>
      <c r="W10" s="63">
        <v>-115.28444015623312</v>
      </c>
      <c r="X10" s="63">
        <v>254.62971787361832</v>
      </c>
      <c r="Y10" s="63">
        <v>6.0974621309331685</v>
      </c>
      <c r="Z10" s="63">
        <v>9.7259542539373101</v>
      </c>
      <c r="AA10" s="63">
        <v>122.39936950639337</v>
      </c>
      <c r="AB10" s="63">
        <v>0</v>
      </c>
      <c r="AC10" s="63">
        <v>11.350661428007504</v>
      </c>
      <c r="AD10" s="63">
        <v>-295.69050417671502</v>
      </c>
      <c r="AE10" s="63">
        <v>-22.406711291633339</v>
      </c>
      <c r="AF10" s="63">
        <v>-15.150797544041854</v>
      </c>
      <c r="AG10" s="63">
        <v>31.648706516146973</v>
      </c>
      <c r="AH10" s="63">
        <v>8.8428191205492777</v>
      </c>
      <c r="AI10" s="63">
        <v>9.6559183242629061</v>
      </c>
      <c r="AJ10" s="63">
        <v>62.568713166285619</v>
      </c>
      <c r="AK10" s="63">
        <v>44.393788123412683</v>
      </c>
      <c r="AL10" s="63">
        <v>47.069445040750644</v>
      </c>
      <c r="AM10" s="63">
        <v>89.943712285546582</v>
      </c>
      <c r="AN10" s="63">
        <v>34.257048809585449</v>
      </c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</row>
    <row r="11" spans="1:52" x14ac:dyDescent="0.3">
      <c r="A11">
        <v>7</v>
      </c>
      <c r="B11" s="63">
        <v>3665.0448557589307</v>
      </c>
      <c r="C11" s="63">
        <v>3391.1144256215907</v>
      </c>
      <c r="D11" s="63">
        <v>3031.8495628637952</v>
      </c>
      <c r="E11" s="63">
        <v>3983.1629037445205</v>
      </c>
      <c r="F11" s="63">
        <v>3349.967610849385</v>
      </c>
      <c r="G11" s="63">
        <v>3028.4075214222648</v>
      </c>
      <c r="H11" s="63">
        <v>3317.0447858193784</v>
      </c>
      <c r="I11" s="63">
        <v>-440.82239638829861</v>
      </c>
      <c r="J11" s="63">
        <v>-191.91605600841228</v>
      </c>
      <c r="K11" s="63">
        <v>167.00077242656889</v>
      </c>
      <c r="L11" s="63">
        <v>150.75536680396903</v>
      </c>
      <c r="M11" s="63">
        <v>-374.34905108396794</v>
      </c>
      <c r="N11" s="63">
        <v>52.788961656848109</v>
      </c>
      <c r="O11" s="63">
        <v>92.275493819450745</v>
      </c>
      <c r="P11" s="63">
        <v>196.83149184243501</v>
      </c>
      <c r="Q11" s="63">
        <v>2500.8831836060881</v>
      </c>
      <c r="R11" s="63">
        <v>284.44459736311933</v>
      </c>
      <c r="S11" s="63">
        <v>0</v>
      </c>
      <c r="T11" s="63">
        <v>299.93845544145177</v>
      </c>
      <c r="U11" s="63">
        <v>576.37405068155385</v>
      </c>
      <c r="V11" s="63">
        <v>-440.82239638829861</v>
      </c>
      <c r="W11" s="63">
        <v>-191.91605600841228</v>
      </c>
      <c r="X11" s="63">
        <v>167.00077242656889</v>
      </c>
      <c r="Y11" s="63">
        <v>7.7466024891453769</v>
      </c>
      <c r="Z11" s="63">
        <v>12.122108294303155</v>
      </c>
      <c r="AA11" s="63">
        <v>122.69901463479327</v>
      </c>
      <c r="AB11" s="63">
        <v>0</v>
      </c>
      <c r="AC11" s="63">
        <v>8.1876413857272308</v>
      </c>
      <c r="AD11" s="63">
        <v>-335.40244259147795</v>
      </c>
      <c r="AE11" s="63">
        <v>-24.379640530694999</v>
      </c>
      <c r="AF11" s="63">
        <v>-14.566967961795019</v>
      </c>
      <c r="AG11" s="63">
        <v>31.646689423868629</v>
      </c>
      <c r="AH11" s="63">
        <v>10.733444514995204</v>
      </c>
      <c r="AI11" s="63">
        <v>10.408827717984275</v>
      </c>
      <c r="AJ11" s="63">
        <v>44.726368536714993</v>
      </c>
      <c r="AK11" s="63">
        <v>47.549125282735758</v>
      </c>
      <c r="AL11" s="63">
        <v>43.294641271397118</v>
      </c>
      <c r="AM11" s="63">
        <v>98.514456423143031</v>
      </c>
      <c r="AN11" s="63">
        <v>55.022394147894836</v>
      </c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</row>
    <row r="12" spans="1:52" x14ac:dyDescent="0.3">
      <c r="A12">
        <v>8</v>
      </c>
      <c r="B12" s="63">
        <v>4586.3162020760983</v>
      </c>
      <c r="C12" s="63">
        <v>4289.6049454431868</v>
      </c>
      <c r="D12" s="63">
        <v>3772.0476774856425</v>
      </c>
      <c r="E12" s="63">
        <v>4949.6086792913784</v>
      </c>
      <c r="F12" s="63">
        <v>4135.3401547009216</v>
      </c>
      <c r="G12" s="63">
        <v>3751.9578656512208</v>
      </c>
      <c r="H12" s="63">
        <v>4016.7258562346747</v>
      </c>
      <c r="I12" s="63">
        <v>-542.10395597667821</v>
      </c>
      <c r="J12" s="63">
        <v>-274.21661799434014</v>
      </c>
      <c r="K12" s="63">
        <v>244.06725688352614</v>
      </c>
      <c r="L12" s="63">
        <v>119.22522033175365</v>
      </c>
      <c r="M12" s="63">
        <v>-441.94574251689374</v>
      </c>
      <c r="N12" s="63">
        <v>58.563453467192602</v>
      </c>
      <c r="O12" s="63">
        <v>104.42431964175007</v>
      </c>
      <c r="P12" s="63">
        <v>159.72641550356363</v>
      </c>
      <c r="Q12" s="63">
        <v>3017.3918115717602</v>
      </c>
      <c r="R12" s="63">
        <v>427.31925239568073</v>
      </c>
      <c r="S12" s="63">
        <v>0</v>
      </c>
      <c r="T12" s="63">
        <v>372.21989297954605</v>
      </c>
      <c r="U12" s="63">
        <v>776.0124574303137</v>
      </c>
      <c r="V12" s="63">
        <v>-542.10395597667821</v>
      </c>
      <c r="W12" s="63">
        <v>-274.21661799434014</v>
      </c>
      <c r="X12" s="63">
        <v>244.06725688352614</v>
      </c>
      <c r="Y12" s="63">
        <v>9.0475849091752281</v>
      </c>
      <c r="Z12" s="63">
        <v>5.2616226273749955</v>
      </c>
      <c r="AA12" s="63">
        <v>96.307003991180878</v>
      </c>
      <c r="AB12" s="63">
        <v>0</v>
      </c>
      <c r="AC12" s="63">
        <v>8.6090088040225261</v>
      </c>
      <c r="AD12" s="63">
        <v>-395.9441116641384</v>
      </c>
      <c r="AE12" s="63">
        <v>-29.947715860713672</v>
      </c>
      <c r="AF12" s="63">
        <v>-16.053914992041705</v>
      </c>
      <c r="AG12" s="63">
        <v>35.64634014235282</v>
      </c>
      <c r="AH12" s="63">
        <v>10.508058720327959</v>
      </c>
      <c r="AI12" s="63">
        <v>12.409054604511827</v>
      </c>
      <c r="AJ12" s="63">
        <v>57.729741520171679</v>
      </c>
      <c r="AK12" s="63">
        <v>46.694578121578381</v>
      </c>
      <c r="AL12" s="63">
        <v>40.159268565600613</v>
      </c>
      <c r="AM12" s="63">
        <v>79.848777736492025</v>
      </c>
      <c r="AN12" s="63">
        <v>39.718369201470999</v>
      </c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</row>
    <row r="13" spans="1:52" x14ac:dyDescent="0.3">
      <c r="A13">
        <v>9</v>
      </c>
      <c r="B13" s="63">
        <v>5939.4808496909263</v>
      </c>
      <c r="C13" s="63">
        <v>5355.6341196997364</v>
      </c>
      <c r="D13" s="63">
        <v>4729.5022776459455</v>
      </c>
      <c r="E13" s="63">
        <v>6248.9120976163367</v>
      </c>
      <c r="F13" s="63">
        <v>5038.9335255713559</v>
      </c>
      <c r="G13" s="63">
        <v>4554.3675867925995</v>
      </c>
      <c r="H13" s="63">
        <v>4818.0860369508964</v>
      </c>
      <c r="I13" s="63">
        <v>-794.54064959259756</v>
      </c>
      <c r="J13" s="63">
        <v>-413.38587307182092</v>
      </c>
      <c r="K13" s="63">
        <v>212.01936206164777</v>
      </c>
      <c r="L13" s="63">
        <v>97.411885863762095</v>
      </c>
      <c r="M13" s="63">
        <v>-552.40423900929181</v>
      </c>
      <c r="N13" s="63">
        <v>67.838300230535935</v>
      </c>
      <c r="O13" s="63">
        <v>97.176022350314497</v>
      </c>
      <c r="P13" s="63">
        <v>167.15968324612118</v>
      </c>
      <c r="Q13" s="63">
        <v>4533.4632320102273</v>
      </c>
      <c r="R13" s="63">
        <v>403.2504645557114</v>
      </c>
      <c r="S13" s="63">
        <v>26.269946954522304</v>
      </c>
      <c r="T13" s="63">
        <v>273.85979236305116</v>
      </c>
      <c r="U13" s="63">
        <v>696.01020150621275</v>
      </c>
      <c r="V13" s="63">
        <v>-794.54064959259756</v>
      </c>
      <c r="W13" s="63">
        <v>-413.38587307182092</v>
      </c>
      <c r="X13" s="63">
        <v>212.01936206164777</v>
      </c>
      <c r="Y13" s="63">
        <v>4.5831744567145121</v>
      </c>
      <c r="Z13" s="63">
        <v>6.3395324276072822</v>
      </c>
      <c r="AA13" s="63">
        <v>81.098359168625024</v>
      </c>
      <c r="AB13" s="63">
        <v>0</v>
      </c>
      <c r="AC13" s="63">
        <v>5.3908198108152785</v>
      </c>
      <c r="AD13" s="63">
        <v>-496.24260052648134</v>
      </c>
      <c r="AE13" s="63">
        <v>-36.113579441567722</v>
      </c>
      <c r="AF13" s="63">
        <v>-20.04805904124272</v>
      </c>
      <c r="AG13" s="63">
        <v>39.282437599860771</v>
      </c>
      <c r="AH13" s="63">
        <v>13.752843108655327</v>
      </c>
      <c r="AI13" s="63">
        <v>14.803019522019843</v>
      </c>
      <c r="AJ13" s="63">
        <v>45.894497192893652</v>
      </c>
      <c r="AK13" s="63">
        <v>51.281525157420845</v>
      </c>
      <c r="AL13" s="63">
        <v>41.076879758379761</v>
      </c>
      <c r="AM13" s="63">
        <v>66.99486931512439</v>
      </c>
      <c r="AN13" s="63">
        <v>59.087934172617025</v>
      </c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</row>
    <row r="14" spans="1:52" x14ac:dyDescent="0.3">
      <c r="A14">
        <v>10</v>
      </c>
      <c r="B14" s="63">
        <v>10999.365186860274</v>
      </c>
      <c r="C14" s="63">
        <v>9601.1106780987502</v>
      </c>
      <c r="D14" s="63">
        <v>8416.8655038119523</v>
      </c>
      <c r="E14" s="63">
        <v>11264.053450204983</v>
      </c>
      <c r="F14" s="63">
        <v>8681.5537671566617</v>
      </c>
      <c r="G14" s="63">
        <v>7939.6575597755691</v>
      </c>
      <c r="H14" s="63">
        <v>8213.9967186774902</v>
      </c>
      <c r="I14" s="63">
        <v>-1609.6786169529412</v>
      </c>
      <c r="J14" s="63">
        <v>-972.8210660953805</v>
      </c>
      <c r="K14" s="63">
        <v>211.42410819141827</v>
      </c>
      <c r="L14" s="63">
        <v>53.264155153291831</v>
      </c>
      <c r="M14" s="63">
        <v>-824.42489519735022</v>
      </c>
      <c r="N14" s="63">
        <v>82.528687816257005</v>
      </c>
      <c r="O14" s="63">
        <v>99.988964507246081</v>
      </c>
      <c r="P14" s="63">
        <v>174.35019439467575</v>
      </c>
      <c r="Q14" s="63">
        <v>8489.9377640538896</v>
      </c>
      <c r="R14" s="63">
        <v>496.91632141075223</v>
      </c>
      <c r="S14" s="63">
        <v>967.08333938427972</v>
      </c>
      <c r="T14" s="63">
        <v>183.49454807521704</v>
      </c>
      <c r="U14" s="63">
        <v>861.93321393613371</v>
      </c>
      <c r="V14" s="63">
        <v>-1609.6786169529412</v>
      </c>
      <c r="W14" s="63">
        <v>-972.8210660953805</v>
      </c>
      <c r="X14" s="63">
        <v>211.42410819141827</v>
      </c>
      <c r="Y14" s="63">
        <v>4.0725195595439434</v>
      </c>
      <c r="Z14" s="63">
        <v>0</v>
      </c>
      <c r="AA14" s="63">
        <v>43.425332267106661</v>
      </c>
      <c r="AB14" s="63">
        <v>0</v>
      </c>
      <c r="AC14" s="63">
        <v>5.7663033266412294</v>
      </c>
      <c r="AD14" s="63">
        <v>-742.22895073686357</v>
      </c>
      <c r="AE14" s="63">
        <v>-55.763787371371514</v>
      </c>
      <c r="AF14" s="63">
        <v>-26.43215708911513</v>
      </c>
      <c r="AG14" s="63">
        <v>44.664308651142441</v>
      </c>
      <c r="AH14" s="63">
        <v>16.412949680029836</v>
      </c>
      <c r="AI14" s="63">
        <v>21.451429485084724</v>
      </c>
      <c r="AJ14" s="63">
        <v>45.092389026061142</v>
      </c>
      <c r="AK14" s="63">
        <v>54.896575481184946</v>
      </c>
      <c r="AL14" s="63">
        <v>21.903843967876881</v>
      </c>
      <c r="AM14" s="63">
        <v>37.26357812409973</v>
      </c>
      <c r="AN14" s="63">
        <v>115.18277230269915</v>
      </c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</row>
    <row r="15" spans="1:52" x14ac:dyDescent="0.3"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</row>
    <row r="16" spans="1:52" x14ac:dyDescent="0.3">
      <c r="A16" t="s">
        <v>469</v>
      </c>
      <c r="B16" s="63" t="s">
        <v>470</v>
      </c>
      <c r="C16" s="63" t="s">
        <v>471</v>
      </c>
      <c r="D16" s="63" t="s">
        <v>472</v>
      </c>
      <c r="E16" s="63" t="s">
        <v>473</v>
      </c>
      <c r="F16" s="63" t="s">
        <v>474</v>
      </c>
      <c r="G16" s="63" t="s">
        <v>475</v>
      </c>
      <c r="H16" s="63" t="s">
        <v>476</v>
      </c>
      <c r="I16" s="63" t="s">
        <v>477</v>
      </c>
      <c r="J16" s="63" t="s">
        <v>478</v>
      </c>
      <c r="K16" s="63" t="s">
        <v>479</v>
      </c>
      <c r="L16" s="63" t="s">
        <v>480</v>
      </c>
      <c r="M16" s="63" t="s">
        <v>481</v>
      </c>
      <c r="N16" s="63" t="s">
        <v>482</v>
      </c>
      <c r="O16" s="63" t="s">
        <v>483</v>
      </c>
      <c r="P16" s="63" t="s">
        <v>484</v>
      </c>
      <c r="Q16" s="63" t="s">
        <v>485</v>
      </c>
      <c r="R16" s="63" t="s">
        <v>486</v>
      </c>
      <c r="S16" s="63" t="s">
        <v>487</v>
      </c>
      <c r="T16" s="63" t="s">
        <v>488</v>
      </c>
      <c r="U16" s="63" t="s">
        <v>489</v>
      </c>
      <c r="V16" s="63" t="s">
        <v>490</v>
      </c>
      <c r="W16" s="63" t="s">
        <v>491</v>
      </c>
      <c r="X16" s="63" t="s">
        <v>492</v>
      </c>
      <c r="Y16" s="63" t="s">
        <v>493</v>
      </c>
      <c r="Z16" s="63" t="s">
        <v>494</v>
      </c>
      <c r="AA16" s="63" t="s">
        <v>495</v>
      </c>
      <c r="AB16" s="63" t="s">
        <v>496</v>
      </c>
      <c r="AC16" s="63" t="s">
        <v>497</v>
      </c>
      <c r="AD16" s="63" t="s">
        <v>498</v>
      </c>
      <c r="AE16" s="63" t="s">
        <v>499</v>
      </c>
      <c r="AF16" s="63" t="s">
        <v>500</v>
      </c>
      <c r="AG16" s="63" t="s">
        <v>501</v>
      </c>
      <c r="AH16" s="63" t="s">
        <v>502</v>
      </c>
      <c r="AI16" s="63" t="s">
        <v>503</v>
      </c>
      <c r="AJ16" s="63" t="s">
        <v>504</v>
      </c>
      <c r="AK16" s="63" t="s">
        <v>505</v>
      </c>
      <c r="AL16" s="63" t="s">
        <v>506</v>
      </c>
      <c r="AM16" s="63" t="s">
        <v>507</v>
      </c>
      <c r="AN16" s="63" t="s">
        <v>508</v>
      </c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</row>
    <row r="17" spans="1:52" x14ac:dyDescent="0.3">
      <c r="A17">
        <v>1</v>
      </c>
      <c r="B17" s="63">
        <v>795.94921107907851</v>
      </c>
      <c r="C17" s="63">
        <v>1120.6902958424578</v>
      </c>
      <c r="D17" s="63">
        <v>750.8035889302696</v>
      </c>
      <c r="E17" s="63">
        <v>1529.258176172586</v>
      </c>
      <c r="F17" s="63">
        <v>1484.112554023777</v>
      </c>
      <c r="G17" s="63">
        <v>1295.7611684461704</v>
      </c>
      <c r="H17" s="63">
        <v>1388.262316280094</v>
      </c>
      <c r="I17" s="63">
        <v>-37.891759345982223</v>
      </c>
      <c r="J17" s="63">
        <v>-7.340302279255706</v>
      </c>
      <c r="K17" s="63">
        <v>362.54640463293242</v>
      </c>
      <c r="L17" s="63">
        <v>370.76256046057506</v>
      </c>
      <c r="M17" s="63">
        <v>-231.62042420903018</v>
      </c>
      <c r="N17" s="63">
        <v>43.269038631423378</v>
      </c>
      <c r="O17" s="63">
        <v>41.706131286627489</v>
      </c>
      <c r="P17" s="63">
        <v>50.368525001223389</v>
      </c>
      <c r="Q17" s="63">
        <v>211.8105973353523</v>
      </c>
      <c r="R17" s="63">
        <v>65.144341596455988</v>
      </c>
      <c r="S17" s="63">
        <v>0</v>
      </c>
      <c r="T17" s="63">
        <v>278.89262021444313</v>
      </c>
      <c r="U17" s="63">
        <v>240.53384931497206</v>
      </c>
      <c r="V17" s="63">
        <v>-37.891759345982223</v>
      </c>
      <c r="W17" s="63">
        <v>-7.340302279255706</v>
      </c>
      <c r="X17" s="63">
        <v>362.54640463293242</v>
      </c>
      <c r="Y17" s="63">
        <v>23.919876931552018</v>
      </c>
      <c r="Z17" s="63">
        <v>1.1177532705811122</v>
      </c>
      <c r="AA17" s="63">
        <v>74.850372138684037</v>
      </c>
      <c r="AB17" s="63">
        <v>262.40376722249118</v>
      </c>
      <c r="AC17" s="63">
        <v>8.4707908972666708</v>
      </c>
      <c r="AD17" s="63">
        <v>-207.37321757813109</v>
      </c>
      <c r="AE17" s="63">
        <v>-13.09917028604643</v>
      </c>
      <c r="AF17" s="63">
        <v>-11.148036344852667</v>
      </c>
      <c r="AG17" s="63">
        <v>30.758735705158252</v>
      </c>
      <c r="AH17" s="63">
        <v>6.4784391428979609</v>
      </c>
      <c r="AI17" s="63">
        <v>6.0318637833671582</v>
      </c>
      <c r="AJ17" s="63">
        <v>4.0387611162394315</v>
      </c>
      <c r="AK17" s="63">
        <v>37.667370170388061</v>
      </c>
      <c r="AL17" s="63">
        <v>13.788311175986875</v>
      </c>
      <c r="AM17" s="63">
        <v>36.580213825236513</v>
      </c>
      <c r="AN17" s="63">
        <v>0</v>
      </c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</row>
    <row r="18" spans="1:52" x14ac:dyDescent="0.3">
      <c r="A18">
        <v>2</v>
      </c>
      <c r="B18" s="63">
        <v>1110.384100467493</v>
      </c>
      <c r="C18" s="63">
        <v>1424.8775532251429</v>
      </c>
      <c r="D18" s="63">
        <v>998.06765577682597</v>
      </c>
      <c r="E18" s="63">
        <v>1796.6497522827226</v>
      </c>
      <c r="F18" s="63">
        <v>1684.3333075920557</v>
      </c>
      <c r="G18" s="63">
        <v>1495.4503907842991</v>
      </c>
      <c r="H18" s="63">
        <v>1712.2691077926165</v>
      </c>
      <c r="I18" s="63">
        <v>-87.905719507851799</v>
      </c>
      <c r="J18" s="63">
        <v>-24.324285706386323</v>
      </c>
      <c r="K18" s="63">
        <v>402.48561174193054</v>
      </c>
      <c r="L18" s="63">
        <v>283.78004007329912</v>
      </c>
      <c r="M18" s="63">
        <v>-229.90942180234782</v>
      </c>
      <c r="N18" s="63">
        <v>41.026504994591306</v>
      </c>
      <c r="O18" s="63">
        <v>84.297855287687</v>
      </c>
      <c r="P18" s="63">
        <v>132.94735326670323</v>
      </c>
      <c r="Q18" s="63">
        <v>464.01898556922646</v>
      </c>
      <c r="R18" s="63">
        <v>65.744063328393921</v>
      </c>
      <c r="S18" s="63">
        <v>0</v>
      </c>
      <c r="T18" s="63">
        <v>315.6293686613659</v>
      </c>
      <c r="U18" s="63">
        <v>264.55948552636187</v>
      </c>
      <c r="V18" s="63">
        <v>-87.905719507851799</v>
      </c>
      <c r="W18" s="63">
        <v>-24.324285706386323</v>
      </c>
      <c r="X18" s="63">
        <v>402.48561174193054</v>
      </c>
      <c r="Y18" s="63">
        <v>14.120431160049479</v>
      </c>
      <c r="Z18" s="63">
        <v>3.7306094132460479</v>
      </c>
      <c r="AA18" s="63">
        <v>143.13842838875638</v>
      </c>
      <c r="AB18" s="63">
        <v>107.60830635569413</v>
      </c>
      <c r="AC18" s="63">
        <v>15.182264755553092</v>
      </c>
      <c r="AD18" s="63">
        <v>-208.98695173466893</v>
      </c>
      <c r="AE18" s="63">
        <v>-13.839102052603431</v>
      </c>
      <c r="AF18" s="63">
        <v>-7.0833680150754379</v>
      </c>
      <c r="AG18" s="63">
        <v>28.723273965145264</v>
      </c>
      <c r="AH18" s="63">
        <v>5.9471203615665891</v>
      </c>
      <c r="AI18" s="63">
        <v>6.3561106678794514</v>
      </c>
      <c r="AJ18" s="63">
        <v>37.006879508784948</v>
      </c>
      <c r="AK18" s="63">
        <v>47.290975778902045</v>
      </c>
      <c r="AL18" s="63">
        <v>45.696701815546803</v>
      </c>
      <c r="AM18" s="63">
        <v>85.906279108507547</v>
      </c>
      <c r="AN18" s="63">
        <v>1.3443723426488683</v>
      </c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</row>
    <row r="19" spans="1:52" x14ac:dyDescent="0.3">
      <c r="A19">
        <v>3</v>
      </c>
      <c r="B19" s="63">
        <v>1401.8781994712497</v>
      </c>
      <c r="C19" s="63">
        <v>1801.7207575488701</v>
      </c>
      <c r="D19" s="63">
        <v>1244.2626115413598</v>
      </c>
      <c r="E19" s="63">
        <v>2131.6464951070379</v>
      </c>
      <c r="F19" s="63">
        <v>1974.030907177148</v>
      </c>
      <c r="G19" s="63">
        <v>1765.270584698462</v>
      </c>
      <c r="H19" s="63">
        <v>2013.4262318138026</v>
      </c>
      <c r="I19" s="63">
        <v>-117.38859952118811</v>
      </c>
      <c r="J19" s="63">
        <v>-40.226988408701693</v>
      </c>
      <c r="K19" s="63">
        <v>517.23115759880875</v>
      </c>
      <c r="L19" s="63">
        <v>212.53713803697971</v>
      </c>
      <c r="M19" s="63">
        <v>-254.02810207276059</v>
      </c>
      <c r="N19" s="63">
        <v>45.267779594074582</v>
      </c>
      <c r="O19" s="63">
        <v>110.66441859609257</v>
      </c>
      <c r="P19" s="63">
        <v>137.49122851924781</v>
      </c>
      <c r="Q19" s="63">
        <v>716.22501863894877</v>
      </c>
      <c r="R19" s="63">
        <v>114.53220258648815</v>
      </c>
      <c r="S19" s="63">
        <v>0</v>
      </c>
      <c r="T19" s="63">
        <v>307.42033715675569</v>
      </c>
      <c r="U19" s="63">
        <v>263.70064108905683</v>
      </c>
      <c r="V19" s="63">
        <v>-117.38859952118811</v>
      </c>
      <c r="W19" s="63">
        <v>-40.226988408701693</v>
      </c>
      <c r="X19" s="63">
        <v>517.23115759880875</v>
      </c>
      <c r="Y19" s="63">
        <v>29.549950681273515</v>
      </c>
      <c r="Z19" s="63">
        <v>0</v>
      </c>
      <c r="AA19" s="63">
        <v>125.20271088655086</v>
      </c>
      <c r="AB19" s="63">
        <v>35.193441300709644</v>
      </c>
      <c r="AC19" s="63">
        <v>22.591035168445696</v>
      </c>
      <c r="AD19" s="63">
        <v>-230.13445091805485</v>
      </c>
      <c r="AE19" s="63">
        <v>-15.277764056895807</v>
      </c>
      <c r="AF19" s="63">
        <v>-8.6158870978099085</v>
      </c>
      <c r="AG19" s="63">
        <v>30.837375071386912</v>
      </c>
      <c r="AH19" s="63">
        <v>7.2714081076610642</v>
      </c>
      <c r="AI19" s="63">
        <v>7.1589964150266114</v>
      </c>
      <c r="AJ19" s="63">
        <v>60.640167039193393</v>
      </c>
      <c r="AK19" s="63">
        <v>50.024251556899173</v>
      </c>
      <c r="AL19" s="63">
        <v>43.344375511685271</v>
      </c>
      <c r="AM19" s="63">
        <v>82.39324633287373</v>
      </c>
      <c r="AN19" s="63">
        <v>11.753606674688793</v>
      </c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</row>
    <row r="20" spans="1:52" x14ac:dyDescent="0.3">
      <c r="A20">
        <v>4</v>
      </c>
      <c r="B20" s="63">
        <v>1881.2189372977575</v>
      </c>
      <c r="C20" s="63">
        <v>2138.194004637503</v>
      </c>
      <c r="D20" s="63">
        <v>1643.0246850537026</v>
      </c>
      <c r="E20" s="63">
        <v>2499.2537515763979</v>
      </c>
      <c r="F20" s="63">
        <v>2261.0594993323425</v>
      </c>
      <c r="G20" s="63">
        <v>2028.3996043411628</v>
      </c>
      <c r="H20" s="63">
        <v>2318.0301685181958</v>
      </c>
      <c r="I20" s="63">
        <v>-167.29165388961448</v>
      </c>
      <c r="J20" s="63">
        <v>-70.902598354440528</v>
      </c>
      <c r="K20" s="63">
        <v>424.18141904854281</v>
      </c>
      <c r="L20" s="63">
        <v>193.76809304928011</v>
      </c>
      <c r="M20" s="63">
        <v>-277.35332451885705</v>
      </c>
      <c r="N20" s="63">
        <v>44.693429527677075</v>
      </c>
      <c r="O20" s="63">
        <v>141.00437260046354</v>
      </c>
      <c r="P20" s="63">
        <v>148.86621175161102</v>
      </c>
      <c r="Q20" s="63">
        <v>954.3194960390756</v>
      </c>
      <c r="R20" s="63">
        <v>167.42225089633644</v>
      </c>
      <c r="S20" s="63">
        <v>0</v>
      </c>
      <c r="T20" s="63">
        <v>350.78423841482743</v>
      </c>
      <c r="U20" s="63">
        <v>408.69295194751811</v>
      </c>
      <c r="V20" s="63">
        <v>-167.29165388961448</v>
      </c>
      <c r="W20" s="63">
        <v>-70.902598354440528</v>
      </c>
      <c r="X20" s="63">
        <v>424.18141904854281</v>
      </c>
      <c r="Y20" s="63">
        <v>17.055321120457659</v>
      </c>
      <c r="Z20" s="63">
        <v>0</v>
      </c>
      <c r="AA20" s="63">
        <v>139.30964207113706</v>
      </c>
      <c r="AB20" s="63">
        <v>22.169995631500271</v>
      </c>
      <c r="AC20" s="63">
        <v>15.233134226185109</v>
      </c>
      <c r="AD20" s="63">
        <v>-250.20434277104724</v>
      </c>
      <c r="AE20" s="63">
        <v>-17.320461855265016</v>
      </c>
      <c r="AF20" s="63">
        <v>-9.8285198925447972</v>
      </c>
      <c r="AG20" s="63">
        <v>29.648608314994142</v>
      </c>
      <c r="AH20" s="63">
        <v>7.386543461471522</v>
      </c>
      <c r="AI20" s="63">
        <v>7.658277751211406</v>
      </c>
      <c r="AJ20" s="63">
        <v>93.493849728317826</v>
      </c>
      <c r="AK20" s="63">
        <v>47.510522872145735</v>
      </c>
      <c r="AL20" s="63">
        <v>41.205837596856988</v>
      </c>
      <c r="AM20" s="63">
        <v>94.138071046691891</v>
      </c>
      <c r="AN20" s="63">
        <v>13.522303108062124</v>
      </c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</row>
    <row r="21" spans="1:52" x14ac:dyDescent="0.3">
      <c r="A21">
        <v>5</v>
      </c>
      <c r="B21" s="63">
        <v>2328.7851437309928</v>
      </c>
      <c r="C21" s="63">
        <v>2538.1855507345499</v>
      </c>
      <c r="D21" s="63">
        <v>1984.0804842335153</v>
      </c>
      <c r="E21" s="63">
        <v>2944.736167042623</v>
      </c>
      <c r="F21" s="63">
        <v>2600.0315075451454</v>
      </c>
      <c r="G21" s="63">
        <v>2336.5168263489486</v>
      </c>
      <c r="H21" s="63">
        <v>2633.1471035873906</v>
      </c>
      <c r="I21" s="63">
        <v>-247.94737084517891</v>
      </c>
      <c r="J21" s="63">
        <v>-96.935196787292426</v>
      </c>
      <c r="K21" s="63">
        <v>457.44095335329456</v>
      </c>
      <c r="L21" s="63">
        <v>158.5953721391528</v>
      </c>
      <c r="M21" s="63">
        <v>-313.12011818559859</v>
      </c>
      <c r="N21" s="63">
        <v>49.605436989401589</v>
      </c>
      <c r="O21" s="63">
        <v>148.64499547774074</v>
      </c>
      <c r="P21" s="63">
        <v>149.06433810946348</v>
      </c>
      <c r="Q21" s="63">
        <v>1393.6184174666137</v>
      </c>
      <c r="R21" s="63">
        <v>166.31161292980283</v>
      </c>
      <c r="S21" s="63">
        <v>0</v>
      </c>
      <c r="T21" s="63">
        <v>327.83352968261306</v>
      </c>
      <c r="U21" s="63">
        <v>440.98221703325646</v>
      </c>
      <c r="V21" s="63">
        <v>-247.94737084517891</v>
      </c>
      <c r="W21" s="63">
        <v>-96.935196787292426</v>
      </c>
      <c r="X21" s="63">
        <v>457.44095335329456</v>
      </c>
      <c r="Y21" s="63">
        <v>15.862255258563037</v>
      </c>
      <c r="Z21" s="63">
        <v>0</v>
      </c>
      <c r="AA21" s="63">
        <v>118.22537183810152</v>
      </c>
      <c r="AB21" s="63">
        <v>2.681158497308862</v>
      </c>
      <c r="AC21" s="63">
        <v>21.826586545179385</v>
      </c>
      <c r="AD21" s="63">
        <v>-281.72083340087818</v>
      </c>
      <c r="AE21" s="63">
        <v>-20.018351756515823</v>
      </c>
      <c r="AF21" s="63">
        <v>-11.380933028204618</v>
      </c>
      <c r="AG21" s="63">
        <v>31.16876070038559</v>
      </c>
      <c r="AH21" s="63">
        <v>9.581324210288571</v>
      </c>
      <c r="AI21" s="63">
        <v>8.8553520787274262</v>
      </c>
      <c r="AJ21" s="63">
        <v>99.059520561214924</v>
      </c>
      <c r="AK21" s="63">
        <v>49.585474916525811</v>
      </c>
      <c r="AL21" s="63">
        <v>42.521071663521617</v>
      </c>
      <c r="AM21" s="63">
        <v>89.720534880909653</v>
      </c>
      <c r="AN21" s="63">
        <v>16.822731565032218</v>
      </c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</row>
    <row r="22" spans="1:52" x14ac:dyDescent="0.3">
      <c r="A22">
        <v>6</v>
      </c>
      <c r="B22" s="63">
        <v>2885.3768314268818</v>
      </c>
      <c r="C22" s="63">
        <v>2961.3333348378619</v>
      </c>
      <c r="D22" s="63">
        <v>2453.9148759156155</v>
      </c>
      <c r="E22" s="63">
        <v>3418.6137661859202</v>
      </c>
      <c r="F22" s="63">
        <v>2987.1518106746539</v>
      </c>
      <c r="G22" s="63">
        <v>2704.89391392375</v>
      </c>
      <c r="H22" s="63">
        <v>3036.8583292926551</v>
      </c>
      <c r="I22" s="63">
        <v>-294.46683110888284</v>
      </c>
      <c r="J22" s="63">
        <v>-136.81721626738945</v>
      </c>
      <c r="K22" s="63">
        <v>370.41546119612184</v>
      </c>
      <c r="L22" s="63">
        <v>162.82147356291685</v>
      </c>
      <c r="M22" s="63">
        <v>-333.73348820466191</v>
      </c>
      <c r="N22" s="63">
        <v>51.475591453757815</v>
      </c>
      <c r="O22" s="63">
        <v>155.18861271945752</v>
      </c>
      <c r="P22" s="63">
        <v>175.45672612564368</v>
      </c>
      <c r="Q22" s="63">
        <v>1705.3254699118706</v>
      </c>
      <c r="R22" s="63">
        <v>296.76133173910137</v>
      </c>
      <c r="S22" s="63">
        <v>0</v>
      </c>
      <c r="T22" s="63">
        <v>322.98683105452466</v>
      </c>
      <c r="U22" s="63">
        <v>575.67529996356768</v>
      </c>
      <c r="V22" s="63">
        <v>-294.46683110888284</v>
      </c>
      <c r="W22" s="63">
        <v>-136.81721626738945</v>
      </c>
      <c r="X22" s="63">
        <v>370.41546119612184</v>
      </c>
      <c r="Y22" s="63">
        <v>16.936707282135664</v>
      </c>
      <c r="Z22" s="63">
        <v>7.0287829270233644</v>
      </c>
      <c r="AA22" s="63">
        <v>121.06936393911701</v>
      </c>
      <c r="AB22" s="63">
        <v>2.3571425229714</v>
      </c>
      <c r="AC22" s="63">
        <v>15.429476891669417</v>
      </c>
      <c r="AD22" s="63">
        <v>-300.02651426947574</v>
      </c>
      <c r="AE22" s="63">
        <v>-21.759707724123352</v>
      </c>
      <c r="AF22" s="63">
        <v>-11.947266211062837</v>
      </c>
      <c r="AG22" s="63">
        <v>32.582912477234068</v>
      </c>
      <c r="AH22" s="63">
        <v>9.470730298146723</v>
      </c>
      <c r="AI22" s="63">
        <v>9.4219486783770243</v>
      </c>
      <c r="AJ22" s="63">
        <v>106.25171954923235</v>
      </c>
      <c r="AK22" s="63">
        <v>48.936893170225197</v>
      </c>
      <c r="AL22" s="63">
        <v>42.876728676941283</v>
      </c>
      <c r="AM22" s="63">
        <v>91.799211040176303</v>
      </c>
      <c r="AN22" s="63">
        <v>40.780786408526076</v>
      </c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</row>
    <row r="23" spans="1:52" x14ac:dyDescent="0.3">
      <c r="A23">
        <v>7</v>
      </c>
      <c r="B23" s="63">
        <v>3593.0368878362256</v>
      </c>
      <c r="C23" s="63">
        <v>3531.4390249574881</v>
      </c>
      <c r="D23" s="63">
        <v>2976.0959372377683</v>
      </c>
      <c r="E23" s="63">
        <v>4089.6116700772209</v>
      </c>
      <c r="F23" s="63">
        <v>3472.6707194787637</v>
      </c>
      <c r="G23" s="63">
        <v>3128.8678878195915</v>
      </c>
      <c r="H23" s="63">
        <v>3463.7313763635889</v>
      </c>
      <c r="I23" s="63">
        <v>-416.26782568869419</v>
      </c>
      <c r="J23" s="63">
        <v>-200.67312490976292</v>
      </c>
      <c r="K23" s="63">
        <v>354.66996280995693</v>
      </c>
      <c r="L23" s="63">
        <v>141.90481943103859</v>
      </c>
      <c r="M23" s="63">
        <v>-400.59088081910767</v>
      </c>
      <c r="N23" s="63">
        <v>56.788049159935589</v>
      </c>
      <c r="O23" s="63">
        <v>164.6040732331748</v>
      </c>
      <c r="P23" s="63">
        <v>170.25941531082216</v>
      </c>
      <c r="Q23" s="63">
        <v>2296.3862963405622</v>
      </c>
      <c r="R23" s="63">
        <v>316.53137307897214</v>
      </c>
      <c r="S23" s="63">
        <v>0</v>
      </c>
      <c r="T23" s="63">
        <v>360.51672434554001</v>
      </c>
      <c r="U23" s="63">
        <v>604.26975944767446</v>
      </c>
      <c r="V23" s="63">
        <v>-416.26782568869419</v>
      </c>
      <c r="W23" s="63">
        <v>-200.67312490976292</v>
      </c>
      <c r="X23" s="63">
        <v>354.66996280995693</v>
      </c>
      <c r="Y23" s="63">
        <v>6.0779373318984113</v>
      </c>
      <c r="Z23" s="63">
        <v>14.329421673210007</v>
      </c>
      <c r="AA23" s="63">
        <v>108.12796000001372</v>
      </c>
      <c r="AB23" s="63">
        <v>1.0158448455457865</v>
      </c>
      <c r="AC23" s="63">
        <v>12.35365558037067</v>
      </c>
      <c r="AD23" s="63">
        <v>-358.5024200962041</v>
      </c>
      <c r="AE23" s="63">
        <v>-26.093320311069732</v>
      </c>
      <c r="AF23" s="63">
        <v>-15.995140411833802</v>
      </c>
      <c r="AG23" s="63">
        <v>34.634609474205504</v>
      </c>
      <c r="AH23" s="63">
        <v>10.674183483583594</v>
      </c>
      <c r="AI23" s="63">
        <v>11.479256202146493</v>
      </c>
      <c r="AJ23" s="63">
        <v>115.54649031875013</v>
      </c>
      <c r="AK23" s="63">
        <v>49.057582914424664</v>
      </c>
      <c r="AL23" s="63">
        <v>44.25318495776547</v>
      </c>
      <c r="AM23" s="63">
        <v>83.57480312009865</v>
      </c>
      <c r="AN23" s="63">
        <v>42.431427232958043</v>
      </c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</row>
    <row r="24" spans="1:52" x14ac:dyDescent="0.3">
      <c r="A24">
        <v>8</v>
      </c>
      <c r="B24" s="63">
        <v>4441.5912566980396</v>
      </c>
      <c r="C24" s="63">
        <v>4250.6020992794283</v>
      </c>
      <c r="D24" s="63">
        <v>3613.0689173159367</v>
      </c>
      <c r="E24" s="63">
        <v>4941.2662116168349</v>
      </c>
      <c r="F24" s="63">
        <v>4112.7438722347315</v>
      </c>
      <c r="G24" s="63">
        <v>3720.1212404348776</v>
      </c>
      <c r="H24" s="63">
        <v>4039.8545630555354</v>
      </c>
      <c r="I24" s="63">
        <v>-549.86744299208863</v>
      </c>
      <c r="J24" s="63">
        <v>-278.65489639001481</v>
      </c>
      <c r="K24" s="63">
        <v>358.87828557347706</v>
      </c>
      <c r="L24" s="63">
        <v>140.79666934531767</v>
      </c>
      <c r="M24" s="63">
        <v>-452.37361968646456</v>
      </c>
      <c r="N24" s="63">
        <v>59.750987886610993</v>
      </c>
      <c r="O24" s="63">
        <v>148.23752239354275</v>
      </c>
      <c r="P24" s="63">
        <v>171.23743187623333</v>
      </c>
      <c r="Q24" s="63">
        <v>3073.5482957569448</v>
      </c>
      <c r="R24" s="63">
        <v>331.83150999477158</v>
      </c>
      <c r="S24" s="63">
        <v>0</v>
      </c>
      <c r="T24" s="63">
        <v>327.65983168570875</v>
      </c>
      <c r="U24" s="63">
        <v>708.55161926061487</v>
      </c>
      <c r="V24" s="63">
        <v>-549.86744299208863</v>
      </c>
      <c r="W24" s="63">
        <v>-278.65489639001481</v>
      </c>
      <c r="X24" s="63">
        <v>358.87828557347706</v>
      </c>
      <c r="Y24" s="63">
        <v>9.8245290420503988</v>
      </c>
      <c r="Z24" s="63">
        <v>16.568753286913154</v>
      </c>
      <c r="AA24" s="63">
        <v>102.07539106080317</v>
      </c>
      <c r="AB24" s="63">
        <v>0</v>
      </c>
      <c r="AC24" s="63">
        <v>12.327995955550948</v>
      </c>
      <c r="AD24" s="63">
        <v>-404.11467258993162</v>
      </c>
      <c r="AE24" s="63">
        <v>-30.670816412719638</v>
      </c>
      <c r="AF24" s="63">
        <v>-17.588130683813333</v>
      </c>
      <c r="AG24" s="63">
        <v>37.18696630953329</v>
      </c>
      <c r="AH24" s="63">
        <v>10.109311215377693</v>
      </c>
      <c r="AI24" s="63">
        <v>12.454710361700005</v>
      </c>
      <c r="AJ24" s="63">
        <v>96.928078067536717</v>
      </c>
      <c r="AK24" s="63">
        <v>51.30944432600603</v>
      </c>
      <c r="AL24" s="63">
        <v>38.273195434940035</v>
      </c>
      <c r="AM24" s="63">
        <v>87.093389680772063</v>
      </c>
      <c r="AN24" s="63">
        <v>45.87084676052126</v>
      </c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</row>
    <row r="25" spans="1:52" x14ac:dyDescent="0.3">
      <c r="A25">
        <v>9</v>
      </c>
      <c r="B25" s="63">
        <v>5700.3627221120805</v>
      </c>
      <c r="C25" s="63">
        <v>5330.6442814260472</v>
      </c>
      <c r="D25" s="63">
        <v>4566.4941941921534</v>
      </c>
      <c r="E25" s="63">
        <v>6198.1935258936455</v>
      </c>
      <c r="F25" s="63">
        <v>5064.3249979737184</v>
      </c>
      <c r="G25" s="63">
        <v>4599.4330087940825</v>
      </c>
      <c r="H25" s="63">
        <v>4942.8548302059908</v>
      </c>
      <c r="I25" s="63">
        <v>-742.67793920497832</v>
      </c>
      <c r="J25" s="63">
        <v>-391.19058871494855</v>
      </c>
      <c r="K25" s="63">
        <v>372.95949851894551</v>
      </c>
      <c r="L25" s="63">
        <v>124.87130526261943</v>
      </c>
      <c r="M25" s="63">
        <v>-534.45139110430921</v>
      </c>
      <c r="N25" s="63">
        <v>69.559401924673566</v>
      </c>
      <c r="O25" s="63">
        <v>156.26695320769321</v>
      </c>
      <c r="P25" s="63">
        <v>187.41323655509575</v>
      </c>
      <c r="Q25" s="63">
        <v>4207.8994180284581</v>
      </c>
      <c r="R25" s="63">
        <v>378.52717218199138</v>
      </c>
      <c r="S25" s="63">
        <v>0</v>
      </c>
      <c r="T25" s="63">
        <v>334.33868177712924</v>
      </c>
      <c r="U25" s="63">
        <v>779.59745012450185</v>
      </c>
      <c r="V25" s="63">
        <v>-742.67793920497832</v>
      </c>
      <c r="W25" s="63">
        <v>-391.19058871494855</v>
      </c>
      <c r="X25" s="63">
        <v>372.95949851894551</v>
      </c>
      <c r="Y25" s="63">
        <v>5.9824611714693896</v>
      </c>
      <c r="Z25" s="63">
        <v>35.774401576397928</v>
      </c>
      <c r="AA25" s="63">
        <v>73.052418301933329</v>
      </c>
      <c r="AB25" s="63">
        <v>0</v>
      </c>
      <c r="AC25" s="63">
        <v>10.062024212818779</v>
      </c>
      <c r="AD25" s="63">
        <v>-483.30488538221533</v>
      </c>
      <c r="AE25" s="63">
        <v>-34.20596827285231</v>
      </c>
      <c r="AF25" s="63">
        <v>-16.940537449241603</v>
      </c>
      <c r="AG25" s="63">
        <v>39.506605196199715</v>
      </c>
      <c r="AH25" s="63">
        <v>15.954989339495004</v>
      </c>
      <c r="AI25" s="63">
        <v>14.09780738897885</v>
      </c>
      <c r="AJ25" s="63">
        <v>103.63122339810477</v>
      </c>
      <c r="AK25" s="63">
        <v>52.635729809588454</v>
      </c>
      <c r="AL25" s="63">
        <v>41.496602475964082</v>
      </c>
      <c r="AM25" s="63">
        <v>62.503100722349579</v>
      </c>
      <c r="AN25" s="63">
        <v>83.413533356782111</v>
      </c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</row>
    <row r="26" spans="1:52" x14ac:dyDescent="0.3">
      <c r="A26">
        <v>10</v>
      </c>
      <c r="B26" s="63">
        <v>10487.99337602477</v>
      </c>
      <c r="C26" s="63">
        <v>9644.5601771013626</v>
      </c>
      <c r="D26" s="63">
        <v>8231.5496507399785</v>
      </c>
      <c r="E26" s="63">
        <v>11176.039233981293</v>
      </c>
      <c r="F26" s="63">
        <v>8919.5955086965023</v>
      </c>
      <c r="G26" s="63">
        <v>8222.8025895804312</v>
      </c>
      <c r="H26" s="63">
        <v>8561.5831882619077</v>
      </c>
      <c r="I26" s="63">
        <v>-1399.8828263292389</v>
      </c>
      <c r="J26" s="63">
        <v>-856.56089895555203</v>
      </c>
      <c r="K26" s="63">
        <v>556.44962740583196</v>
      </c>
      <c r="L26" s="63">
        <v>131.59623055069181</v>
      </c>
      <c r="M26" s="63">
        <v>-780.66039308468646</v>
      </c>
      <c r="N26" s="63">
        <v>83.867473968616991</v>
      </c>
      <c r="O26" s="63">
        <v>161.88506519752036</v>
      </c>
      <c r="P26" s="63">
        <v>176.89553348395569</v>
      </c>
      <c r="Q26" s="63">
        <v>7606.8672536541517</v>
      </c>
      <c r="R26" s="63">
        <v>532.71784317468905</v>
      </c>
      <c r="S26" s="63">
        <v>993.35328633880204</v>
      </c>
      <c r="T26" s="63">
        <v>217.79262343198371</v>
      </c>
      <c r="U26" s="63">
        <v>1137.2623694251417</v>
      </c>
      <c r="V26" s="63">
        <v>-1399.8828263292389</v>
      </c>
      <c r="W26" s="63">
        <v>-856.56089895555203</v>
      </c>
      <c r="X26" s="63">
        <v>556.44962740583196</v>
      </c>
      <c r="Y26" s="63">
        <v>7.020454518210598</v>
      </c>
      <c r="Z26" s="63">
        <v>71.512931814712573</v>
      </c>
      <c r="AA26" s="63">
        <v>42.074287593219353</v>
      </c>
      <c r="AB26" s="63">
        <v>0</v>
      </c>
      <c r="AC26" s="63">
        <v>10.988556624549295</v>
      </c>
      <c r="AD26" s="63">
        <v>-701.94689655780689</v>
      </c>
      <c r="AE26" s="63">
        <v>-55.08966360132542</v>
      </c>
      <c r="AF26" s="63">
        <v>-23.623832925554193</v>
      </c>
      <c r="AG26" s="63">
        <v>47.031450623772784</v>
      </c>
      <c r="AH26" s="63">
        <v>15.906325386461605</v>
      </c>
      <c r="AI26" s="63">
        <v>20.929697958382604</v>
      </c>
      <c r="AJ26" s="63">
        <v>108.40331071262558</v>
      </c>
      <c r="AK26" s="63">
        <v>53.481754484894815</v>
      </c>
      <c r="AL26" s="63">
        <v>21.543990690791496</v>
      </c>
      <c r="AM26" s="63">
        <v>36.291150242383743</v>
      </c>
      <c r="AN26" s="63">
        <v>119.06039255078046</v>
      </c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</row>
    <row r="27" spans="1:52" x14ac:dyDescent="0.3"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</row>
    <row r="28" spans="1:52" x14ac:dyDescent="0.3">
      <c r="A28" t="s">
        <v>509</v>
      </c>
      <c r="B28" s="63" t="s">
        <v>517</v>
      </c>
      <c r="C28" s="63" t="s">
        <v>518</v>
      </c>
      <c r="D28" s="63" t="s">
        <v>519</v>
      </c>
      <c r="E28" s="63" t="s">
        <v>520</v>
      </c>
      <c r="F28" s="63" t="s">
        <v>521</v>
      </c>
      <c r="G28" s="63" t="s">
        <v>522</v>
      </c>
      <c r="H28" s="63" t="s">
        <v>523</v>
      </c>
      <c r="I28" s="63" t="s">
        <v>524</v>
      </c>
      <c r="J28" s="63" t="s">
        <v>525</v>
      </c>
      <c r="K28" s="63" t="s">
        <v>526</v>
      </c>
      <c r="L28" s="63" t="s">
        <v>527</v>
      </c>
      <c r="M28" s="63" t="s">
        <v>528</v>
      </c>
      <c r="N28" s="63" t="s">
        <v>529</v>
      </c>
      <c r="O28" s="63" t="s">
        <v>530</v>
      </c>
      <c r="P28" s="63" t="s">
        <v>531</v>
      </c>
      <c r="Q28" s="63" t="s">
        <v>532</v>
      </c>
      <c r="R28" s="63" t="s">
        <v>533</v>
      </c>
      <c r="S28" s="63" t="s">
        <v>534</v>
      </c>
      <c r="T28" s="63" t="s">
        <v>535</v>
      </c>
      <c r="U28" s="63" t="s">
        <v>536</v>
      </c>
      <c r="V28" s="63" t="s">
        <v>537</v>
      </c>
      <c r="W28" s="63" t="s">
        <v>538</v>
      </c>
      <c r="X28" s="63" t="s">
        <v>539</v>
      </c>
      <c r="Y28" s="63" t="s">
        <v>540</v>
      </c>
      <c r="Z28" s="63" t="s">
        <v>541</v>
      </c>
      <c r="AA28" s="63" t="s">
        <v>542</v>
      </c>
      <c r="AB28" s="63" t="s">
        <v>543</v>
      </c>
      <c r="AC28" s="63" t="s">
        <v>544</v>
      </c>
      <c r="AD28" s="63" t="s">
        <v>545</v>
      </c>
      <c r="AE28" s="63" t="s">
        <v>546</v>
      </c>
      <c r="AF28" s="63" t="s">
        <v>547</v>
      </c>
      <c r="AG28" s="63" t="s">
        <v>548</v>
      </c>
      <c r="AH28" s="63" t="s">
        <v>549</v>
      </c>
      <c r="AI28" s="63" t="s">
        <v>550</v>
      </c>
      <c r="AJ28" s="63" t="s">
        <v>551</v>
      </c>
      <c r="AK28" s="63" t="s">
        <v>552</v>
      </c>
      <c r="AL28" s="63" t="s">
        <v>553</v>
      </c>
      <c r="AM28" s="63" t="s">
        <v>554</v>
      </c>
      <c r="AN28" s="63" t="s">
        <v>555</v>
      </c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3"/>
      <c r="AZ28" s="63"/>
    </row>
    <row r="29" spans="1:52" x14ac:dyDescent="0.3">
      <c r="A29" t="s">
        <v>510</v>
      </c>
      <c r="B29" s="63">
        <v>6616.374892290698</v>
      </c>
      <c r="C29" s="63">
        <v>5998.9860366922376</v>
      </c>
      <c r="D29" s="63">
        <v>5323.9161641312558</v>
      </c>
      <c r="E29" s="63">
        <v>7176.920266089347</v>
      </c>
      <c r="F29" s="63">
        <v>5884.4615379299048</v>
      </c>
      <c r="G29" s="63">
        <v>5286.9646871655968</v>
      </c>
      <c r="H29" s="63">
        <v>5769.1148185228358</v>
      </c>
      <c r="I29" s="63">
        <v>-843.93158298412379</v>
      </c>
      <c r="J29" s="63">
        <v>-448.52714517531803</v>
      </c>
      <c r="K29" s="63">
        <v>226.54272738566291</v>
      </c>
      <c r="L29" s="63">
        <v>334.00264641298583</v>
      </c>
      <c r="M29" s="63">
        <v>-680.01852019573607</v>
      </c>
      <c r="N29" s="63">
        <v>82.521669431427853</v>
      </c>
      <c r="O29" s="63">
        <v>187.20534317880262</v>
      </c>
      <c r="P29" s="63">
        <v>294.944788178436</v>
      </c>
      <c r="Q29" s="63">
        <v>4679.9529594763808</v>
      </c>
      <c r="R29" s="63">
        <v>382.1788045127268</v>
      </c>
      <c r="S29" s="63">
        <v>176.12102921073622</v>
      </c>
      <c r="T29" s="63">
        <v>457.59357164675498</v>
      </c>
      <c r="U29" s="63">
        <v>920.5285274441004</v>
      </c>
      <c r="V29" s="63">
        <v>-843.93158298412379</v>
      </c>
      <c r="W29" s="63">
        <v>-448.52714517531803</v>
      </c>
      <c r="X29" s="63">
        <v>226.54272738566291</v>
      </c>
      <c r="Y29" s="63">
        <v>22.929236746035965</v>
      </c>
      <c r="Z29" s="63">
        <v>50.124472321164603</v>
      </c>
      <c r="AA29" s="63">
        <v>182.98631751387933</v>
      </c>
      <c r="AB29" s="63">
        <v>63.989502648477774</v>
      </c>
      <c r="AC29" s="63">
        <v>13.973117183428128</v>
      </c>
      <c r="AD29" s="63">
        <v>-612.2679846270122</v>
      </c>
      <c r="AE29" s="63">
        <v>-44.765453752358908</v>
      </c>
      <c r="AF29" s="63">
        <v>-22.985081816364783</v>
      </c>
      <c r="AG29" s="63">
        <v>47.573800054713381</v>
      </c>
      <c r="AH29" s="63">
        <v>16.321335926590052</v>
      </c>
      <c r="AI29" s="63">
        <v>18.62653345012442</v>
      </c>
      <c r="AJ29" s="63">
        <v>106.55264596375959</v>
      </c>
      <c r="AK29" s="63">
        <v>80.652697215043005</v>
      </c>
      <c r="AL29" s="63">
        <v>54.635237914907698</v>
      </c>
      <c r="AM29" s="63">
        <v>164.09784456558486</v>
      </c>
      <c r="AN29" s="63">
        <v>76.211705697943401</v>
      </c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</row>
    <row r="30" spans="1:52" x14ac:dyDescent="0.3">
      <c r="A30" t="s">
        <v>511</v>
      </c>
      <c r="B30" s="63">
        <v>5822.5747553230258</v>
      </c>
      <c r="C30" s="63">
        <v>5290.7919201868817</v>
      </c>
      <c r="D30" s="63">
        <v>4735.9488892999561</v>
      </c>
      <c r="E30" s="63">
        <v>6532.92567134616</v>
      </c>
      <c r="F30" s="63">
        <v>5446.2998053230904</v>
      </c>
      <c r="G30" s="63">
        <v>4898.6437717897134</v>
      </c>
      <c r="H30" s="63">
        <v>5504.2589460703766</v>
      </c>
      <c r="I30" s="63">
        <v>-676.12230615307442</v>
      </c>
      <c r="J30" s="63">
        <v>-410.50355986999523</v>
      </c>
      <c r="K30" s="63">
        <v>144.33947101692993</v>
      </c>
      <c r="L30" s="63">
        <v>566.01144500620399</v>
      </c>
      <c r="M30" s="63">
        <v>-618.9130256880926</v>
      </c>
      <c r="N30" s="63">
        <v>71.256992154714624</v>
      </c>
      <c r="O30" s="63">
        <v>158.4618644906167</v>
      </c>
      <c r="P30" s="63">
        <v>447.15330979004653</v>
      </c>
      <c r="Q30" s="63">
        <v>3792.3943588121042</v>
      </c>
      <c r="R30" s="63">
        <v>608.7180422514092</v>
      </c>
      <c r="S30" s="63">
        <v>97.102941884597215</v>
      </c>
      <c r="T30" s="63">
        <v>449.86835464166154</v>
      </c>
      <c r="U30" s="63">
        <v>874.49105773325402</v>
      </c>
      <c r="V30" s="63">
        <v>-676.12230615307442</v>
      </c>
      <c r="W30" s="63">
        <v>-410.50355986999523</v>
      </c>
      <c r="X30" s="63">
        <v>144.33947101692993</v>
      </c>
      <c r="Y30" s="63">
        <v>19.647628398833557</v>
      </c>
      <c r="Z30" s="63">
        <v>12.684513943734176</v>
      </c>
      <c r="AA30" s="63">
        <v>426.98193175499398</v>
      </c>
      <c r="AB30" s="63">
        <v>93.605364930535643</v>
      </c>
      <c r="AC30" s="63">
        <v>13.092005978106696</v>
      </c>
      <c r="AD30" s="63">
        <v>-558.19431270404073</v>
      </c>
      <c r="AE30" s="63">
        <v>-39.615486594675652</v>
      </c>
      <c r="AF30" s="63">
        <v>-21.103226389376182</v>
      </c>
      <c r="AG30" s="63">
        <v>41.525451137233013</v>
      </c>
      <c r="AH30" s="63">
        <v>12.954541338952557</v>
      </c>
      <c r="AI30" s="63">
        <v>16.776999678529055</v>
      </c>
      <c r="AJ30" s="63">
        <v>67.563423381158742</v>
      </c>
      <c r="AK30" s="63">
        <v>90.898441109457963</v>
      </c>
      <c r="AL30" s="63">
        <v>173.61093698382422</v>
      </c>
      <c r="AM30" s="63">
        <v>250.01866974655979</v>
      </c>
      <c r="AN30" s="63">
        <v>23.523703059662509</v>
      </c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</row>
    <row r="31" spans="1:52" x14ac:dyDescent="0.3">
      <c r="A31" t="s">
        <v>512</v>
      </c>
      <c r="B31" s="63">
        <v>1875.0906106676866</v>
      </c>
      <c r="C31" s="63">
        <v>1719.8582442074289</v>
      </c>
      <c r="D31" s="63">
        <v>1557.6541063616364</v>
      </c>
      <c r="E31" s="63">
        <v>2339.9654372874875</v>
      </c>
      <c r="F31" s="63">
        <v>2022.5289329814375</v>
      </c>
      <c r="G31" s="63">
        <v>1830.0525382645833</v>
      </c>
      <c r="H31" s="63">
        <v>2200.6794836645981</v>
      </c>
      <c r="I31" s="63">
        <v>-203.18100661167026</v>
      </c>
      <c r="J31" s="63">
        <v>-114.25549769437988</v>
      </c>
      <c r="K31" s="63">
        <v>47.948640151412633</v>
      </c>
      <c r="L31" s="63">
        <v>416.92618646838827</v>
      </c>
      <c r="M31" s="63">
        <v>-218.83183696590581</v>
      </c>
      <c r="N31" s="63">
        <v>26.355442249051723</v>
      </c>
      <c r="O31" s="63">
        <v>105.63315131788779</v>
      </c>
      <c r="P31" s="63">
        <v>264.99379408212684</v>
      </c>
      <c r="Q31" s="63">
        <v>1100.958704682886</v>
      </c>
      <c r="R31" s="63">
        <v>217.38176804525096</v>
      </c>
      <c r="S31" s="63">
        <v>0</v>
      </c>
      <c r="T31" s="63">
        <v>247.92826911218208</v>
      </c>
      <c r="U31" s="63">
        <v>308.82186882736738</v>
      </c>
      <c r="V31" s="63">
        <v>-203.18100661167026</v>
      </c>
      <c r="W31" s="63">
        <v>-114.25549769437988</v>
      </c>
      <c r="X31" s="63">
        <v>47.948640151412633</v>
      </c>
      <c r="Y31" s="63">
        <v>18.952649054541439</v>
      </c>
      <c r="Z31" s="63">
        <v>12.29040555439836</v>
      </c>
      <c r="AA31" s="63">
        <v>306.02587296324089</v>
      </c>
      <c r="AB31" s="63">
        <v>73.523721610268552</v>
      </c>
      <c r="AC31" s="63">
        <v>6.1335372859390471</v>
      </c>
      <c r="AD31" s="63">
        <v>-197.6938770910341</v>
      </c>
      <c r="AE31" s="63">
        <v>-15.714415695410949</v>
      </c>
      <c r="AF31" s="63">
        <v>-5.4235441794607793</v>
      </c>
      <c r="AG31" s="63">
        <v>15.120890536977287</v>
      </c>
      <c r="AH31" s="63">
        <v>4.8762983578970038</v>
      </c>
      <c r="AI31" s="63">
        <v>6.3582533541774326</v>
      </c>
      <c r="AJ31" s="63">
        <v>59.920200208036093</v>
      </c>
      <c r="AK31" s="63">
        <v>45.712951109851694</v>
      </c>
      <c r="AL31" s="63">
        <v>89.68078922538416</v>
      </c>
      <c r="AM31" s="63">
        <v>169.24190772000927</v>
      </c>
      <c r="AN31" s="63">
        <v>6.0710971367334299</v>
      </c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</row>
    <row r="32" spans="1:52" x14ac:dyDescent="0.3">
      <c r="A32" t="s">
        <v>513</v>
      </c>
      <c r="B32" s="63">
        <v>1881.3798185408357</v>
      </c>
      <c r="C32" s="63">
        <v>1790.2791594901207</v>
      </c>
      <c r="D32" s="63">
        <v>1696.4263630949822</v>
      </c>
      <c r="E32" s="63">
        <v>2114.3975034084278</v>
      </c>
      <c r="F32" s="63">
        <v>1929.4440479625739</v>
      </c>
      <c r="G32" s="63">
        <v>1750.6723798398295</v>
      </c>
      <c r="H32" s="63">
        <v>2021.6864827592615</v>
      </c>
      <c r="I32" s="63">
        <v>-123.3153279715482</v>
      </c>
      <c r="J32" s="63">
        <v>-61.638127474305385</v>
      </c>
      <c r="K32" s="63">
        <v>32.214668920833212</v>
      </c>
      <c r="L32" s="63">
        <v>200.80301594675888</v>
      </c>
      <c r="M32" s="63">
        <v>-212.15142886602823</v>
      </c>
      <c r="N32" s="63">
        <v>33.37976074328342</v>
      </c>
      <c r="O32" s="63">
        <v>62.803366650301477</v>
      </c>
      <c r="P32" s="63">
        <v>208.21073626913059</v>
      </c>
      <c r="Q32" s="63">
        <v>706.61932250772941</v>
      </c>
      <c r="R32" s="63">
        <v>110.75579301578627</v>
      </c>
      <c r="S32" s="63">
        <v>0</v>
      </c>
      <c r="T32" s="63">
        <v>101.3859989585433</v>
      </c>
      <c r="U32" s="63">
        <v>962.61870405877664</v>
      </c>
      <c r="V32" s="63">
        <v>-123.3153279715482</v>
      </c>
      <c r="W32" s="63">
        <v>-61.638127474305385</v>
      </c>
      <c r="X32" s="63">
        <v>32.214668920833212</v>
      </c>
      <c r="Y32" s="63">
        <v>5.4024875203216389</v>
      </c>
      <c r="Z32" s="63">
        <v>12.803993568276729</v>
      </c>
      <c r="AA32" s="63">
        <v>131.13182398620225</v>
      </c>
      <c r="AB32" s="63">
        <v>45.123999484017737</v>
      </c>
      <c r="AC32" s="63">
        <v>6.3407113879405124</v>
      </c>
      <c r="AD32" s="63">
        <v>-196.20055697425417</v>
      </c>
      <c r="AE32" s="63">
        <v>-14.462630295197776</v>
      </c>
      <c r="AF32" s="63">
        <v>-1.4882415965762728</v>
      </c>
      <c r="AG32" s="63">
        <v>21.564975680196625</v>
      </c>
      <c r="AH32" s="63">
        <v>5.7574637558640829</v>
      </c>
      <c r="AI32" s="63">
        <v>6.0573213072227157</v>
      </c>
      <c r="AJ32" s="63">
        <v>28.939985557247372</v>
      </c>
      <c r="AK32" s="63">
        <v>33.863381093054109</v>
      </c>
      <c r="AL32" s="63">
        <v>57.073035875883846</v>
      </c>
      <c r="AM32" s="63">
        <v>148.73621306528446</v>
      </c>
      <c r="AN32" s="63">
        <v>2.4014873279622821</v>
      </c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</row>
    <row r="33" spans="1:52" x14ac:dyDescent="0.3">
      <c r="A33" t="s">
        <v>514</v>
      </c>
      <c r="B33" s="63">
        <v>16080.808545516065</v>
      </c>
      <c r="C33" s="63">
        <v>15241.167261615186</v>
      </c>
      <c r="D33" s="63">
        <v>13082.334503898976</v>
      </c>
      <c r="E33" s="63">
        <v>17543.946449944746</v>
      </c>
      <c r="F33" s="63">
        <v>14545.472408327654</v>
      </c>
      <c r="G33" s="63">
        <v>13237.952195695547</v>
      </c>
      <c r="H33" s="63">
        <v>13936.271708521052</v>
      </c>
      <c r="I33" s="63">
        <v>-2012.7068984207851</v>
      </c>
      <c r="J33" s="63">
        <v>-985.76714319630412</v>
      </c>
      <c r="K33" s="63">
        <v>1173.0656145199057</v>
      </c>
      <c r="L33" s="63">
        <v>290.07228990877149</v>
      </c>
      <c r="M33" s="63">
        <v>-1533.2611804801625</v>
      </c>
      <c r="N33" s="63">
        <v>225.74096784805508</v>
      </c>
      <c r="O33" s="63">
        <v>420.46890102695943</v>
      </c>
      <c r="P33" s="63">
        <v>277.85061179854472</v>
      </c>
      <c r="Q33" s="63">
        <v>11186.590784813912</v>
      </c>
      <c r="R33" s="63">
        <v>1027.565959918287</v>
      </c>
      <c r="S33" s="63">
        <v>637.21593850662782</v>
      </c>
      <c r="T33" s="63">
        <v>1410.0468817435585</v>
      </c>
      <c r="U33" s="63">
        <v>1819.3889805336817</v>
      </c>
      <c r="V33" s="63">
        <v>-2012.7068984207851</v>
      </c>
      <c r="W33" s="63">
        <v>-985.76714319630412</v>
      </c>
      <c r="X33" s="63">
        <v>1173.0656145199057</v>
      </c>
      <c r="Y33" s="63">
        <v>61.883481566599151</v>
      </c>
      <c r="Z33" s="63">
        <v>50.410068698790781</v>
      </c>
      <c r="AA33" s="63">
        <v>0</v>
      </c>
      <c r="AB33" s="63">
        <v>127.839407482391</v>
      </c>
      <c r="AC33" s="63">
        <v>49.939332160990602</v>
      </c>
      <c r="AD33" s="63">
        <v>-1364.5562763022222</v>
      </c>
      <c r="AE33" s="63">
        <v>-99.963987487420837</v>
      </c>
      <c r="AF33" s="63">
        <v>-68.740916690519299</v>
      </c>
      <c r="AG33" s="63">
        <v>144.80544038292746</v>
      </c>
      <c r="AH33" s="63">
        <v>39.498755708528421</v>
      </c>
      <c r="AI33" s="63">
        <v>41.436771756599214</v>
      </c>
      <c r="AJ33" s="63">
        <v>280.74314282257848</v>
      </c>
      <c r="AK33" s="63">
        <v>139.7257582043809</v>
      </c>
      <c r="AL33" s="63">
        <v>0</v>
      </c>
      <c r="AM33" s="63">
        <v>16.616871669389646</v>
      </c>
      <c r="AN33" s="63">
        <v>261.23374012915508</v>
      </c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</row>
    <row r="34" spans="1:52" x14ac:dyDescent="0.3">
      <c r="A34" t="s">
        <v>515</v>
      </c>
      <c r="B34" s="63">
        <v>1128.6194850650288</v>
      </c>
      <c r="C34" s="63">
        <v>3019.4571189079379</v>
      </c>
      <c r="D34" s="63">
        <v>1046.499347561753</v>
      </c>
      <c r="E34" s="63">
        <v>3137.0206621143689</v>
      </c>
      <c r="F34" s="63">
        <v>3054.9005246110933</v>
      </c>
      <c r="G34" s="63">
        <v>2772.0385620294755</v>
      </c>
      <c r="H34" s="63">
        <v>3041.4160371626135</v>
      </c>
      <c r="I34" s="63">
        <v>-60.841143423876936</v>
      </c>
      <c r="J34" s="63">
        <v>-21.278994079398952</v>
      </c>
      <c r="K34" s="63">
        <v>1951.678777266786</v>
      </c>
      <c r="L34" s="63">
        <v>56.722399782553715</v>
      </c>
      <c r="M34" s="63">
        <v>-360.24155223246288</v>
      </c>
      <c r="N34" s="63">
        <v>77.379589650845901</v>
      </c>
      <c r="O34" s="63">
        <v>269.3774751331373</v>
      </c>
      <c r="P34" s="63">
        <v>0</v>
      </c>
      <c r="Q34" s="63">
        <v>366.85098630306067</v>
      </c>
      <c r="R34" s="63">
        <v>15.396870901457392</v>
      </c>
      <c r="S34" s="63">
        <v>82.913376736840803</v>
      </c>
      <c r="T34" s="63">
        <v>287.30871771339099</v>
      </c>
      <c r="U34" s="63">
        <v>376.1495334102791</v>
      </c>
      <c r="V34" s="63">
        <v>-60.841143423876936</v>
      </c>
      <c r="W34" s="63">
        <v>-21.278994079398952</v>
      </c>
      <c r="X34" s="63">
        <v>1951.678777266786</v>
      </c>
      <c r="Y34" s="63">
        <v>6.2584670683196224</v>
      </c>
      <c r="Z34" s="63">
        <v>6.3395324276072822</v>
      </c>
      <c r="AA34" s="63">
        <v>0</v>
      </c>
      <c r="AB34" s="63">
        <v>11.054518985673818</v>
      </c>
      <c r="AC34" s="63">
        <v>33.069881300953</v>
      </c>
      <c r="AD34" s="63">
        <v>-332.5784326868332</v>
      </c>
      <c r="AE34" s="63">
        <v>-20.841318886308986</v>
      </c>
      <c r="AF34" s="63">
        <v>-6.8218006593207141</v>
      </c>
      <c r="AG34" s="63">
        <v>52.859194985522123</v>
      </c>
      <c r="AH34" s="63">
        <v>14.603606443313618</v>
      </c>
      <c r="AI34" s="63">
        <v>9.9167882220101582</v>
      </c>
      <c r="AJ34" s="63">
        <v>202.05604600661971</v>
      </c>
      <c r="AK34" s="63">
        <v>67.321429126517586</v>
      </c>
      <c r="AL34" s="63">
        <v>0</v>
      </c>
      <c r="AM34" s="63">
        <v>0</v>
      </c>
      <c r="AN34" s="63">
        <v>0</v>
      </c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</row>
    <row r="35" spans="1:52" x14ac:dyDescent="0.3">
      <c r="A35" t="s">
        <v>516</v>
      </c>
      <c r="B35" s="63">
        <v>1221.7285587412262</v>
      </c>
      <c r="C35" s="63">
        <v>1681.7073384909181</v>
      </c>
      <c r="D35" s="63">
        <v>1018.5832265885637</v>
      </c>
      <c r="E35" s="63">
        <v>1880.0927597457467</v>
      </c>
      <c r="F35" s="63">
        <v>1676.9474275930841</v>
      </c>
      <c r="G35" s="63">
        <v>1521.1930803870321</v>
      </c>
      <c r="H35" s="63">
        <v>1636.5897384710418</v>
      </c>
      <c r="I35" s="63">
        <v>-141.48970286861962</v>
      </c>
      <c r="J35" s="63">
        <v>-61.655629284042881</v>
      </c>
      <c r="K35" s="63">
        <v>601.46848261831155</v>
      </c>
      <c r="L35" s="63">
        <v>56.895718386208905</v>
      </c>
      <c r="M35" s="63">
        <v>-184.42361925943629</v>
      </c>
      <c r="N35" s="63">
        <v>28.66927205338428</v>
      </c>
      <c r="O35" s="63">
        <v>108.54989820229473</v>
      </c>
      <c r="P35" s="63">
        <v>6.8467598817148723</v>
      </c>
      <c r="Q35" s="63">
        <v>796.65213214513358</v>
      </c>
      <c r="R35" s="63">
        <v>73.526462862085367</v>
      </c>
      <c r="S35" s="63">
        <v>0</v>
      </c>
      <c r="T35" s="63">
        <v>189.72299260880033</v>
      </c>
      <c r="U35" s="63">
        <v>161.82697112520685</v>
      </c>
      <c r="V35" s="63">
        <v>-141.48970286861962</v>
      </c>
      <c r="W35" s="63">
        <v>-61.655629284042881</v>
      </c>
      <c r="X35" s="63">
        <v>601.46848261831155</v>
      </c>
      <c r="Y35" s="63">
        <v>11.275974143008796</v>
      </c>
      <c r="Z35" s="63">
        <v>5.4096674481122529</v>
      </c>
      <c r="AA35" s="63">
        <v>0</v>
      </c>
      <c r="AB35" s="63">
        <v>18.29314123485678</v>
      </c>
      <c r="AC35" s="63">
        <v>21.916935560231074</v>
      </c>
      <c r="AD35" s="63">
        <v>-164.82374491301726</v>
      </c>
      <c r="AE35" s="63">
        <v>-12.011033618043845</v>
      </c>
      <c r="AF35" s="63">
        <v>-7.5888407283751702</v>
      </c>
      <c r="AG35" s="63">
        <v>18.629545060445651</v>
      </c>
      <c r="AH35" s="63">
        <v>4.7683734758045908</v>
      </c>
      <c r="AI35" s="63">
        <v>5.2713535171340347</v>
      </c>
      <c r="AJ35" s="63">
        <v>79.224556060600008</v>
      </c>
      <c r="AK35" s="63">
        <v>29.325342141694712</v>
      </c>
      <c r="AL35" s="63">
        <v>0</v>
      </c>
      <c r="AM35" s="63">
        <v>1.2884932331716266</v>
      </c>
      <c r="AN35" s="63">
        <v>5.5582666485432464</v>
      </c>
      <c r="AO35" s="63"/>
      <c r="AP35" s="63"/>
      <c r="AQ35" s="63"/>
      <c r="AR35" s="63"/>
      <c r="AS35" s="63"/>
      <c r="AT35" s="63"/>
      <c r="AU35" s="63"/>
      <c r="AV35" s="63"/>
      <c r="AW35" s="63"/>
      <c r="AX35" s="63"/>
      <c r="AY35" s="63"/>
      <c r="AZ35" s="63"/>
    </row>
    <row r="36" spans="1:52" x14ac:dyDescent="0.3"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</row>
    <row r="37" spans="1:52" x14ac:dyDescent="0.3">
      <c r="A37" t="s">
        <v>556</v>
      </c>
      <c r="B37" s="63" t="s">
        <v>561</v>
      </c>
      <c r="C37" s="63" t="s">
        <v>562</v>
      </c>
      <c r="D37" s="63" t="s">
        <v>563</v>
      </c>
      <c r="E37" s="63" t="s">
        <v>564</v>
      </c>
      <c r="F37" s="63" t="s">
        <v>565</v>
      </c>
      <c r="G37" s="63" t="s">
        <v>566</v>
      </c>
      <c r="H37" s="63" t="s">
        <v>567</v>
      </c>
      <c r="I37" s="63" t="s">
        <v>568</v>
      </c>
      <c r="J37" s="63" t="s">
        <v>569</v>
      </c>
      <c r="K37" s="63" t="s">
        <v>570</v>
      </c>
      <c r="L37" s="63" t="s">
        <v>571</v>
      </c>
      <c r="M37" s="63" t="s">
        <v>572</v>
      </c>
      <c r="N37" s="63" t="s">
        <v>573</v>
      </c>
      <c r="O37" s="63" t="s">
        <v>574</v>
      </c>
      <c r="P37" s="63" t="s">
        <v>575</v>
      </c>
      <c r="Q37" s="63" t="s">
        <v>576</v>
      </c>
      <c r="R37" s="63" t="s">
        <v>577</v>
      </c>
      <c r="S37" s="63" t="s">
        <v>578</v>
      </c>
      <c r="T37" s="63" t="s">
        <v>579</v>
      </c>
      <c r="U37" s="63" t="s">
        <v>580</v>
      </c>
      <c r="V37" s="63" t="s">
        <v>581</v>
      </c>
      <c r="W37" s="63" t="s">
        <v>582</v>
      </c>
      <c r="X37" s="63" t="s">
        <v>583</v>
      </c>
      <c r="Y37" s="63" t="s">
        <v>584</v>
      </c>
      <c r="Z37" s="63" t="s">
        <v>585</v>
      </c>
      <c r="AA37" s="63" t="s">
        <v>586</v>
      </c>
      <c r="AB37" s="63" t="s">
        <v>587</v>
      </c>
      <c r="AC37" s="63" t="s">
        <v>588</v>
      </c>
      <c r="AD37" s="63" t="s">
        <v>589</v>
      </c>
      <c r="AE37" s="63" t="s">
        <v>590</v>
      </c>
      <c r="AF37" s="63" t="s">
        <v>591</v>
      </c>
      <c r="AG37" s="63" t="s">
        <v>592</v>
      </c>
      <c r="AH37" s="63" t="s">
        <v>593</v>
      </c>
      <c r="AI37" s="63" t="s">
        <v>594</v>
      </c>
      <c r="AJ37" s="63" t="s">
        <v>595</v>
      </c>
      <c r="AK37" s="63" t="s">
        <v>596</v>
      </c>
      <c r="AL37" s="63" t="s">
        <v>597</v>
      </c>
      <c r="AM37" s="63" t="s">
        <v>598</v>
      </c>
      <c r="AN37" s="63" t="s">
        <v>599</v>
      </c>
      <c r="AO37" s="63"/>
      <c r="AP37" s="63"/>
      <c r="AQ37" s="63"/>
      <c r="AR37" s="63"/>
      <c r="AS37" s="63"/>
      <c r="AT37" s="63"/>
      <c r="AU37" s="63"/>
      <c r="AV37" s="63"/>
      <c r="AW37" s="63"/>
      <c r="AX37" s="63"/>
      <c r="AY37" s="63"/>
      <c r="AZ37" s="63"/>
    </row>
    <row r="38" spans="1:52" x14ac:dyDescent="0.3">
      <c r="A38" t="s">
        <v>557</v>
      </c>
      <c r="B38" s="63">
        <v>8154.8923478919342</v>
      </c>
      <c r="C38" s="63">
        <v>8523.1895007088333</v>
      </c>
      <c r="D38" s="63">
        <v>7040.9206541559843</v>
      </c>
      <c r="E38" s="63">
        <v>9828.77168574188</v>
      </c>
      <c r="F38" s="63">
        <v>8714.7999920059301</v>
      </c>
      <c r="G38" s="63">
        <v>7965.1765229455541</v>
      </c>
      <c r="H38" s="63">
        <v>8771.9692672422043</v>
      </c>
      <c r="I38" s="63">
        <v>-757.07144782985563</v>
      </c>
      <c r="J38" s="63">
        <v>-356.90024590609431</v>
      </c>
      <c r="K38" s="63">
        <v>1125.3686006467556</v>
      </c>
      <c r="L38" s="63">
        <v>548.51073720319027</v>
      </c>
      <c r="M38" s="63">
        <v>-904.61743445836464</v>
      </c>
      <c r="N38" s="63">
        <v>154.99396539798892</v>
      </c>
      <c r="O38" s="63">
        <v>411.37160568582084</v>
      </c>
      <c r="P38" s="63">
        <v>395.42113861082942</v>
      </c>
      <c r="Q38" s="63">
        <v>4313.2842030759593</v>
      </c>
      <c r="R38" s="63">
        <v>696.66600617310269</v>
      </c>
      <c r="S38" s="63">
        <v>202.39097616525854</v>
      </c>
      <c r="T38" s="63">
        <v>1497.9944232633011</v>
      </c>
      <c r="U38" s="63">
        <v>1444.5567392143123</v>
      </c>
      <c r="V38" s="63">
        <v>-757.07144782985563</v>
      </c>
      <c r="W38" s="63">
        <v>-356.90024590609431</v>
      </c>
      <c r="X38" s="63">
        <v>1125.3686006467556</v>
      </c>
      <c r="Y38" s="63">
        <v>32.626931701148699</v>
      </c>
      <c r="Z38" s="63">
        <v>23.879932184077969</v>
      </c>
      <c r="AA38" s="63">
        <v>278.67537034843457</v>
      </c>
      <c r="AB38" s="63">
        <v>174.67706963056651</v>
      </c>
      <c r="AC38" s="63">
        <v>38.651433338962597</v>
      </c>
      <c r="AD38" s="63">
        <v>-797.25507112702348</v>
      </c>
      <c r="AE38" s="63">
        <v>-61.12109267467708</v>
      </c>
      <c r="AF38" s="63">
        <v>-46.241270656664049</v>
      </c>
      <c r="AG38" s="63">
        <v>99.382262355538856</v>
      </c>
      <c r="AH38" s="63">
        <v>29.042872877158462</v>
      </c>
      <c r="AI38" s="63">
        <v>26.568830165291576</v>
      </c>
      <c r="AJ38" s="63">
        <v>281.19731847140309</v>
      </c>
      <c r="AK38" s="63">
        <v>130.17428721441772</v>
      </c>
      <c r="AL38" s="63">
        <v>112.73824645100021</v>
      </c>
      <c r="AM38" s="63">
        <v>192.80012109847661</v>
      </c>
      <c r="AN38" s="63">
        <v>89.882771061352599</v>
      </c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</row>
    <row r="39" spans="1:52" x14ac:dyDescent="0.3">
      <c r="A39" t="s">
        <v>558</v>
      </c>
      <c r="B39" s="63">
        <v>9220.2819862262677</v>
      </c>
      <c r="C39" s="63">
        <v>9412.5676536450155</v>
      </c>
      <c r="D39" s="63">
        <v>7758.4909346986942</v>
      </c>
      <c r="E39" s="63">
        <v>11017.728491487765</v>
      </c>
      <c r="F39" s="63">
        <v>9555.9374399601948</v>
      </c>
      <c r="G39" s="63">
        <v>8635.3647233789634</v>
      </c>
      <c r="H39" s="63">
        <v>9453.3753307636016</v>
      </c>
      <c r="I39" s="63">
        <v>-990.54063218053261</v>
      </c>
      <c r="J39" s="63">
        <v>-471.25041934703916</v>
      </c>
      <c r="K39" s="63">
        <v>1182.8262995992827</v>
      </c>
      <c r="L39" s="63">
        <v>614.62020566221747</v>
      </c>
      <c r="M39" s="63">
        <v>-1073.1103482946316</v>
      </c>
      <c r="N39" s="63">
        <v>152.53763171340077</v>
      </c>
      <c r="O39" s="63">
        <v>368.1173420477536</v>
      </c>
      <c r="P39" s="63">
        <v>449.89326533688359</v>
      </c>
      <c r="Q39" s="63">
        <v>5472.0297986376581</v>
      </c>
      <c r="R39" s="63">
        <v>745.65666401703595</v>
      </c>
      <c r="S39" s="63">
        <v>331.2625239202535</v>
      </c>
      <c r="T39" s="63">
        <v>872.36756421801545</v>
      </c>
      <c r="U39" s="63">
        <v>1798.9654354333031</v>
      </c>
      <c r="V39" s="63">
        <v>-990.54063218053261</v>
      </c>
      <c r="W39" s="63">
        <v>-471.25041934703916</v>
      </c>
      <c r="X39" s="63">
        <v>1182.8262995992827</v>
      </c>
      <c r="Y39" s="63">
        <v>67.086838672444316</v>
      </c>
      <c r="Z39" s="63">
        <v>43.525210403568707</v>
      </c>
      <c r="AA39" s="63">
        <v>316.56523560560851</v>
      </c>
      <c r="AB39" s="63">
        <v>144.07448419016296</v>
      </c>
      <c r="AC39" s="63">
        <v>43.368436790433002</v>
      </c>
      <c r="AD39" s="63">
        <v>-969.46625035297359</v>
      </c>
      <c r="AE39" s="63">
        <v>-70.544325545602177</v>
      </c>
      <c r="AF39" s="63">
        <v>-33.099772396055876</v>
      </c>
      <c r="AG39" s="63">
        <v>97.07688119459668</v>
      </c>
      <c r="AH39" s="63">
        <v>24.658055774206961</v>
      </c>
      <c r="AI39" s="63">
        <v>30.802694744597133</v>
      </c>
      <c r="AJ39" s="63">
        <v>224.81626300331135</v>
      </c>
      <c r="AK39" s="63">
        <v>143.30107904444225</v>
      </c>
      <c r="AL39" s="63">
        <v>92.615231793598028</v>
      </c>
      <c r="AM39" s="63">
        <v>248.14959130754286</v>
      </c>
      <c r="AN39" s="63">
        <v>109.12844223574272</v>
      </c>
      <c r="AO39" s="63"/>
      <c r="AP39" s="63"/>
      <c r="AQ39" s="63"/>
      <c r="AR39" s="63"/>
      <c r="AS39" s="63"/>
      <c r="AT39" s="63"/>
      <c r="AU39" s="63"/>
      <c r="AV39" s="63"/>
      <c r="AW39" s="63"/>
      <c r="AX39" s="63"/>
      <c r="AY39" s="63"/>
      <c r="AZ39" s="63"/>
    </row>
    <row r="40" spans="1:52" x14ac:dyDescent="0.3">
      <c r="A40" t="s">
        <v>559</v>
      </c>
      <c r="B40" s="63">
        <v>4886.708511057358</v>
      </c>
      <c r="C40" s="63">
        <v>5197.9184756886825</v>
      </c>
      <c r="D40" s="63">
        <v>4172.7604902723215</v>
      </c>
      <c r="E40" s="63">
        <v>6095.935848798772</v>
      </c>
      <c r="F40" s="63">
        <v>5381.9878280137355</v>
      </c>
      <c r="G40" s="63">
        <v>4928.5427873561821</v>
      </c>
      <c r="H40" s="63">
        <v>5436.280210750745</v>
      </c>
      <c r="I40" s="63">
        <v>-498.10486346291373</v>
      </c>
      <c r="J40" s="63">
        <v>-215.84315732212255</v>
      </c>
      <c r="K40" s="63">
        <v>809.31482809423892</v>
      </c>
      <c r="L40" s="63">
        <v>399.91250964717551</v>
      </c>
      <c r="M40" s="63">
        <v>-548.38416353959303</v>
      </c>
      <c r="N40" s="63">
        <v>94.939122882039101</v>
      </c>
      <c r="O40" s="63">
        <v>260.68947589285619</v>
      </c>
      <c r="P40" s="63">
        <v>247.04794750170609</v>
      </c>
      <c r="Q40" s="63">
        <v>2799.2495085876349</v>
      </c>
      <c r="R40" s="63">
        <v>401.94051973867863</v>
      </c>
      <c r="S40" s="63">
        <v>0</v>
      </c>
      <c r="T40" s="63">
        <v>745.61829462422463</v>
      </c>
      <c r="U40" s="63">
        <v>939.90018810681966</v>
      </c>
      <c r="V40" s="63">
        <v>-498.10486346291373</v>
      </c>
      <c r="W40" s="63">
        <v>-215.84315732212255</v>
      </c>
      <c r="X40" s="63">
        <v>809.31482809423892</v>
      </c>
      <c r="Y40" s="63">
        <v>26.734082958751539</v>
      </c>
      <c r="Z40" s="63">
        <v>32.533039053272908</v>
      </c>
      <c r="AA40" s="63">
        <v>210.37473429582408</v>
      </c>
      <c r="AB40" s="63">
        <v>98.979726705441863</v>
      </c>
      <c r="AC40" s="63">
        <v>31.290926633885078</v>
      </c>
      <c r="AD40" s="63">
        <v>-501.26983208186283</v>
      </c>
      <c r="AE40" s="63">
        <v>-31.356122689743074</v>
      </c>
      <c r="AF40" s="63">
        <v>-15.758208767987114</v>
      </c>
      <c r="AG40" s="63">
        <v>60.613101717163424</v>
      </c>
      <c r="AH40" s="63">
        <v>19.659894443378512</v>
      </c>
      <c r="AI40" s="63">
        <v>14.666126721497173</v>
      </c>
      <c r="AJ40" s="63">
        <v>168.82279989205722</v>
      </c>
      <c r="AK40" s="63">
        <v>91.866676000799004</v>
      </c>
      <c r="AL40" s="63">
        <v>75.59276905384624</v>
      </c>
      <c r="AM40" s="63">
        <v>142.95943379501719</v>
      </c>
      <c r="AN40" s="63">
        <v>28.495744652842692</v>
      </c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</row>
    <row r="41" spans="1:52" x14ac:dyDescent="0.3">
      <c r="A41" t="s">
        <v>560</v>
      </c>
      <c r="B41" s="63">
        <v>12364.693820969009</v>
      </c>
      <c r="C41" s="63">
        <v>11608.571449548177</v>
      </c>
      <c r="D41" s="63">
        <v>9489.1905218101256</v>
      </c>
      <c r="E41" s="63">
        <v>13782.832723907863</v>
      </c>
      <c r="F41" s="63">
        <v>10907.329424748978</v>
      </c>
      <c r="G41" s="63">
        <v>9768.4331814910765</v>
      </c>
      <c r="H41" s="63">
        <v>10448.392406415225</v>
      </c>
      <c r="I41" s="63">
        <v>-1815.8710249603962</v>
      </c>
      <c r="J41" s="63">
        <v>-1059.6322741984884</v>
      </c>
      <c r="K41" s="63">
        <v>1059.7486535395649</v>
      </c>
      <c r="L41" s="63">
        <v>358.39024939928782</v>
      </c>
      <c r="M41" s="63">
        <v>-1281.7292173952349</v>
      </c>
      <c r="N41" s="63">
        <v>142.83297413733408</v>
      </c>
      <c r="O41" s="63">
        <v>272.32157637356943</v>
      </c>
      <c r="P41" s="63">
        <v>407.63764855058037</v>
      </c>
      <c r="Q41" s="63">
        <v>10045.455738439952</v>
      </c>
      <c r="R41" s="63">
        <v>591.26051157818563</v>
      </c>
      <c r="S41" s="63">
        <v>459.69978625328997</v>
      </c>
      <c r="T41" s="63">
        <v>27.874504319350454</v>
      </c>
      <c r="U41" s="63">
        <v>1240.4032803782311</v>
      </c>
      <c r="V41" s="63">
        <v>-1815.8710249603962</v>
      </c>
      <c r="W41" s="63">
        <v>-1059.6322741984884</v>
      </c>
      <c r="X41" s="63">
        <v>1059.7486535395649</v>
      </c>
      <c r="Y41" s="63">
        <v>19.902071165315622</v>
      </c>
      <c r="Z41" s="63">
        <v>50.124472321164603</v>
      </c>
      <c r="AA41" s="63">
        <v>241.51060596844923</v>
      </c>
      <c r="AB41" s="63">
        <v>15.698375850049963</v>
      </c>
      <c r="AC41" s="63">
        <v>31.154724094308385</v>
      </c>
      <c r="AD41" s="63">
        <v>-1158.3240317365542</v>
      </c>
      <c r="AE41" s="63">
        <v>-84.352785419394621</v>
      </c>
      <c r="AF41" s="63">
        <v>-39.052400239286165</v>
      </c>
      <c r="AG41" s="63">
        <v>85.007052570716539</v>
      </c>
      <c r="AH41" s="63">
        <v>25.419551912206384</v>
      </c>
      <c r="AI41" s="63">
        <v>32.406369654411144</v>
      </c>
      <c r="AJ41" s="63">
        <v>150.1636186332284</v>
      </c>
      <c r="AK41" s="63">
        <v>122.15795774034105</v>
      </c>
      <c r="AL41" s="63">
        <v>94.053752701555467</v>
      </c>
      <c r="AM41" s="63">
        <v>166.090853798963</v>
      </c>
      <c r="AN41" s="63">
        <v>147.49304205006194</v>
      </c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</row>
    <row r="42" spans="1:52" x14ac:dyDescent="0.3"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</row>
    <row r="43" spans="1:52" x14ac:dyDescent="0.3">
      <c r="A43" t="s">
        <v>600</v>
      </c>
      <c r="B43" s="63" t="s">
        <v>604</v>
      </c>
      <c r="C43" s="63" t="s">
        <v>605</v>
      </c>
      <c r="D43" s="63" t="s">
        <v>606</v>
      </c>
      <c r="E43" s="63" t="s">
        <v>607</v>
      </c>
      <c r="F43" s="63" t="s">
        <v>608</v>
      </c>
      <c r="G43" s="63" t="s">
        <v>609</v>
      </c>
      <c r="H43" s="63" t="s">
        <v>610</v>
      </c>
      <c r="I43" s="63" t="s">
        <v>611</v>
      </c>
      <c r="J43" s="63" t="s">
        <v>612</v>
      </c>
      <c r="K43" s="63" t="s">
        <v>613</v>
      </c>
      <c r="L43" s="63" t="s">
        <v>614</v>
      </c>
      <c r="M43" s="63" t="s">
        <v>615</v>
      </c>
      <c r="N43" s="63" t="s">
        <v>616</v>
      </c>
      <c r="O43" s="63" t="s">
        <v>617</v>
      </c>
      <c r="P43" s="63" t="s">
        <v>618</v>
      </c>
      <c r="Q43" s="63" t="s">
        <v>619</v>
      </c>
      <c r="R43" s="63" t="s">
        <v>620</v>
      </c>
      <c r="S43" s="63" t="s">
        <v>621</v>
      </c>
      <c r="T43" s="63" t="s">
        <v>622</v>
      </c>
      <c r="U43" s="63" t="s">
        <v>623</v>
      </c>
      <c r="V43" s="63" t="s">
        <v>624</v>
      </c>
      <c r="W43" s="63" t="s">
        <v>625</v>
      </c>
      <c r="X43" s="63" t="s">
        <v>626</v>
      </c>
      <c r="Y43" s="63" t="s">
        <v>627</v>
      </c>
      <c r="Z43" s="63" t="s">
        <v>628</v>
      </c>
      <c r="AA43" s="63" t="s">
        <v>629</v>
      </c>
      <c r="AB43" s="63" t="s">
        <v>630</v>
      </c>
      <c r="AC43" s="63" t="s">
        <v>631</v>
      </c>
      <c r="AD43" s="63" t="s">
        <v>632</v>
      </c>
      <c r="AE43" s="63" t="s">
        <v>633</v>
      </c>
      <c r="AF43" s="63" t="s">
        <v>634</v>
      </c>
      <c r="AG43" s="63" t="s">
        <v>635</v>
      </c>
      <c r="AH43" s="63" t="s">
        <v>636</v>
      </c>
      <c r="AI43" s="63" t="s">
        <v>637</v>
      </c>
      <c r="AJ43" s="63" t="s">
        <v>638</v>
      </c>
      <c r="AK43" s="63" t="s">
        <v>639</v>
      </c>
      <c r="AL43" s="63" t="s">
        <v>640</v>
      </c>
      <c r="AM43" s="63" t="s">
        <v>641</v>
      </c>
      <c r="AN43" s="63" t="s">
        <v>642</v>
      </c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</row>
    <row r="44" spans="1:52" x14ac:dyDescent="0.3">
      <c r="A44" t="s">
        <v>601</v>
      </c>
      <c r="B44" s="63">
        <v>11868.474900756453</v>
      </c>
      <c r="C44" s="63">
        <v>11206.124563995469</v>
      </c>
      <c r="D44" s="63">
        <v>9128.9140747464098</v>
      </c>
      <c r="E44" s="63">
        <v>13276.106136699938</v>
      </c>
      <c r="F44" s="63">
        <v>10536.545310689895</v>
      </c>
      <c r="G44" s="63">
        <v>9416.8120203776925</v>
      </c>
      <c r="H44" s="63">
        <v>10087.4670011746</v>
      </c>
      <c r="I44" s="63">
        <v>-1722.9293893729823</v>
      </c>
      <c r="J44" s="63">
        <v>-1016.6314366370605</v>
      </c>
      <c r="K44" s="63">
        <v>1060.5790526119965</v>
      </c>
      <c r="L44" s="63">
        <v>347.05218333148861</v>
      </c>
      <c r="M44" s="63">
        <v>-1257.4833470548094</v>
      </c>
      <c r="N44" s="63">
        <v>137.750056742607</v>
      </c>
      <c r="O44" s="63">
        <v>259.40640073403409</v>
      </c>
      <c r="P44" s="63">
        <v>411.24858006287309</v>
      </c>
      <c r="Q44" s="63">
        <v>9529.9447311774566</v>
      </c>
      <c r="R44" s="63">
        <v>653.09157238582782</v>
      </c>
      <c r="S44" s="63">
        <v>459.69978625328997</v>
      </c>
      <c r="T44" s="63">
        <v>13.045378559207544</v>
      </c>
      <c r="U44" s="63">
        <v>1212.6934323806718</v>
      </c>
      <c r="V44" s="63">
        <v>-1722.9293893729823</v>
      </c>
      <c r="W44" s="63">
        <v>-1016.6314366370605</v>
      </c>
      <c r="X44" s="63">
        <v>1060.5790526119965</v>
      </c>
      <c r="Y44" s="63">
        <v>19.839430491165221</v>
      </c>
      <c r="Z44" s="63">
        <v>50.124472321164603</v>
      </c>
      <c r="AA44" s="63">
        <v>230.64175147433906</v>
      </c>
      <c r="AB44" s="63">
        <v>17.536617029050273</v>
      </c>
      <c r="AC44" s="63">
        <v>28.909912015769407</v>
      </c>
      <c r="AD44" s="63">
        <v>-1137.2326887284776</v>
      </c>
      <c r="AE44" s="63">
        <v>-83.299251411947964</v>
      </c>
      <c r="AF44" s="63">
        <v>-36.951406914383981</v>
      </c>
      <c r="AG44" s="63">
        <v>82.574311195569379</v>
      </c>
      <c r="AH44" s="63">
        <v>23.460812265490915</v>
      </c>
      <c r="AI44" s="63">
        <v>31.714933281546696</v>
      </c>
      <c r="AJ44" s="63">
        <v>141.5644712296654</v>
      </c>
      <c r="AK44" s="63">
        <v>117.84192950436871</v>
      </c>
      <c r="AL44" s="63">
        <v>91.64816583295314</v>
      </c>
      <c r="AM44" s="63">
        <v>160.8001994094374</v>
      </c>
      <c r="AN44" s="63">
        <v>158.80021482048252</v>
      </c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</row>
    <row r="45" spans="1:52" x14ac:dyDescent="0.3">
      <c r="A45" t="s">
        <v>602</v>
      </c>
      <c r="B45" s="63">
        <v>5473.2385585318525</v>
      </c>
      <c r="C45" s="63">
        <v>5556.012855009094</v>
      </c>
      <c r="D45" s="63">
        <v>4423.3089600861776</v>
      </c>
      <c r="E45" s="63">
        <v>6548.7767686227407</v>
      </c>
      <c r="F45" s="63">
        <v>5498.8471701770659</v>
      </c>
      <c r="G45" s="63">
        <v>4962.5761578760212</v>
      </c>
      <c r="H45" s="63">
        <v>5493.4478278860261</v>
      </c>
      <c r="I45" s="63">
        <v>-707.90045122783397</v>
      </c>
      <c r="J45" s="63">
        <v>-342.02914721784089</v>
      </c>
      <c r="K45" s="63">
        <v>790.67474770507545</v>
      </c>
      <c r="L45" s="63">
        <v>284.86346238581194</v>
      </c>
      <c r="M45" s="63">
        <v>-651.03816502587483</v>
      </c>
      <c r="N45" s="63">
        <v>114.76715272483068</v>
      </c>
      <c r="O45" s="63">
        <v>234.20935967434758</v>
      </c>
      <c r="P45" s="63">
        <v>296.66231033565703</v>
      </c>
      <c r="Q45" s="63">
        <v>3922.0903841408385</v>
      </c>
      <c r="R45" s="63">
        <v>514.76207240133829</v>
      </c>
      <c r="S45" s="63">
        <v>0</v>
      </c>
      <c r="T45" s="63">
        <v>124.32127926693919</v>
      </c>
      <c r="U45" s="63">
        <v>912.06482272273695</v>
      </c>
      <c r="V45" s="63">
        <v>-707.90045122783397</v>
      </c>
      <c r="W45" s="63">
        <v>-342.02914721784089</v>
      </c>
      <c r="X45" s="63">
        <v>790.67474770507545</v>
      </c>
      <c r="Y45" s="63">
        <v>11.247548062375548</v>
      </c>
      <c r="Z45" s="63">
        <v>29.023486251369242</v>
      </c>
      <c r="AA45" s="63">
        <v>174.59062645790743</v>
      </c>
      <c r="AB45" s="63">
        <v>56.684693059145289</v>
      </c>
      <c r="AC45" s="63">
        <v>13.317108555014377</v>
      </c>
      <c r="AD45" s="63">
        <v>-587.47767266003882</v>
      </c>
      <c r="AE45" s="63">
        <v>-37.936695587893979</v>
      </c>
      <c r="AF45" s="63">
        <v>-25.623796777942129</v>
      </c>
      <c r="AG45" s="63">
        <v>63.092096692249207</v>
      </c>
      <c r="AH45" s="63">
        <v>34.623199458917533</v>
      </c>
      <c r="AI45" s="63">
        <v>17.051856573663937</v>
      </c>
      <c r="AJ45" s="63">
        <v>148.10644259542411</v>
      </c>
      <c r="AK45" s="63">
        <v>86.102917078923483</v>
      </c>
      <c r="AL45" s="63">
        <v>62.945675977443834</v>
      </c>
      <c r="AM45" s="63">
        <v>132.01910665695382</v>
      </c>
      <c r="AN45" s="63">
        <v>101.69752770125936</v>
      </c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</row>
    <row r="46" spans="1:52" x14ac:dyDescent="0.3">
      <c r="A46" t="s">
        <v>603</v>
      </c>
      <c r="B46" s="63">
        <v>17284.863206856262</v>
      </c>
      <c r="C46" s="63">
        <v>17980.109660586149</v>
      </c>
      <c r="D46" s="63">
        <v>14909.139566104535</v>
      </c>
      <c r="E46" s="63">
        <v>20900.3858446136</v>
      </c>
      <c r="F46" s="63">
        <v>18524.662203861877</v>
      </c>
      <c r="G46" s="63">
        <v>16918.129036918061</v>
      </c>
      <c r="H46" s="63">
        <v>18529.10238611115</v>
      </c>
      <c r="I46" s="63">
        <v>-1630.7581278328821</v>
      </c>
      <c r="J46" s="63">
        <v>-744.96551291884305</v>
      </c>
      <c r="K46" s="63">
        <v>2326.0045815627705</v>
      </c>
      <c r="L46" s="63">
        <v>1289.5180561945708</v>
      </c>
      <c r="M46" s="63">
        <v>-1899.3196516071398</v>
      </c>
      <c r="N46" s="63">
        <v>292.78648466332521</v>
      </c>
      <c r="O46" s="63">
        <v>818.88423959161832</v>
      </c>
      <c r="P46" s="63">
        <v>792.08910960146954</v>
      </c>
      <c r="Q46" s="63">
        <v>9177.9841334229113</v>
      </c>
      <c r="R46" s="63">
        <v>1267.670056719837</v>
      </c>
      <c r="S46" s="63">
        <v>533.65350008551195</v>
      </c>
      <c r="T46" s="63">
        <v>3006.4881285987449</v>
      </c>
      <c r="U46" s="63">
        <v>3299.0673880292579</v>
      </c>
      <c r="V46" s="63">
        <v>-1630.7581278328821</v>
      </c>
      <c r="W46" s="63">
        <v>-744.96551291884305</v>
      </c>
      <c r="X46" s="63">
        <v>2326.0045815627705</v>
      </c>
      <c r="Y46" s="63">
        <v>115.26294594411941</v>
      </c>
      <c r="Z46" s="63">
        <v>70.914695389550346</v>
      </c>
      <c r="AA46" s="63">
        <v>641.89356828606992</v>
      </c>
      <c r="AB46" s="63">
        <v>359.20834628802572</v>
      </c>
      <c r="AC46" s="63">
        <v>102.23850028680528</v>
      </c>
      <c r="AD46" s="63">
        <v>-1701.6048239098977</v>
      </c>
      <c r="AE46" s="63">
        <v>-126.138379329575</v>
      </c>
      <c r="AF46" s="63">
        <v>-71.576448367667098</v>
      </c>
      <c r="AG46" s="63">
        <v>196.41288995019693</v>
      </c>
      <c r="AH46" s="63">
        <v>40.696363282541874</v>
      </c>
      <c r="AI46" s="63">
        <v>55.677231430586396</v>
      </c>
      <c r="AJ46" s="63">
        <v>535.32908617491057</v>
      </c>
      <c r="AK46" s="63">
        <v>283.55515341670781</v>
      </c>
      <c r="AL46" s="63">
        <v>220.40615818960293</v>
      </c>
      <c r="AM46" s="63">
        <v>457.1806939336085</v>
      </c>
      <c r="AN46" s="63">
        <v>114.50225747825806</v>
      </c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</row>
    <row r="47" spans="1:52" x14ac:dyDescent="0.3"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</row>
  </sheetData>
  <pageMargins left="0.75" right="0.75" top="1" bottom="1" header="0.5" footer="0.5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D30C-34C2-4831-8427-BE205B719B4A}">
  <sheetPr codeName="Sheet16"/>
  <dimension ref="A1:O222"/>
  <sheetViews>
    <sheetView topLeftCell="B1" workbookViewId="0">
      <selection activeCell="J11" sqref="J11"/>
    </sheetView>
  </sheetViews>
  <sheetFormatPr defaultRowHeight="14.4" x14ac:dyDescent="0.3"/>
  <cols>
    <col min="1" max="1" width="24.6640625" bestFit="1" customWidth="1"/>
    <col min="5" max="5" width="11.6640625" customWidth="1"/>
    <col min="10" max="10" width="31.6640625" bestFit="1" customWidth="1"/>
  </cols>
  <sheetData>
    <row r="1" spans="1:15" x14ac:dyDescent="0.3">
      <c r="A1" t="s">
        <v>693</v>
      </c>
      <c r="B1" t="s">
        <v>729</v>
      </c>
      <c r="C1" t="s">
        <v>730</v>
      </c>
      <c r="D1" t="s">
        <v>766</v>
      </c>
      <c r="E1" t="s">
        <v>767</v>
      </c>
      <c r="F1" t="s">
        <v>768</v>
      </c>
      <c r="G1" t="s">
        <v>776</v>
      </c>
      <c r="I1" t="s">
        <v>798</v>
      </c>
      <c r="J1" t="s">
        <v>848</v>
      </c>
      <c r="K1" t="s">
        <v>856</v>
      </c>
      <c r="L1" t="s">
        <v>858</v>
      </c>
      <c r="M1" t="s">
        <v>859</v>
      </c>
      <c r="N1" t="s">
        <v>860</v>
      </c>
      <c r="O1" t="s">
        <v>910</v>
      </c>
    </row>
    <row r="2" spans="1:15" x14ac:dyDescent="0.3">
      <c r="A2" t="s">
        <v>694</v>
      </c>
      <c r="B2" s="12">
        <v>1</v>
      </c>
      <c r="C2" t="s">
        <v>731</v>
      </c>
      <c r="D2" s="12">
        <v>1000000</v>
      </c>
      <c r="E2" s="12">
        <v>0.46151740000000002</v>
      </c>
      <c r="F2" t="s">
        <v>769</v>
      </c>
      <c r="G2" t="s">
        <v>777</v>
      </c>
      <c r="I2" t="s">
        <v>799</v>
      </c>
      <c r="J2" t="s">
        <v>849</v>
      </c>
      <c r="K2" t="s">
        <v>857</v>
      </c>
      <c r="L2">
        <v>0.18221096864685987</v>
      </c>
      <c r="M2">
        <v>167048.81454253715</v>
      </c>
      <c r="N2" t="s">
        <v>861</v>
      </c>
      <c r="O2" t="s">
        <v>911</v>
      </c>
    </row>
    <row r="3" spans="1:15" x14ac:dyDescent="0.3">
      <c r="A3" t="s">
        <v>695</v>
      </c>
      <c r="B3" s="12">
        <v>1</v>
      </c>
      <c r="C3" t="s">
        <v>732</v>
      </c>
      <c r="D3" s="12">
        <v>1000000</v>
      </c>
      <c r="E3" s="12">
        <v>0.40720430000000002</v>
      </c>
      <c r="F3" t="s">
        <v>769</v>
      </c>
      <c r="G3" t="s">
        <v>778</v>
      </c>
      <c r="I3" t="s">
        <v>800</v>
      </c>
      <c r="J3" t="s">
        <v>849</v>
      </c>
      <c r="K3" t="s">
        <v>857</v>
      </c>
      <c r="L3">
        <v>0.19162545388335991</v>
      </c>
      <c r="M3">
        <v>167048.81454253715</v>
      </c>
      <c r="N3" t="s">
        <v>862</v>
      </c>
      <c r="O3" t="s">
        <v>911</v>
      </c>
    </row>
    <row r="4" spans="1:15" x14ac:dyDescent="0.3">
      <c r="A4" t="s">
        <v>696</v>
      </c>
      <c r="B4" s="12">
        <v>1</v>
      </c>
      <c r="C4" t="s">
        <v>733</v>
      </c>
      <c r="D4" s="12">
        <v>1000000</v>
      </c>
      <c r="E4" s="12">
        <v>0.33602431617831874</v>
      </c>
      <c r="F4" t="s">
        <v>769</v>
      </c>
      <c r="G4" t="s">
        <v>779</v>
      </c>
      <c r="I4" t="s">
        <v>801</v>
      </c>
      <c r="J4" t="s">
        <v>849</v>
      </c>
      <c r="K4" t="s">
        <v>857</v>
      </c>
      <c r="L4">
        <v>0.26191256750602154</v>
      </c>
      <c r="M4">
        <v>167048.81454253715</v>
      </c>
      <c r="N4" t="s">
        <v>863</v>
      </c>
      <c r="O4" t="s">
        <v>911</v>
      </c>
    </row>
    <row r="5" spans="1:15" x14ac:dyDescent="0.3">
      <c r="A5" t="s">
        <v>697</v>
      </c>
      <c r="B5" s="12">
        <v>1</v>
      </c>
      <c r="C5" t="s">
        <v>734</v>
      </c>
      <c r="D5" s="12">
        <v>1000000</v>
      </c>
      <c r="E5" s="12">
        <v>0.17716056985615253</v>
      </c>
      <c r="F5" t="s">
        <v>769</v>
      </c>
      <c r="G5" t="s">
        <v>779</v>
      </c>
      <c r="I5" t="s">
        <v>802</v>
      </c>
      <c r="J5" t="s">
        <v>849</v>
      </c>
      <c r="K5" t="s">
        <v>857</v>
      </c>
      <c r="L5">
        <v>0.12660023761550088</v>
      </c>
      <c r="M5">
        <v>167048.81454253715</v>
      </c>
      <c r="N5" t="s">
        <v>864</v>
      </c>
      <c r="O5" t="s">
        <v>911</v>
      </c>
    </row>
    <row r="6" spans="1:15" x14ac:dyDescent="0.3">
      <c r="A6" t="s">
        <v>698</v>
      </c>
      <c r="B6" s="12">
        <v>1</v>
      </c>
      <c r="C6" t="s">
        <v>735</v>
      </c>
      <c r="D6" s="12">
        <v>1000000</v>
      </c>
      <c r="E6" s="12">
        <v>0.12407229702605803</v>
      </c>
      <c r="F6" t="s">
        <v>769</v>
      </c>
      <c r="G6" t="s">
        <v>779</v>
      </c>
      <c r="I6" t="s">
        <v>803</v>
      </c>
      <c r="J6" t="s">
        <v>849</v>
      </c>
      <c r="K6" t="s">
        <v>857</v>
      </c>
      <c r="L6">
        <v>0.16030140282247396</v>
      </c>
      <c r="M6">
        <v>167048.81454253715</v>
      </c>
      <c r="N6" t="s">
        <v>865</v>
      </c>
      <c r="O6" t="s">
        <v>911</v>
      </c>
    </row>
    <row r="7" spans="1:15" x14ac:dyDescent="0.3">
      <c r="A7" t="s">
        <v>699</v>
      </c>
      <c r="B7" s="12">
        <v>1</v>
      </c>
      <c r="C7" t="s">
        <v>736</v>
      </c>
      <c r="D7" s="12">
        <v>1000000</v>
      </c>
      <c r="E7" s="12">
        <v>0.37212289999999998</v>
      </c>
      <c r="F7" t="s">
        <v>770</v>
      </c>
      <c r="G7" t="s">
        <v>780</v>
      </c>
      <c r="I7" t="s">
        <v>804</v>
      </c>
      <c r="J7" t="s">
        <v>849</v>
      </c>
      <c r="K7" t="s">
        <v>857</v>
      </c>
      <c r="L7">
        <v>0.22835449984151068</v>
      </c>
      <c r="M7">
        <v>167048.81454253715</v>
      </c>
      <c r="N7" t="s">
        <v>866</v>
      </c>
      <c r="O7" t="s">
        <v>911</v>
      </c>
    </row>
    <row r="8" spans="1:15" x14ac:dyDescent="0.3">
      <c r="A8" t="s">
        <v>700</v>
      </c>
      <c r="B8" s="12">
        <v>1</v>
      </c>
      <c r="C8" t="s">
        <v>737</v>
      </c>
      <c r="D8" s="12">
        <v>1000000</v>
      </c>
      <c r="E8" s="12">
        <v>0.27550760000000002</v>
      </c>
      <c r="F8" t="s">
        <v>770</v>
      </c>
      <c r="G8" t="s">
        <v>781</v>
      </c>
      <c r="I8" t="s">
        <v>805</v>
      </c>
      <c r="J8" t="s">
        <v>849</v>
      </c>
      <c r="K8" t="s">
        <v>857</v>
      </c>
      <c r="L8">
        <v>0.14541626636515576</v>
      </c>
      <c r="M8">
        <v>167048.81454253715</v>
      </c>
      <c r="N8" t="s">
        <v>867</v>
      </c>
      <c r="O8" t="s">
        <v>911</v>
      </c>
    </row>
    <row r="9" spans="1:15" x14ac:dyDescent="0.3">
      <c r="A9" t="s">
        <v>701</v>
      </c>
      <c r="B9" s="12">
        <v>1</v>
      </c>
      <c r="C9" t="s">
        <v>738</v>
      </c>
      <c r="D9" s="12">
        <v>1000000</v>
      </c>
      <c r="E9" s="12">
        <v>0.24963297968615511</v>
      </c>
      <c r="F9" t="s">
        <v>770</v>
      </c>
      <c r="G9" t="s">
        <v>782</v>
      </c>
      <c r="I9" t="s">
        <v>806</v>
      </c>
      <c r="J9" t="s">
        <v>850</v>
      </c>
      <c r="K9" t="s">
        <v>857</v>
      </c>
      <c r="L9">
        <v>0.2543642090808591</v>
      </c>
      <c r="M9">
        <v>184596.5912601536</v>
      </c>
      <c r="N9" t="s">
        <v>868</v>
      </c>
      <c r="O9" t="s">
        <v>911</v>
      </c>
    </row>
    <row r="10" spans="1:15" x14ac:dyDescent="0.3">
      <c r="A10" t="s">
        <v>702</v>
      </c>
      <c r="B10" s="12">
        <v>1</v>
      </c>
      <c r="C10" t="s">
        <v>739</v>
      </c>
      <c r="D10" s="12">
        <v>1000000</v>
      </c>
      <c r="E10" s="12">
        <v>7.7555407906039403E-2</v>
      </c>
      <c r="F10" t="s">
        <v>770</v>
      </c>
      <c r="G10" t="s">
        <v>782</v>
      </c>
      <c r="I10" t="s">
        <v>807</v>
      </c>
      <c r="J10" t="s">
        <v>850</v>
      </c>
      <c r="K10" t="s">
        <v>857</v>
      </c>
      <c r="L10">
        <v>0.28406966061086486</v>
      </c>
      <c r="M10">
        <v>184596.5912601536</v>
      </c>
      <c r="N10" t="s">
        <v>869</v>
      </c>
      <c r="O10" t="s">
        <v>911</v>
      </c>
    </row>
    <row r="11" spans="1:15" x14ac:dyDescent="0.3">
      <c r="A11" t="s">
        <v>703</v>
      </c>
      <c r="B11" s="12">
        <v>1</v>
      </c>
      <c r="C11" t="s">
        <v>740</v>
      </c>
      <c r="D11" s="12">
        <v>1000000</v>
      </c>
      <c r="E11" s="12">
        <v>3.8805543561015322E-2</v>
      </c>
      <c r="F11" t="s">
        <v>770</v>
      </c>
      <c r="G11" t="s">
        <v>782</v>
      </c>
      <c r="I11" t="s">
        <v>808</v>
      </c>
      <c r="J11" t="s">
        <v>850</v>
      </c>
      <c r="K11" t="s">
        <v>857</v>
      </c>
      <c r="L11">
        <v>0.32852829649654863</v>
      </c>
      <c r="M11">
        <v>184596.5912601536</v>
      </c>
      <c r="N11" t="s">
        <v>870</v>
      </c>
      <c r="O11" t="s">
        <v>911</v>
      </c>
    </row>
    <row r="12" spans="1:15" x14ac:dyDescent="0.3">
      <c r="A12" t="s">
        <v>704</v>
      </c>
      <c r="B12" s="12">
        <v>1</v>
      </c>
      <c r="C12" t="s">
        <v>741</v>
      </c>
      <c r="D12" s="12">
        <v>1000000</v>
      </c>
      <c r="E12" s="12">
        <v>0.43403170000000002</v>
      </c>
      <c r="F12" t="s">
        <v>771</v>
      </c>
      <c r="G12" t="s">
        <v>783</v>
      </c>
      <c r="I12" t="s">
        <v>809</v>
      </c>
      <c r="J12" t="s">
        <v>850</v>
      </c>
      <c r="K12" t="s">
        <v>857</v>
      </c>
      <c r="L12">
        <v>0.17336595295524301</v>
      </c>
      <c r="M12">
        <v>184596.5912601536</v>
      </c>
      <c r="N12" t="s">
        <v>871</v>
      </c>
      <c r="O12" t="s">
        <v>911</v>
      </c>
    </row>
    <row r="13" spans="1:15" x14ac:dyDescent="0.3">
      <c r="A13" t="s">
        <v>705</v>
      </c>
      <c r="B13" s="12">
        <v>1</v>
      </c>
      <c r="C13" t="s">
        <v>742</v>
      </c>
      <c r="D13" s="12">
        <v>1000000</v>
      </c>
      <c r="E13" s="12">
        <v>0.37544620000000001</v>
      </c>
      <c r="F13" t="s">
        <v>771</v>
      </c>
      <c r="G13" t="s">
        <v>784</v>
      </c>
      <c r="I13" t="s">
        <v>810</v>
      </c>
      <c r="J13" t="s">
        <v>850</v>
      </c>
      <c r="K13" t="s">
        <v>857</v>
      </c>
      <c r="L13">
        <v>0.21169910589877602</v>
      </c>
      <c r="M13">
        <v>184596.5912601536</v>
      </c>
      <c r="N13" t="s">
        <v>872</v>
      </c>
      <c r="O13" t="s">
        <v>911</v>
      </c>
    </row>
    <row r="14" spans="1:15" x14ac:dyDescent="0.3">
      <c r="A14" t="s">
        <v>706</v>
      </c>
      <c r="B14" s="12">
        <v>1</v>
      </c>
      <c r="C14" t="s">
        <v>743</v>
      </c>
      <c r="D14" s="12">
        <v>1000000</v>
      </c>
      <c r="E14" s="12">
        <v>0.38725488256096158</v>
      </c>
      <c r="F14" t="s">
        <v>771</v>
      </c>
      <c r="G14" t="s">
        <v>785</v>
      </c>
      <c r="I14" t="s">
        <v>811</v>
      </c>
      <c r="J14" t="s">
        <v>850</v>
      </c>
      <c r="K14" t="s">
        <v>857</v>
      </c>
      <c r="L14">
        <v>0.29501226031380923</v>
      </c>
      <c r="M14">
        <v>184596.5912601536</v>
      </c>
      <c r="N14" t="s">
        <v>873</v>
      </c>
      <c r="O14" t="s">
        <v>911</v>
      </c>
    </row>
    <row r="15" spans="1:15" x14ac:dyDescent="0.3">
      <c r="A15" t="s">
        <v>707</v>
      </c>
      <c r="B15" s="12">
        <v>1</v>
      </c>
      <c r="C15" t="s">
        <v>744</v>
      </c>
      <c r="D15" s="12">
        <v>1000000</v>
      </c>
      <c r="E15" s="12">
        <v>0.19011822164280867</v>
      </c>
      <c r="F15" t="s">
        <v>771</v>
      </c>
      <c r="G15" t="s">
        <v>785</v>
      </c>
      <c r="I15" t="s">
        <v>812</v>
      </c>
      <c r="J15" t="s">
        <v>850</v>
      </c>
      <c r="K15" t="s">
        <v>857</v>
      </c>
      <c r="L15">
        <v>0.17293916961735045</v>
      </c>
      <c r="M15">
        <v>184596.5912601536</v>
      </c>
      <c r="N15" t="s">
        <v>874</v>
      </c>
      <c r="O15" t="s">
        <v>911</v>
      </c>
    </row>
    <row r="16" spans="1:15" x14ac:dyDescent="0.3">
      <c r="A16" t="s">
        <v>708</v>
      </c>
      <c r="B16" s="12">
        <v>1</v>
      </c>
      <c r="C16" t="s">
        <v>745</v>
      </c>
      <c r="D16" s="12">
        <v>1000000</v>
      </c>
      <c r="E16" s="12">
        <v>0.12926614813252724</v>
      </c>
      <c r="F16" t="s">
        <v>771</v>
      </c>
      <c r="G16" t="s">
        <v>785</v>
      </c>
      <c r="I16" t="s">
        <v>813</v>
      </c>
      <c r="J16" t="s">
        <v>851</v>
      </c>
      <c r="K16" t="s">
        <v>857</v>
      </c>
      <c r="L16">
        <v>0.47676889072997669</v>
      </c>
      <c r="M16">
        <v>86941.15189749781</v>
      </c>
      <c r="N16" t="s">
        <v>875</v>
      </c>
      <c r="O16" t="s">
        <v>911</v>
      </c>
    </row>
    <row r="17" spans="1:15" x14ac:dyDescent="0.3">
      <c r="A17" t="s">
        <v>709</v>
      </c>
      <c r="B17" s="12">
        <v>1</v>
      </c>
      <c r="C17" t="s">
        <v>746</v>
      </c>
      <c r="D17" s="12">
        <v>1000000</v>
      </c>
      <c r="E17" s="12">
        <v>0.35790549999999999</v>
      </c>
      <c r="F17" t="s">
        <v>772</v>
      </c>
      <c r="G17" t="s">
        <v>786</v>
      </c>
      <c r="I17" t="s">
        <v>814</v>
      </c>
      <c r="J17" t="s">
        <v>851</v>
      </c>
      <c r="K17" t="s">
        <v>857</v>
      </c>
      <c r="L17">
        <v>0.5043540430202873</v>
      </c>
      <c r="M17">
        <v>86941.15189749781</v>
      </c>
      <c r="N17" t="s">
        <v>876</v>
      </c>
      <c r="O17" t="s">
        <v>911</v>
      </c>
    </row>
    <row r="18" spans="1:15" x14ac:dyDescent="0.3">
      <c r="A18" t="s">
        <v>710</v>
      </c>
      <c r="B18" s="12">
        <v>1</v>
      </c>
      <c r="C18" t="s">
        <v>747</v>
      </c>
      <c r="D18" s="12">
        <v>1000000</v>
      </c>
      <c r="E18" s="12">
        <v>0.250637</v>
      </c>
      <c r="F18" t="s">
        <v>772</v>
      </c>
      <c r="G18" t="s">
        <v>787</v>
      </c>
      <c r="I18" t="s">
        <v>815</v>
      </c>
      <c r="J18" t="s">
        <v>851</v>
      </c>
      <c r="K18" t="s">
        <v>857</v>
      </c>
      <c r="L18">
        <v>0.57647041192252357</v>
      </c>
      <c r="M18">
        <v>86941.15189749781</v>
      </c>
      <c r="N18" t="s">
        <v>877</v>
      </c>
      <c r="O18" t="s">
        <v>911</v>
      </c>
    </row>
    <row r="19" spans="1:15" x14ac:dyDescent="0.3">
      <c r="A19" t="s">
        <v>711</v>
      </c>
      <c r="B19" s="12">
        <v>1</v>
      </c>
      <c r="C19" t="s">
        <v>748</v>
      </c>
      <c r="D19" s="12">
        <v>1000000</v>
      </c>
      <c r="E19" s="12">
        <v>0.17851557927642162</v>
      </c>
      <c r="F19" t="s">
        <v>772</v>
      </c>
      <c r="G19" t="s">
        <v>788</v>
      </c>
      <c r="I19" t="s">
        <v>816</v>
      </c>
      <c r="J19" t="s">
        <v>851</v>
      </c>
      <c r="K19" t="s">
        <v>857</v>
      </c>
      <c r="L19">
        <v>0.30238743199573248</v>
      </c>
      <c r="M19">
        <v>86941.15189749781</v>
      </c>
      <c r="N19" t="s">
        <v>878</v>
      </c>
      <c r="O19" t="s">
        <v>911</v>
      </c>
    </row>
    <row r="20" spans="1:15" x14ac:dyDescent="0.3">
      <c r="A20" t="s">
        <v>712</v>
      </c>
      <c r="B20" s="12">
        <v>1</v>
      </c>
      <c r="C20" t="s">
        <v>749</v>
      </c>
      <c r="D20" s="12">
        <v>1000000</v>
      </c>
      <c r="E20" s="12">
        <v>2.6361890258195336E-2</v>
      </c>
      <c r="F20" t="s">
        <v>772</v>
      </c>
      <c r="G20" t="s">
        <v>788</v>
      </c>
      <c r="I20" t="s">
        <v>817</v>
      </c>
      <c r="J20" t="s">
        <v>851</v>
      </c>
      <c r="K20" t="s">
        <v>857</v>
      </c>
      <c r="L20">
        <v>0.36147692427924855</v>
      </c>
      <c r="M20">
        <v>86941.15189749781</v>
      </c>
      <c r="N20" t="s">
        <v>879</v>
      </c>
      <c r="O20" t="s">
        <v>911</v>
      </c>
    </row>
    <row r="21" spans="1:15" x14ac:dyDescent="0.3">
      <c r="A21" t="s">
        <v>713</v>
      </c>
      <c r="B21" s="12">
        <v>1</v>
      </c>
      <c r="C21" t="s">
        <v>750</v>
      </c>
      <c r="D21" s="12">
        <v>1000000</v>
      </c>
      <c r="E21" s="12">
        <v>4.6525425759336228E-3</v>
      </c>
      <c r="F21" t="s">
        <v>772</v>
      </c>
      <c r="G21" t="s">
        <v>788</v>
      </c>
      <c r="I21" t="s">
        <v>818</v>
      </c>
      <c r="J21" t="s">
        <v>851</v>
      </c>
      <c r="K21" t="s">
        <v>857</v>
      </c>
      <c r="L21">
        <v>0.44918106386882795</v>
      </c>
      <c r="M21">
        <v>86941.15189749781</v>
      </c>
      <c r="N21" t="s">
        <v>880</v>
      </c>
      <c r="O21" t="s">
        <v>911</v>
      </c>
    </row>
    <row r="22" spans="1:15" x14ac:dyDescent="0.3">
      <c r="A22" t="s">
        <v>714</v>
      </c>
      <c r="B22" s="12">
        <v>1</v>
      </c>
      <c r="C22" t="s">
        <v>751</v>
      </c>
      <c r="D22" s="12">
        <v>1000000</v>
      </c>
      <c r="E22" s="12">
        <v>0.32030570000000003</v>
      </c>
      <c r="F22" t="s">
        <v>773</v>
      </c>
      <c r="G22" t="s">
        <v>789</v>
      </c>
      <c r="I22" t="s">
        <v>819</v>
      </c>
      <c r="J22" t="s">
        <v>851</v>
      </c>
      <c r="K22" t="s">
        <v>857</v>
      </c>
      <c r="L22">
        <v>0.2275485779004518</v>
      </c>
      <c r="M22">
        <v>86941.15189749781</v>
      </c>
      <c r="N22" t="s">
        <v>881</v>
      </c>
      <c r="O22" t="s">
        <v>911</v>
      </c>
    </row>
    <row r="23" spans="1:15" x14ac:dyDescent="0.3">
      <c r="A23" t="s">
        <v>715</v>
      </c>
      <c r="B23" s="12">
        <v>1</v>
      </c>
      <c r="C23" t="s">
        <v>752</v>
      </c>
      <c r="D23" s="12">
        <v>1000000</v>
      </c>
      <c r="E23" s="12">
        <v>0.215694</v>
      </c>
      <c r="F23" t="s">
        <v>773</v>
      </c>
      <c r="G23" t="s">
        <v>790</v>
      </c>
      <c r="I23" t="s">
        <v>820</v>
      </c>
      <c r="J23" t="s">
        <v>852</v>
      </c>
      <c r="K23" t="s">
        <v>857</v>
      </c>
      <c r="L23">
        <v>0.29035372535947895</v>
      </c>
      <c r="M23">
        <v>63900.536915252065</v>
      </c>
      <c r="N23" t="s">
        <v>882</v>
      </c>
      <c r="O23" t="s">
        <v>911</v>
      </c>
    </row>
    <row r="24" spans="1:15" x14ac:dyDescent="0.3">
      <c r="A24" t="s">
        <v>716</v>
      </c>
      <c r="B24" s="12">
        <v>1</v>
      </c>
      <c r="C24" t="s">
        <v>753</v>
      </c>
      <c r="D24" s="12">
        <v>1000000</v>
      </c>
      <c r="E24" s="12">
        <v>0.20590136474251095</v>
      </c>
      <c r="F24" t="s">
        <v>773</v>
      </c>
      <c r="G24" t="s">
        <v>791</v>
      </c>
      <c r="I24" t="s">
        <v>821</v>
      </c>
      <c r="J24" t="s">
        <v>852</v>
      </c>
      <c r="K24" t="s">
        <v>857</v>
      </c>
      <c r="L24">
        <v>0.30690903816585602</v>
      </c>
      <c r="M24">
        <v>63900.536915252065</v>
      </c>
      <c r="N24" t="s">
        <v>883</v>
      </c>
      <c r="O24" t="s">
        <v>911</v>
      </c>
    </row>
    <row r="25" spans="1:15" x14ac:dyDescent="0.3">
      <c r="A25" t="s">
        <v>717</v>
      </c>
      <c r="B25" s="12">
        <v>1</v>
      </c>
      <c r="C25" t="s">
        <v>754</v>
      </c>
      <c r="D25" s="12">
        <v>1000000</v>
      </c>
      <c r="E25" s="12">
        <v>3.1466143453894931E-2</v>
      </c>
      <c r="F25" t="s">
        <v>773</v>
      </c>
      <c r="G25" t="s">
        <v>791</v>
      </c>
      <c r="I25" t="s">
        <v>822</v>
      </c>
      <c r="J25" t="s">
        <v>852</v>
      </c>
      <c r="K25" t="s">
        <v>857</v>
      </c>
      <c r="L25">
        <v>0.33303078436381611</v>
      </c>
      <c r="M25">
        <v>63900.536915252065</v>
      </c>
      <c r="N25" t="s">
        <v>884</v>
      </c>
      <c r="O25" t="s">
        <v>911</v>
      </c>
    </row>
    <row r="26" spans="1:15" x14ac:dyDescent="0.3">
      <c r="A26" t="s">
        <v>718</v>
      </c>
      <c r="B26" s="12">
        <v>1</v>
      </c>
      <c r="C26" t="s">
        <v>755</v>
      </c>
      <c r="D26" s="12">
        <v>1000000</v>
      </c>
      <c r="E26" s="12">
        <v>5.6948805543970051E-3</v>
      </c>
      <c r="F26" t="s">
        <v>773</v>
      </c>
      <c r="G26" t="s">
        <v>791</v>
      </c>
      <c r="I26" t="s">
        <v>823</v>
      </c>
      <c r="J26" t="s">
        <v>852</v>
      </c>
      <c r="K26" t="s">
        <v>857</v>
      </c>
      <c r="L26">
        <v>0.22042324851114775</v>
      </c>
      <c r="M26">
        <v>63900.536915252065</v>
      </c>
      <c r="N26" t="s">
        <v>885</v>
      </c>
      <c r="O26" t="s">
        <v>911</v>
      </c>
    </row>
    <row r="27" spans="1:15" x14ac:dyDescent="0.3">
      <c r="A27" t="s">
        <v>719</v>
      </c>
      <c r="B27" s="12">
        <v>1</v>
      </c>
      <c r="C27" t="s">
        <v>756</v>
      </c>
      <c r="D27" s="12">
        <v>1000000</v>
      </c>
      <c r="E27" s="12">
        <v>0.32632149999999999</v>
      </c>
      <c r="F27" t="s">
        <v>774</v>
      </c>
      <c r="G27" t="s">
        <v>792</v>
      </c>
      <c r="I27" t="s">
        <v>824</v>
      </c>
      <c r="J27" t="s">
        <v>852</v>
      </c>
      <c r="K27" t="s">
        <v>857</v>
      </c>
      <c r="L27">
        <v>0.23847093489774385</v>
      </c>
      <c r="M27">
        <v>63900.536915252065</v>
      </c>
      <c r="N27" t="s">
        <v>886</v>
      </c>
      <c r="O27" t="s">
        <v>911</v>
      </c>
    </row>
    <row r="28" spans="1:15" x14ac:dyDescent="0.3">
      <c r="A28" t="s">
        <v>720</v>
      </c>
      <c r="B28" s="12">
        <v>1</v>
      </c>
      <c r="C28" t="s">
        <v>757</v>
      </c>
      <c r="D28" s="12">
        <v>1000000</v>
      </c>
      <c r="E28" s="12">
        <v>0.22794919999999999</v>
      </c>
      <c r="F28" t="s">
        <v>774</v>
      </c>
      <c r="G28" t="s">
        <v>793</v>
      </c>
      <c r="I28" t="s">
        <v>825</v>
      </c>
      <c r="J28" t="s">
        <v>852</v>
      </c>
      <c r="K28" t="s">
        <v>857</v>
      </c>
      <c r="L28">
        <v>0.27493197132484154</v>
      </c>
      <c r="M28">
        <v>63900.536915252065</v>
      </c>
      <c r="N28" t="s">
        <v>887</v>
      </c>
      <c r="O28" t="s">
        <v>911</v>
      </c>
    </row>
    <row r="29" spans="1:15" x14ac:dyDescent="0.3">
      <c r="A29" t="s">
        <v>721</v>
      </c>
      <c r="B29" s="12">
        <v>1</v>
      </c>
      <c r="C29" t="s">
        <v>758</v>
      </c>
      <c r="D29" s="12">
        <v>1000000</v>
      </c>
      <c r="E29" s="12">
        <v>0.27770418081201381</v>
      </c>
      <c r="F29" t="s">
        <v>774</v>
      </c>
      <c r="G29" t="s">
        <v>794</v>
      </c>
      <c r="I29" t="s">
        <v>826</v>
      </c>
      <c r="J29" t="s">
        <v>852</v>
      </c>
      <c r="K29" t="s">
        <v>857</v>
      </c>
      <c r="L29">
        <v>0.15653543113955223</v>
      </c>
      <c r="M29">
        <v>63900.536915252065</v>
      </c>
      <c r="N29" t="s">
        <v>888</v>
      </c>
      <c r="O29" t="s">
        <v>911</v>
      </c>
    </row>
    <row r="30" spans="1:15" x14ac:dyDescent="0.3">
      <c r="A30" t="s">
        <v>722</v>
      </c>
      <c r="B30" s="12">
        <v>1</v>
      </c>
      <c r="C30" t="s">
        <v>759</v>
      </c>
      <c r="D30" s="12">
        <v>1000000</v>
      </c>
      <c r="E30" s="12">
        <v>5.5242434240112104E-2</v>
      </c>
      <c r="F30" t="s">
        <v>774</v>
      </c>
      <c r="G30" t="s">
        <v>794</v>
      </c>
      <c r="I30" t="s">
        <v>827</v>
      </c>
      <c r="J30" t="s">
        <v>853</v>
      </c>
      <c r="K30" t="s">
        <v>857</v>
      </c>
      <c r="L30">
        <v>0.23214952011721951</v>
      </c>
      <c r="M30">
        <v>334441.30677796475</v>
      </c>
      <c r="N30" t="s">
        <v>889</v>
      </c>
      <c r="O30" t="s">
        <v>911</v>
      </c>
    </row>
    <row r="31" spans="1:15" x14ac:dyDescent="0.3">
      <c r="A31" t="s">
        <v>723</v>
      </c>
      <c r="B31" s="12">
        <v>1</v>
      </c>
      <c r="C31" t="s">
        <v>760</v>
      </c>
      <c r="D31" s="12">
        <v>1000000</v>
      </c>
      <c r="E31" s="12">
        <v>1.4020324563374474E-2</v>
      </c>
      <c r="F31" t="s">
        <v>774</v>
      </c>
      <c r="G31" t="s">
        <v>794</v>
      </c>
      <c r="I31" t="s">
        <v>828</v>
      </c>
      <c r="J31" t="s">
        <v>853</v>
      </c>
      <c r="K31" t="s">
        <v>857</v>
      </c>
      <c r="L31">
        <v>0.18200511248274923</v>
      </c>
      <c r="M31">
        <v>334441.30677796475</v>
      </c>
      <c r="N31" t="s">
        <v>890</v>
      </c>
      <c r="O31" t="s">
        <v>911</v>
      </c>
    </row>
    <row r="32" spans="1:15" x14ac:dyDescent="0.3">
      <c r="A32" t="s">
        <v>724</v>
      </c>
      <c r="B32" s="12">
        <v>1</v>
      </c>
      <c r="C32" t="s">
        <v>761</v>
      </c>
      <c r="D32" s="12">
        <v>1000000</v>
      </c>
      <c r="E32" s="12">
        <v>0.30448530000000001</v>
      </c>
      <c r="F32" t="s">
        <v>775</v>
      </c>
      <c r="G32" t="s">
        <v>795</v>
      </c>
      <c r="I32" t="s">
        <v>829</v>
      </c>
      <c r="J32" t="s">
        <v>853</v>
      </c>
      <c r="K32" t="s">
        <v>857</v>
      </c>
      <c r="L32">
        <v>0.26086488871480085</v>
      </c>
      <c r="M32">
        <v>334441.30677796475</v>
      </c>
      <c r="N32" t="s">
        <v>891</v>
      </c>
      <c r="O32" t="s">
        <v>911</v>
      </c>
    </row>
    <row r="33" spans="1:15" x14ac:dyDescent="0.3">
      <c r="A33" t="s">
        <v>725</v>
      </c>
      <c r="B33" s="12">
        <v>1</v>
      </c>
      <c r="C33" t="s">
        <v>762</v>
      </c>
      <c r="D33" s="12">
        <v>1000000</v>
      </c>
      <c r="E33" s="12">
        <v>0.1995777</v>
      </c>
      <c r="F33" t="s">
        <v>775</v>
      </c>
      <c r="G33" t="s">
        <v>796</v>
      </c>
      <c r="I33" t="s">
        <v>830</v>
      </c>
      <c r="J33" t="s">
        <v>853</v>
      </c>
      <c r="K33" t="s">
        <v>857</v>
      </c>
      <c r="L33">
        <v>0.14729035157933465</v>
      </c>
      <c r="M33">
        <v>334441.30677796475</v>
      </c>
      <c r="N33" t="s">
        <v>892</v>
      </c>
      <c r="O33" t="s">
        <v>911</v>
      </c>
    </row>
    <row r="34" spans="1:15" x14ac:dyDescent="0.3">
      <c r="A34" t="s">
        <v>726</v>
      </c>
      <c r="B34" s="12">
        <v>1</v>
      </c>
      <c r="C34" t="s">
        <v>763</v>
      </c>
      <c r="D34" s="12">
        <v>1000000</v>
      </c>
      <c r="E34" s="12">
        <v>0.18004957141420214</v>
      </c>
      <c r="F34" t="s">
        <v>775</v>
      </c>
      <c r="G34" t="s">
        <v>797</v>
      </c>
      <c r="I34" t="s">
        <v>831</v>
      </c>
      <c r="J34" t="s">
        <v>853</v>
      </c>
      <c r="K34" t="s">
        <v>857</v>
      </c>
      <c r="L34">
        <v>0.16971365959831075</v>
      </c>
      <c r="M34">
        <v>334441.30677796475</v>
      </c>
      <c r="N34" t="s">
        <v>893</v>
      </c>
      <c r="O34" t="s">
        <v>911</v>
      </c>
    </row>
    <row r="35" spans="1:15" x14ac:dyDescent="0.3">
      <c r="A35" t="s">
        <v>727</v>
      </c>
      <c r="B35" s="12">
        <v>1</v>
      </c>
      <c r="C35" t="s">
        <v>764</v>
      </c>
      <c r="D35" s="12">
        <v>1000000</v>
      </c>
      <c r="E35" s="12">
        <v>2.792392809376493E-2</v>
      </c>
      <c r="F35" t="s">
        <v>775</v>
      </c>
      <c r="G35" t="s">
        <v>797</v>
      </c>
      <c r="I35" t="s">
        <v>832</v>
      </c>
      <c r="J35" t="s">
        <v>853</v>
      </c>
      <c r="K35" t="s">
        <v>857</v>
      </c>
      <c r="L35">
        <v>0.22048845291153776</v>
      </c>
      <c r="M35">
        <v>334441.30677796475</v>
      </c>
      <c r="N35" t="s">
        <v>894</v>
      </c>
      <c r="O35" t="s">
        <v>911</v>
      </c>
    </row>
    <row r="36" spans="1:15" x14ac:dyDescent="0.3">
      <c r="A36" t="s">
        <v>728</v>
      </c>
      <c r="B36" s="12">
        <v>1</v>
      </c>
      <c r="C36" t="s">
        <v>765</v>
      </c>
      <c r="D36" s="12">
        <v>1000000</v>
      </c>
      <c r="E36" s="12">
        <v>6.0363236873118538E-3</v>
      </c>
      <c r="F36" t="s">
        <v>775</v>
      </c>
      <c r="G36" t="s">
        <v>797</v>
      </c>
      <c r="I36" t="s">
        <v>833</v>
      </c>
      <c r="J36" t="s">
        <v>853</v>
      </c>
      <c r="K36" t="s">
        <v>857</v>
      </c>
      <c r="L36">
        <v>0.16775604675651515</v>
      </c>
      <c r="M36">
        <v>334441.30677796475</v>
      </c>
      <c r="N36" t="s">
        <v>895</v>
      </c>
      <c r="O36" t="s">
        <v>911</v>
      </c>
    </row>
    <row r="37" spans="1:15" x14ac:dyDescent="0.3">
      <c r="I37" t="s">
        <v>834</v>
      </c>
      <c r="J37" t="s">
        <v>854</v>
      </c>
      <c r="K37" t="s">
        <v>857</v>
      </c>
      <c r="L37">
        <v>0.83907695265494975</v>
      </c>
      <c r="M37">
        <v>107677.80149337703</v>
      </c>
      <c r="N37" t="s">
        <v>896</v>
      </c>
      <c r="O37" t="s">
        <v>911</v>
      </c>
    </row>
    <row r="38" spans="1:15" x14ac:dyDescent="0.3">
      <c r="I38" t="s">
        <v>835</v>
      </c>
      <c r="J38" t="s">
        <v>854</v>
      </c>
      <c r="K38" t="s">
        <v>857</v>
      </c>
      <c r="L38">
        <v>0.25338342710290118</v>
      </c>
      <c r="M38">
        <v>107677.80149337703</v>
      </c>
      <c r="N38" t="s">
        <v>897</v>
      </c>
      <c r="O38" t="s">
        <v>911</v>
      </c>
    </row>
    <row r="39" spans="1:15" x14ac:dyDescent="0.3">
      <c r="I39" t="s">
        <v>836</v>
      </c>
      <c r="J39" t="s">
        <v>854</v>
      </c>
      <c r="K39" t="s">
        <v>857</v>
      </c>
      <c r="L39">
        <v>0.84952138400452393</v>
      </c>
      <c r="M39">
        <v>107677.80149337703</v>
      </c>
      <c r="N39" t="s">
        <v>898</v>
      </c>
      <c r="O39" t="s">
        <v>911</v>
      </c>
    </row>
    <row r="40" spans="1:15" x14ac:dyDescent="0.3">
      <c r="I40" t="s">
        <v>837</v>
      </c>
      <c r="J40" t="s">
        <v>854</v>
      </c>
      <c r="K40" t="s">
        <v>857</v>
      </c>
      <c r="L40">
        <v>0.22812611223889004</v>
      </c>
      <c r="M40">
        <v>107677.80149337703</v>
      </c>
      <c r="N40" t="s">
        <v>899</v>
      </c>
      <c r="O40" t="s">
        <v>911</v>
      </c>
    </row>
    <row r="41" spans="1:15" x14ac:dyDescent="0.3">
      <c r="I41" t="s">
        <v>838</v>
      </c>
      <c r="J41" t="s">
        <v>854</v>
      </c>
      <c r="K41" t="s">
        <v>857</v>
      </c>
      <c r="L41">
        <v>0.22812611223889004</v>
      </c>
      <c r="M41">
        <v>107677.80149337703</v>
      </c>
      <c r="N41" t="s">
        <v>900</v>
      </c>
      <c r="O41" t="s">
        <v>911</v>
      </c>
    </row>
    <row r="42" spans="1:15" x14ac:dyDescent="0.3">
      <c r="I42" t="s">
        <v>839</v>
      </c>
      <c r="J42" t="s">
        <v>854</v>
      </c>
      <c r="K42" t="s">
        <v>857</v>
      </c>
      <c r="L42">
        <v>0.35888829992637528</v>
      </c>
      <c r="M42">
        <v>107677.80149337703</v>
      </c>
      <c r="N42" t="s">
        <v>901</v>
      </c>
      <c r="O42" t="s">
        <v>911</v>
      </c>
    </row>
    <row r="43" spans="1:15" x14ac:dyDescent="0.3">
      <c r="I43" t="s">
        <v>840</v>
      </c>
      <c r="J43" t="s">
        <v>854</v>
      </c>
      <c r="K43" t="s">
        <v>857</v>
      </c>
      <c r="L43">
        <v>0.24781839032980971</v>
      </c>
      <c r="M43">
        <v>107677.80149337703</v>
      </c>
      <c r="N43" t="s">
        <v>902</v>
      </c>
      <c r="O43" t="s">
        <v>911</v>
      </c>
    </row>
    <row r="44" spans="1:15" x14ac:dyDescent="0.3">
      <c r="I44" t="s">
        <v>841</v>
      </c>
      <c r="J44" t="s">
        <v>855</v>
      </c>
      <c r="K44" t="s">
        <v>857</v>
      </c>
      <c r="L44">
        <v>0.55306694277314883</v>
      </c>
      <c r="M44">
        <v>55393.797113217515</v>
      </c>
      <c r="N44" t="s">
        <v>903</v>
      </c>
      <c r="O44" t="s">
        <v>911</v>
      </c>
    </row>
    <row r="45" spans="1:15" x14ac:dyDescent="0.3">
      <c r="I45" t="s">
        <v>842</v>
      </c>
      <c r="J45" t="s">
        <v>855</v>
      </c>
      <c r="K45" t="s">
        <v>857</v>
      </c>
      <c r="L45">
        <v>0.24496085563969133</v>
      </c>
      <c r="M45">
        <v>55393.797113217515</v>
      </c>
      <c r="N45" t="s">
        <v>904</v>
      </c>
      <c r="O45" t="s">
        <v>911</v>
      </c>
    </row>
    <row r="46" spans="1:15" x14ac:dyDescent="0.3">
      <c r="I46" t="s">
        <v>843</v>
      </c>
      <c r="J46" t="s">
        <v>855</v>
      </c>
      <c r="K46" t="s">
        <v>857</v>
      </c>
      <c r="L46">
        <v>0.59102390308426089</v>
      </c>
      <c r="M46">
        <v>55393.797113217515</v>
      </c>
      <c r="N46" t="s">
        <v>905</v>
      </c>
      <c r="O46" t="s">
        <v>911</v>
      </c>
    </row>
    <row r="47" spans="1:15" x14ac:dyDescent="0.3">
      <c r="I47" t="s">
        <v>844</v>
      </c>
      <c r="J47" t="s">
        <v>855</v>
      </c>
      <c r="K47" t="s">
        <v>857</v>
      </c>
      <c r="L47">
        <v>0.20156091142167398</v>
      </c>
      <c r="M47">
        <v>55393.797113217515</v>
      </c>
      <c r="N47" t="s">
        <v>906</v>
      </c>
      <c r="O47" t="s">
        <v>911</v>
      </c>
    </row>
    <row r="48" spans="1:15" x14ac:dyDescent="0.3">
      <c r="I48" t="s">
        <v>845</v>
      </c>
      <c r="J48" t="s">
        <v>855</v>
      </c>
      <c r="K48" t="s">
        <v>857</v>
      </c>
      <c r="L48">
        <v>0.21762824458558261</v>
      </c>
      <c r="M48">
        <v>55393.797113217515</v>
      </c>
      <c r="N48" t="s">
        <v>907</v>
      </c>
      <c r="O48" t="s">
        <v>911</v>
      </c>
    </row>
    <row r="49" spans="9:15" x14ac:dyDescent="0.3">
      <c r="I49" t="s">
        <v>846</v>
      </c>
      <c r="J49" t="s">
        <v>855</v>
      </c>
      <c r="K49" t="s">
        <v>857</v>
      </c>
      <c r="L49">
        <v>0.29054165624680023</v>
      </c>
      <c r="M49">
        <v>55393.797113217515</v>
      </c>
      <c r="N49" t="s">
        <v>908</v>
      </c>
      <c r="O49" t="s">
        <v>911</v>
      </c>
    </row>
    <row r="50" spans="9:15" x14ac:dyDescent="0.3">
      <c r="I50" t="s">
        <v>847</v>
      </c>
      <c r="J50" t="s">
        <v>855</v>
      </c>
      <c r="K50" t="s">
        <v>857</v>
      </c>
      <c r="L50">
        <v>0.20325111066296181</v>
      </c>
      <c r="M50">
        <v>55393.797113217515</v>
      </c>
      <c r="N50" t="s">
        <v>909</v>
      </c>
      <c r="O50" t="s">
        <v>911</v>
      </c>
    </row>
    <row r="101" spans="9:15" x14ac:dyDescent="0.3">
      <c r="I101" t="s">
        <v>912</v>
      </c>
      <c r="J101" t="s">
        <v>941</v>
      </c>
      <c r="K101" t="s">
        <v>946</v>
      </c>
      <c r="L101" t="s">
        <v>948</v>
      </c>
      <c r="M101" t="s">
        <v>949</v>
      </c>
      <c r="N101" t="s">
        <v>950</v>
      </c>
      <c r="O101" t="s">
        <v>979</v>
      </c>
    </row>
    <row r="102" spans="9:15" x14ac:dyDescent="0.3">
      <c r="I102" t="s">
        <v>913</v>
      </c>
      <c r="J102" t="s">
        <v>942</v>
      </c>
      <c r="K102" t="s">
        <v>947</v>
      </c>
      <c r="L102">
        <v>0.38318753569175773</v>
      </c>
      <c r="M102">
        <v>285033.96149917261</v>
      </c>
      <c r="N102" t="s">
        <v>951</v>
      </c>
      <c r="O102" t="s">
        <v>980</v>
      </c>
    </row>
    <row r="103" spans="9:15" x14ac:dyDescent="0.3">
      <c r="I103" t="s">
        <v>914</v>
      </c>
      <c r="J103" t="s">
        <v>942</v>
      </c>
      <c r="K103" t="s">
        <v>947</v>
      </c>
      <c r="L103">
        <v>0.29318436405313264</v>
      </c>
      <c r="M103">
        <v>285033.96149917261</v>
      </c>
      <c r="N103" t="s">
        <v>952</v>
      </c>
      <c r="O103" t="s">
        <v>980</v>
      </c>
    </row>
    <row r="104" spans="9:15" x14ac:dyDescent="0.3">
      <c r="I104" t="s">
        <v>915</v>
      </c>
      <c r="J104" t="s">
        <v>942</v>
      </c>
      <c r="K104" t="s">
        <v>947</v>
      </c>
      <c r="L104">
        <v>0.4398563001598299</v>
      </c>
      <c r="M104">
        <v>285033.96149917261</v>
      </c>
      <c r="N104" t="s">
        <v>953</v>
      </c>
      <c r="O104" t="s">
        <v>980</v>
      </c>
    </row>
    <row r="105" spans="9:15" x14ac:dyDescent="0.3">
      <c r="I105" t="s">
        <v>916</v>
      </c>
      <c r="J105" t="s">
        <v>942</v>
      </c>
      <c r="K105" t="s">
        <v>947</v>
      </c>
      <c r="L105">
        <v>0.21671091631946229</v>
      </c>
      <c r="M105">
        <v>285033.96149917261</v>
      </c>
      <c r="N105" t="s">
        <v>954</v>
      </c>
      <c r="O105" t="s">
        <v>980</v>
      </c>
    </row>
    <row r="106" spans="9:15" x14ac:dyDescent="0.3">
      <c r="I106" t="s">
        <v>917</v>
      </c>
      <c r="J106" t="s">
        <v>942</v>
      </c>
      <c r="K106" t="s">
        <v>947</v>
      </c>
      <c r="L106">
        <v>0.2471332494158934</v>
      </c>
      <c r="M106">
        <v>285033.96149917261</v>
      </c>
      <c r="N106" t="s">
        <v>955</v>
      </c>
      <c r="O106" t="s">
        <v>980</v>
      </c>
    </row>
    <row r="107" spans="9:15" x14ac:dyDescent="0.3">
      <c r="I107" t="s">
        <v>918</v>
      </c>
      <c r="J107" t="s">
        <v>942</v>
      </c>
      <c r="K107" t="s">
        <v>947</v>
      </c>
      <c r="L107">
        <v>0.32047004423700814</v>
      </c>
      <c r="M107">
        <v>285033.96149917261</v>
      </c>
      <c r="N107" t="s">
        <v>956</v>
      </c>
      <c r="O107" t="s">
        <v>980</v>
      </c>
    </row>
    <row r="108" spans="9:15" x14ac:dyDescent="0.3">
      <c r="I108" t="s">
        <v>919</v>
      </c>
      <c r="J108" t="s">
        <v>942</v>
      </c>
      <c r="K108" t="s">
        <v>947</v>
      </c>
      <c r="L108">
        <v>0.21361483622924515</v>
      </c>
      <c r="M108">
        <v>285033.96149917261</v>
      </c>
      <c r="N108" t="s">
        <v>957</v>
      </c>
      <c r="O108" t="s">
        <v>980</v>
      </c>
    </row>
    <row r="109" spans="9:15" x14ac:dyDescent="0.3">
      <c r="I109" t="s">
        <v>920</v>
      </c>
      <c r="J109" t="s">
        <v>943</v>
      </c>
      <c r="K109" t="s">
        <v>947</v>
      </c>
      <c r="L109">
        <v>0.37050289163202677</v>
      </c>
      <c r="M109">
        <v>303204.8924387063</v>
      </c>
      <c r="N109" t="s">
        <v>958</v>
      </c>
      <c r="O109" t="s">
        <v>980</v>
      </c>
    </row>
    <row r="110" spans="9:15" x14ac:dyDescent="0.3">
      <c r="I110" t="s">
        <v>921</v>
      </c>
      <c r="J110" t="s">
        <v>943</v>
      </c>
      <c r="K110" t="s">
        <v>947</v>
      </c>
      <c r="L110">
        <v>0.28426541284428403</v>
      </c>
      <c r="M110">
        <v>303204.8924387063</v>
      </c>
      <c r="N110" t="s">
        <v>959</v>
      </c>
      <c r="O110" t="s">
        <v>980</v>
      </c>
    </row>
    <row r="111" spans="9:15" x14ac:dyDescent="0.3">
      <c r="I111" t="s">
        <v>922</v>
      </c>
      <c r="J111" t="s">
        <v>943</v>
      </c>
      <c r="K111" t="s">
        <v>947</v>
      </c>
      <c r="L111">
        <v>0.41608282477748904</v>
      </c>
      <c r="M111">
        <v>303204.8924387063</v>
      </c>
      <c r="N111" t="s">
        <v>960</v>
      </c>
      <c r="O111" t="s">
        <v>980</v>
      </c>
    </row>
    <row r="112" spans="9:15" x14ac:dyDescent="0.3">
      <c r="I112" t="s">
        <v>923</v>
      </c>
      <c r="J112" t="s">
        <v>943</v>
      </c>
      <c r="K112" t="s">
        <v>947</v>
      </c>
      <c r="L112">
        <v>0.22584757102138614</v>
      </c>
      <c r="M112">
        <v>303204.8924387063</v>
      </c>
      <c r="N112" t="s">
        <v>961</v>
      </c>
      <c r="O112" t="s">
        <v>980</v>
      </c>
    </row>
    <row r="113" spans="9:15" x14ac:dyDescent="0.3">
      <c r="I113" t="s">
        <v>924</v>
      </c>
      <c r="J113" t="s">
        <v>943</v>
      </c>
      <c r="K113" t="s">
        <v>947</v>
      </c>
      <c r="L113">
        <v>0.25057735337845655</v>
      </c>
      <c r="M113">
        <v>303204.8924387063</v>
      </c>
      <c r="N113" t="s">
        <v>962</v>
      </c>
      <c r="O113" t="s">
        <v>980</v>
      </c>
    </row>
    <row r="114" spans="9:15" x14ac:dyDescent="0.3">
      <c r="I114" t="s">
        <v>925</v>
      </c>
      <c r="J114" t="s">
        <v>943</v>
      </c>
      <c r="K114" t="s">
        <v>947</v>
      </c>
      <c r="L114">
        <v>0.3190623844452759</v>
      </c>
      <c r="M114">
        <v>303204.8924387063</v>
      </c>
      <c r="N114" t="s">
        <v>963</v>
      </c>
      <c r="O114" t="s">
        <v>980</v>
      </c>
    </row>
    <row r="115" spans="9:15" x14ac:dyDescent="0.3">
      <c r="I115" t="s">
        <v>926</v>
      </c>
      <c r="J115" t="s">
        <v>943</v>
      </c>
      <c r="K115" t="s">
        <v>947</v>
      </c>
      <c r="L115">
        <v>0.22183566589048742</v>
      </c>
      <c r="M115">
        <v>303204.8924387063</v>
      </c>
      <c r="N115" t="s">
        <v>964</v>
      </c>
      <c r="O115" t="s">
        <v>980</v>
      </c>
    </row>
    <row r="116" spans="9:15" x14ac:dyDescent="0.3">
      <c r="I116" t="s">
        <v>927</v>
      </c>
      <c r="J116" t="s">
        <v>944</v>
      </c>
      <c r="K116" t="s">
        <v>947</v>
      </c>
      <c r="L116">
        <v>0.4303384575777589</v>
      </c>
      <c r="M116">
        <v>189917.89991517513</v>
      </c>
      <c r="N116" t="s">
        <v>965</v>
      </c>
      <c r="O116" t="s">
        <v>980</v>
      </c>
    </row>
    <row r="117" spans="9:15" x14ac:dyDescent="0.3">
      <c r="I117" t="s">
        <v>928</v>
      </c>
      <c r="J117" t="s">
        <v>944</v>
      </c>
      <c r="K117" t="s">
        <v>947</v>
      </c>
      <c r="L117">
        <v>0.33176583285844569</v>
      </c>
      <c r="M117">
        <v>189917.89991517513</v>
      </c>
      <c r="N117" t="s">
        <v>966</v>
      </c>
      <c r="O117" t="s">
        <v>980</v>
      </c>
    </row>
    <row r="118" spans="9:15" x14ac:dyDescent="0.3">
      <c r="I118" t="s">
        <v>929</v>
      </c>
      <c r="J118" t="s">
        <v>944</v>
      </c>
      <c r="K118" t="s">
        <v>947</v>
      </c>
      <c r="L118">
        <v>0.50257443409339619</v>
      </c>
      <c r="M118">
        <v>189917.89991517513</v>
      </c>
      <c r="N118" t="s">
        <v>967</v>
      </c>
      <c r="O118" t="s">
        <v>980</v>
      </c>
    </row>
    <row r="119" spans="9:15" x14ac:dyDescent="0.3">
      <c r="I119" t="s">
        <v>930</v>
      </c>
      <c r="J119" t="s">
        <v>944</v>
      </c>
      <c r="K119" t="s">
        <v>947</v>
      </c>
      <c r="L119">
        <v>0.21504303327631211</v>
      </c>
      <c r="M119">
        <v>189917.89991517513</v>
      </c>
      <c r="N119" t="s">
        <v>968</v>
      </c>
      <c r="O119" t="s">
        <v>980</v>
      </c>
    </row>
    <row r="120" spans="9:15" x14ac:dyDescent="0.3">
      <c r="I120" t="s">
        <v>931</v>
      </c>
      <c r="J120" t="s">
        <v>944</v>
      </c>
      <c r="K120" t="s">
        <v>947</v>
      </c>
      <c r="L120">
        <v>0.25919388131849758</v>
      </c>
      <c r="M120">
        <v>189917.89991517513</v>
      </c>
      <c r="N120" t="s">
        <v>969</v>
      </c>
      <c r="O120" t="s">
        <v>980</v>
      </c>
    </row>
    <row r="121" spans="9:15" x14ac:dyDescent="0.3">
      <c r="I121" t="s">
        <v>932</v>
      </c>
      <c r="J121" t="s">
        <v>944</v>
      </c>
      <c r="K121" t="s">
        <v>947</v>
      </c>
      <c r="L121">
        <v>0.35815323089199114</v>
      </c>
      <c r="M121">
        <v>189917.89991517513</v>
      </c>
      <c r="N121" t="s">
        <v>970</v>
      </c>
      <c r="O121" t="s">
        <v>980</v>
      </c>
    </row>
    <row r="122" spans="9:15" x14ac:dyDescent="0.3">
      <c r="I122" t="s">
        <v>933</v>
      </c>
      <c r="J122" t="s">
        <v>944</v>
      </c>
      <c r="K122" t="s">
        <v>947</v>
      </c>
      <c r="L122">
        <v>0.22394733012926571</v>
      </c>
      <c r="M122">
        <v>189917.89991517513</v>
      </c>
      <c r="N122" t="s">
        <v>971</v>
      </c>
      <c r="O122" t="s">
        <v>980</v>
      </c>
    </row>
    <row r="123" spans="9:15" x14ac:dyDescent="0.3">
      <c r="I123" t="s">
        <v>934</v>
      </c>
      <c r="J123" t="s">
        <v>945</v>
      </c>
      <c r="K123" t="s">
        <v>947</v>
      </c>
      <c r="L123">
        <v>0.14756180289521115</v>
      </c>
      <c r="M123">
        <v>221843.24614694589</v>
      </c>
      <c r="N123" t="s">
        <v>972</v>
      </c>
      <c r="O123" t="s">
        <v>980</v>
      </c>
    </row>
    <row r="124" spans="9:15" x14ac:dyDescent="0.3">
      <c r="I124" t="s">
        <v>935</v>
      </c>
      <c r="J124" t="s">
        <v>945</v>
      </c>
      <c r="K124" t="s">
        <v>947</v>
      </c>
      <c r="L124">
        <v>7.6029110995438368E-2</v>
      </c>
      <c r="M124">
        <v>221843.24614694589</v>
      </c>
      <c r="N124" t="s">
        <v>973</v>
      </c>
      <c r="O124" t="s">
        <v>980</v>
      </c>
    </row>
    <row r="125" spans="9:15" x14ac:dyDescent="0.3">
      <c r="I125" t="s">
        <v>936</v>
      </c>
      <c r="J125" t="s">
        <v>945</v>
      </c>
      <c r="K125" t="s">
        <v>947</v>
      </c>
      <c r="L125">
        <v>0.18154561984290332</v>
      </c>
      <c r="M125">
        <v>221843.24614694589</v>
      </c>
      <c r="N125" t="s">
        <v>974</v>
      </c>
      <c r="O125" t="s">
        <v>980</v>
      </c>
    </row>
    <row r="126" spans="9:15" x14ac:dyDescent="0.3">
      <c r="I126" t="s">
        <v>937</v>
      </c>
      <c r="J126" t="s">
        <v>945</v>
      </c>
      <c r="K126" t="s">
        <v>947</v>
      </c>
      <c r="L126">
        <v>3.3478587590362131E-2</v>
      </c>
      <c r="M126">
        <v>221843.24614694589</v>
      </c>
      <c r="N126" t="s">
        <v>975</v>
      </c>
      <c r="O126" t="s">
        <v>980</v>
      </c>
    </row>
    <row r="127" spans="9:15" x14ac:dyDescent="0.3">
      <c r="I127" t="s">
        <v>938</v>
      </c>
      <c r="J127" t="s">
        <v>945</v>
      </c>
      <c r="K127" t="s">
        <v>947</v>
      </c>
      <c r="L127">
        <v>4.6240571808880311E-2</v>
      </c>
      <c r="M127">
        <v>221843.24614694589</v>
      </c>
      <c r="N127" t="s">
        <v>976</v>
      </c>
      <c r="O127" t="s">
        <v>980</v>
      </c>
    </row>
    <row r="128" spans="9:15" x14ac:dyDescent="0.3">
      <c r="I128" t="s">
        <v>939</v>
      </c>
      <c r="J128" t="s">
        <v>945</v>
      </c>
      <c r="K128" t="s">
        <v>947</v>
      </c>
      <c r="L128">
        <v>9.7358605775219362E-2</v>
      </c>
      <c r="M128">
        <v>221843.24614694589</v>
      </c>
      <c r="N128" t="s">
        <v>977</v>
      </c>
      <c r="O128" t="s">
        <v>980</v>
      </c>
    </row>
    <row r="129" spans="9:15" x14ac:dyDescent="0.3">
      <c r="I129" t="s">
        <v>940</v>
      </c>
      <c r="J129" t="s">
        <v>945</v>
      </c>
      <c r="K129" t="s">
        <v>947</v>
      </c>
      <c r="L129">
        <v>4.2231723193515751E-2</v>
      </c>
      <c r="M129">
        <v>221843.24614694589</v>
      </c>
      <c r="N129" t="s">
        <v>978</v>
      </c>
      <c r="O129" t="s">
        <v>980</v>
      </c>
    </row>
    <row r="201" spans="9:15" x14ac:dyDescent="0.3">
      <c r="I201" t="s">
        <v>981</v>
      </c>
      <c r="J201" t="s">
        <v>1003</v>
      </c>
      <c r="K201" t="s">
        <v>1007</v>
      </c>
      <c r="L201" t="s">
        <v>1009</v>
      </c>
      <c r="M201" t="s">
        <v>1010</v>
      </c>
      <c r="N201" t="s">
        <v>1011</v>
      </c>
      <c r="O201" t="s">
        <v>1033</v>
      </c>
    </row>
    <row r="202" spans="9:15" x14ac:dyDescent="0.3">
      <c r="I202" t="s">
        <v>982</v>
      </c>
      <c r="J202" t="s">
        <v>1004</v>
      </c>
      <c r="K202" t="s">
        <v>1008</v>
      </c>
      <c r="L202">
        <v>0.15372103643832416</v>
      </c>
      <c r="M202">
        <v>214389.5387161618</v>
      </c>
      <c r="N202" t="s">
        <v>1012</v>
      </c>
      <c r="O202" t="s">
        <v>1034</v>
      </c>
    </row>
    <row r="203" spans="9:15" x14ac:dyDescent="0.3">
      <c r="I203" t="s">
        <v>983</v>
      </c>
      <c r="J203" t="s">
        <v>1004</v>
      </c>
      <c r="K203" t="s">
        <v>1008</v>
      </c>
      <c r="L203">
        <v>8.5799906585382668E-2</v>
      </c>
      <c r="M203">
        <v>214389.5387161618</v>
      </c>
      <c r="N203" t="s">
        <v>1013</v>
      </c>
      <c r="O203" t="s">
        <v>1034</v>
      </c>
    </row>
    <row r="204" spans="9:15" x14ac:dyDescent="0.3">
      <c r="I204" t="s">
        <v>984</v>
      </c>
      <c r="J204" t="s">
        <v>1004</v>
      </c>
      <c r="K204" t="s">
        <v>1008</v>
      </c>
      <c r="L204">
        <v>0.1950851694328106</v>
      </c>
      <c r="M204">
        <v>214389.5387161618</v>
      </c>
      <c r="N204" t="s">
        <v>1014</v>
      </c>
      <c r="O204" t="s">
        <v>1034</v>
      </c>
    </row>
    <row r="205" spans="9:15" x14ac:dyDescent="0.3">
      <c r="I205" t="s">
        <v>985</v>
      </c>
      <c r="J205" t="s">
        <v>1004</v>
      </c>
      <c r="K205" t="s">
        <v>1008</v>
      </c>
      <c r="L205">
        <v>3.9338759583171137E-2</v>
      </c>
      <c r="M205">
        <v>214389.5387161618</v>
      </c>
      <c r="N205" t="s">
        <v>1015</v>
      </c>
      <c r="O205" t="s">
        <v>1034</v>
      </c>
    </row>
    <row r="206" spans="9:15" x14ac:dyDescent="0.3">
      <c r="I206" t="s">
        <v>986</v>
      </c>
      <c r="J206" t="s">
        <v>1004</v>
      </c>
      <c r="K206" t="s">
        <v>1008</v>
      </c>
      <c r="L206">
        <v>5.3776222388808741E-2</v>
      </c>
      <c r="M206">
        <v>214389.5387161618</v>
      </c>
      <c r="N206" t="s">
        <v>1016</v>
      </c>
      <c r="O206" t="s">
        <v>1034</v>
      </c>
    </row>
    <row r="207" spans="9:15" x14ac:dyDescent="0.3">
      <c r="I207" t="s">
        <v>987</v>
      </c>
      <c r="J207" t="s">
        <v>1004</v>
      </c>
      <c r="K207" t="s">
        <v>1008</v>
      </c>
      <c r="L207">
        <v>0.10762617436162004</v>
      </c>
      <c r="M207">
        <v>214389.5387161618</v>
      </c>
      <c r="N207" t="s">
        <v>1017</v>
      </c>
      <c r="O207" t="s">
        <v>1034</v>
      </c>
    </row>
    <row r="208" spans="9:15" x14ac:dyDescent="0.3">
      <c r="I208" t="s">
        <v>988</v>
      </c>
      <c r="J208" t="s">
        <v>1004</v>
      </c>
      <c r="K208" t="s">
        <v>1008</v>
      </c>
      <c r="L208">
        <v>4.8227417356728586E-2</v>
      </c>
      <c r="M208">
        <v>214389.5387161618</v>
      </c>
      <c r="N208" t="s">
        <v>1018</v>
      </c>
      <c r="O208" t="s">
        <v>1034</v>
      </c>
    </row>
    <row r="209" spans="9:15" x14ac:dyDescent="0.3">
      <c r="I209" t="s">
        <v>989</v>
      </c>
      <c r="J209" t="s">
        <v>1005</v>
      </c>
      <c r="K209" t="s">
        <v>1008</v>
      </c>
      <c r="L209">
        <v>0.31930478828009579</v>
      </c>
      <c r="M209">
        <v>171808.69253016336</v>
      </c>
      <c r="N209" t="s">
        <v>1019</v>
      </c>
      <c r="O209" t="s">
        <v>1034</v>
      </c>
    </row>
    <row r="210" spans="9:15" x14ac:dyDescent="0.3">
      <c r="I210" t="s">
        <v>990</v>
      </c>
      <c r="J210" t="s">
        <v>1005</v>
      </c>
      <c r="K210" t="s">
        <v>1008</v>
      </c>
      <c r="L210">
        <v>0.22161842791085226</v>
      </c>
      <c r="M210">
        <v>171808.69253016336</v>
      </c>
      <c r="N210" t="s">
        <v>1020</v>
      </c>
      <c r="O210" t="s">
        <v>1034</v>
      </c>
    </row>
    <row r="211" spans="9:15" x14ac:dyDescent="0.3">
      <c r="I211" t="s">
        <v>991</v>
      </c>
      <c r="J211" t="s">
        <v>1005</v>
      </c>
      <c r="K211" t="s">
        <v>1008</v>
      </c>
      <c r="L211">
        <v>0.35755242562755629</v>
      </c>
      <c r="M211">
        <v>171808.69253016336</v>
      </c>
      <c r="N211" t="s">
        <v>1021</v>
      </c>
      <c r="O211" t="s">
        <v>1034</v>
      </c>
    </row>
    <row r="212" spans="9:15" x14ac:dyDescent="0.3">
      <c r="I212" t="s">
        <v>992</v>
      </c>
      <c r="J212" t="s">
        <v>1005</v>
      </c>
      <c r="K212" t="s">
        <v>1008</v>
      </c>
      <c r="L212">
        <v>0.16455097286814813</v>
      </c>
      <c r="M212">
        <v>171808.69253016336</v>
      </c>
      <c r="N212" t="s">
        <v>1022</v>
      </c>
      <c r="O212" t="s">
        <v>1034</v>
      </c>
    </row>
    <row r="213" spans="9:15" x14ac:dyDescent="0.3">
      <c r="I213" t="s">
        <v>993</v>
      </c>
      <c r="J213" t="s">
        <v>1005</v>
      </c>
      <c r="K213" t="s">
        <v>1008</v>
      </c>
      <c r="L213">
        <v>0.19667556686537827</v>
      </c>
      <c r="M213">
        <v>171808.69253016336</v>
      </c>
      <c r="N213" t="s">
        <v>1023</v>
      </c>
      <c r="O213" t="s">
        <v>1034</v>
      </c>
    </row>
    <row r="214" spans="9:15" x14ac:dyDescent="0.3">
      <c r="I214" t="s">
        <v>994</v>
      </c>
      <c r="J214" t="s">
        <v>1005</v>
      </c>
      <c r="K214" t="s">
        <v>1008</v>
      </c>
      <c r="L214">
        <v>0.25784417348005023</v>
      </c>
      <c r="M214">
        <v>171808.69253016336</v>
      </c>
      <c r="N214" t="s">
        <v>1024</v>
      </c>
      <c r="O214" t="s">
        <v>1034</v>
      </c>
    </row>
    <row r="215" spans="9:15" x14ac:dyDescent="0.3">
      <c r="I215" t="s">
        <v>995</v>
      </c>
      <c r="J215" t="s">
        <v>1005</v>
      </c>
      <c r="K215" t="s">
        <v>1008</v>
      </c>
      <c r="L215">
        <v>0.16859045014935831</v>
      </c>
      <c r="M215">
        <v>171808.69253016336</v>
      </c>
      <c r="N215" t="s">
        <v>1025</v>
      </c>
      <c r="O215" t="s">
        <v>1034</v>
      </c>
    </row>
    <row r="216" spans="9:15" x14ac:dyDescent="0.3">
      <c r="I216" t="s">
        <v>996</v>
      </c>
      <c r="J216" t="s">
        <v>1006</v>
      </c>
      <c r="K216" t="s">
        <v>1008</v>
      </c>
      <c r="L216">
        <v>0.40437940802337613</v>
      </c>
      <c r="M216">
        <v>613801.76875367481</v>
      </c>
      <c r="N216" t="s">
        <v>1026</v>
      </c>
      <c r="O216" t="s">
        <v>1034</v>
      </c>
    </row>
    <row r="217" spans="9:15" x14ac:dyDescent="0.3">
      <c r="I217" t="s">
        <v>997</v>
      </c>
      <c r="J217" t="s">
        <v>1006</v>
      </c>
      <c r="K217" t="s">
        <v>1008</v>
      </c>
      <c r="L217">
        <v>0.31469835178821309</v>
      </c>
      <c r="M217">
        <v>613801.76875367481</v>
      </c>
      <c r="N217" t="s">
        <v>1027</v>
      </c>
      <c r="O217" t="s">
        <v>1034</v>
      </c>
    </row>
    <row r="218" spans="9:15" x14ac:dyDescent="0.3">
      <c r="I218" t="s">
        <v>998</v>
      </c>
      <c r="J218" t="s">
        <v>1006</v>
      </c>
      <c r="K218" t="s">
        <v>1008</v>
      </c>
      <c r="L218">
        <v>0.46269017584374283</v>
      </c>
      <c r="M218">
        <v>613801.76875367481</v>
      </c>
      <c r="N218" t="s">
        <v>1028</v>
      </c>
      <c r="O218" t="s">
        <v>1034</v>
      </c>
    </row>
    <row r="219" spans="9:15" x14ac:dyDescent="0.3">
      <c r="I219" t="s">
        <v>999</v>
      </c>
      <c r="J219" t="s">
        <v>1006</v>
      </c>
      <c r="K219" t="s">
        <v>1008</v>
      </c>
      <c r="L219">
        <v>0.23103627338940869</v>
      </c>
      <c r="M219">
        <v>613801.76875367481</v>
      </c>
      <c r="N219" t="s">
        <v>1029</v>
      </c>
      <c r="O219" t="s">
        <v>1034</v>
      </c>
    </row>
    <row r="220" spans="9:15" x14ac:dyDescent="0.3">
      <c r="I220" t="s">
        <v>1000</v>
      </c>
      <c r="J220" t="s">
        <v>1006</v>
      </c>
      <c r="K220" t="s">
        <v>1008</v>
      </c>
      <c r="L220">
        <v>0.26161823150325642</v>
      </c>
      <c r="M220">
        <v>613801.76875367481</v>
      </c>
      <c r="N220" t="s">
        <v>1030</v>
      </c>
      <c r="O220" t="s">
        <v>1034</v>
      </c>
    </row>
    <row r="221" spans="9:15" x14ac:dyDescent="0.3">
      <c r="I221" t="s">
        <v>1001</v>
      </c>
      <c r="J221" t="s">
        <v>1006</v>
      </c>
      <c r="K221" t="s">
        <v>1008</v>
      </c>
      <c r="L221">
        <v>0.34266826086504909</v>
      </c>
      <c r="M221">
        <v>613801.76875367481</v>
      </c>
      <c r="N221" t="s">
        <v>1031</v>
      </c>
      <c r="O221" t="s">
        <v>1034</v>
      </c>
    </row>
    <row r="222" spans="9:15" x14ac:dyDescent="0.3">
      <c r="I222" t="s">
        <v>1002</v>
      </c>
      <c r="J222" t="s">
        <v>1006</v>
      </c>
      <c r="K222" t="s">
        <v>1008</v>
      </c>
      <c r="L222">
        <v>0.22930010958777591</v>
      </c>
      <c r="M222">
        <v>613801.76875367481</v>
      </c>
      <c r="N222" t="s">
        <v>1032</v>
      </c>
      <c r="O222" t="s">
        <v>1034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1:X7"/>
  <sheetViews>
    <sheetView workbookViewId="0">
      <selection activeCell="K6" sqref="K6"/>
    </sheetView>
  </sheetViews>
  <sheetFormatPr defaultRowHeight="14.4" x14ac:dyDescent="0.3"/>
  <cols>
    <col min="1" max="2" width="13.44140625" bestFit="1" customWidth="1"/>
    <col min="3" max="5" width="12.44140625" bestFit="1" customWidth="1"/>
    <col min="6" max="6" width="11.33203125" bestFit="1" customWidth="1"/>
    <col min="7" max="7" width="12.44140625" bestFit="1" customWidth="1"/>
    <col min="8" max="8" width="12.44140625" customWidth="1"/>
    <col min="9" max="9" width="13.44140625" bestFit="1" customWidth="1"/>
    <col min="10" max="10" width="12.44140625" bestFit="1" customWidth="1"/>
    <col min="11" max="20" width="13.44140625" bestFit="1" customWidth="1"/>
  </cols>
  <sheetData>
    <row r="1" spans="1:24" x14ac:dyDescent="0.3">
      <c r="A1" t="s">
        <v>643</v>
      </c>
    </row>
    <row r="2" spans="1:24" x14ac:dyDescent="0.3">
      <c r="A2" t="s">
        <v>645</v>
      </c>
      <c r="B2" t="s">
        <v>646</v>
      </c>
      <c r="C2" t="s">
        <v>647</v>
      </c>
      <c r="D2" t="s">
        <v>648</v>
      </c>
      <c r="E2" t="s">
        <v>649</v>
      </c>
      <c r="F2" t="s">
        <v>650</v>
      </c>
      <c r="G2" t="s">
        <v>651</v>
      </c>
      <c r="H2" t="s">
        <v>652</v>
      </c>
      <c r="I2" t="s">
        <v>653</v>
      </c>
      <c r="J2" t="s">
        <v>654</v>
      </c>
      <c r="K2" t="s">
        <v>655</v>
      </c>
      <c r="L2" t="s">
        <v>656</v>
      </c>
      <c r="M2" t="s">
        <v>657</v>
      </c>
      <c r="N2" t="s">
        <v>658</v>
      </c>
      <c r="O2" t="s">
        <v>659</v>
      </c>
      <c r="P2" t="s">
        <v>660</v>
      </c>
      <c r="Q2" t="s">
        <v>661</v>
      </c>
      <c r="R2" t="s">
        <v>662</v>
      </c>
      <c r="S2" t="s">
        <v>663</v>
      </c>
      <c r="T2" t="s">
        <v>664</v>
      </c>
      <c r="U2" t="s">
        <v>665</v>
      </c>
      <c r="V2" t="s">
        <v>666</v>
      </c>
      <c r="W2" t="s">
        <v>667</v>
      </c>
      <c r="X2" t="s">
        <v>668</v>
      </c>
    </row>
    <row r="3" spans="1:24" x14ac:dyDescent="0.3">
      <c r="A3">
        <v>222.64691519176475</v>
      </c>
      <c r="B3">
        <v>39.33763023481945</v>
      </c>
      <c r="C3">
        <v>1.0010235857208631</v>
      </c>
      <c r="D3">
        <v>273.8001742207814</v>
      </c>
      <c r="E3">
        <v>281.99211408367324</v>
      </c>
      <c r="F3">
        <v>200.35290494846654</v>
      </c>
      <c r="G3">
        <v>216.30692849346809</v>
      </c>
      <c r="H3">
        <v>191.42274824547948</v>
      </c>
      <c r="I3">
        <v>21.789254561996167</v>
      </c>
      <c r="J3">
        <v>1.9419184629179833</v>
      </c>
      <c r="K3">
        <v>127.06205957215185</v>
      </c>
      <c r="L3">
        <v>42.984500919368109</v>
      </c>
      <c r="M3">
        <v>44.946022082656803</v>
      </c>
      <c r="N3">
        <v>424.87732793347396</v>
      </c>
      <c r="O3">
        <v>424.87732793347396</v>
      </c>
      <c r="P3">
        <v>128.63020008550691</v>
      </c>
      <c r="Q3">
        <v>423.74766191820925</v>
      </c>
      <c r="R3">
        <v>411.80942105701666</v>
      </c>
      <c r="S3">
        <v>424.87732793347396</v>
      </c>
      <c r="T3">
        <v>69.322490518232144</v>
      </c>
      <c r="U3">
        <v>384.11934960941642</v>
      </c>
      <c r="V3">
        <v>46.406511068090026</v>
      </c>
      <c r="W3">
        <v>94.257799554629528</v>
      </c>
      <c r="X3">
        <v>16.978020724909324</v>
      </c>
    </row>
    <row r="5" spans="1:24" x14ac:dyDescent="0.3">
      <c r="A5" t="s">
        <v>644</v>
      </c>
    </row>
    <row r="6" spans="1:24" x14ac:dyDescent="0.3">
      <c r="A6" t="s">
        <v>669</v>
      </c>
      <c r="B6" t="s">
        <v>670</v>
      </c>
      <c r="C6" t="s">
        <v>671</v>
      </c>
      <c r="D6" t="s">
        <v>672</v>
      </c>
      <c r="E6" t="s">
        <v>673</v>
      </c>
      <c r="F6" t="s">
        <v>674</v>
      </c>
      <c r="G6" t="s">
        <v>675</v>
      </c>
      <c r="H6" t="s">
        <v>676</v>
      </c>
      <c r="I6" t="s">
        <v>677</v>
      </c>
      <c r="J6" t="s">
        <v>678</v>
      </c>
      <c r="K6" t="s">
        <v>679</v>
      </c>
      <c r="L6" t="s">
        <v>680</v>
      </c>
      <c r="M6" t="s">
        <v>681</v>
      </c>
      <c r="N6" t="s">
        <v>682</v>
      </c>
      <c r="O6" t="s">
        <v>683</v>
      </c>
      <c r="P6" t="s">
        <v>684</v>
      </c>
      <c r="Q6" t="s">
        <v>685</v>
      </c>
      <c r="R6" t="s">
        <v>686</v>
      </c>
      <c r="S6" t="s">
        <v>687</v>
      </c>
      <c r="T6" t="s">
        <v>688</v>
      </c>
      <c r="U6" t="s">
        <v>689</v>
      </c>
      <c r="V6" t="s">
        <v>690</v>
      </c>
      <c r="W6" t="s">
        <v>691</v>
      </c>
      <c r="X6" t="s">
        <v>692</v>
      </c>
    </row>
    <row r="7" spans="1:24" x14ac:dyDescent="0.3">
      <c r="A7">
        <v>306.01167275290908</v>
      </c>
      <c r="B7">
        <v>42.329623872485662</v>
      </c>
      <c r="C7">
        <v>2.8197696049702348</v>
      </c>
      <c r="D7">
        <v>656.98115477365434</v>
      </c>
      <c r="E7">
        <v>675.93757188866925</v>
      </c>
      <c r="F7">
        <v>260.90079825776479</v>
      </c>
      <c r="G7">
        <v>286.54395648026264</v>
      </c>
      <c r="H7">
        <v>242.20049544699631</v>
      </c>
      <c r="I7">
        <v>23.475189877565221</v>
      </c>
      <c r="J7">
        <v>1.9419184629179833</v>
      </c>
      <c r="K7">
        <v>484.32620869396516</v>
      </c>
      <c r="L7">
        <v>114.40616124172877</v>
      </c>
      <c r="M7">
        <v>51.275455160428642</v>
      </c>
      <c r="N7">
        <v>1000</v>
      </c>
      <c r="O7">
        <v>1000</v>
      </c>
      <c r="P7">
        <v>337.35592394753297</v>
      </c>
      <c r="Q7">
        <v>998.02895854424685</v>
      </c>
      <c r="R7">
        <v>971.93253644896799</v>
      </c>
      <c r="S7">
        <v>1000</v>
      </c>
      <c r="T7">
        <v>77.586477368496688</v>
      </c>
      <c r="U7">
        <v>775.62334672130714</v>
      </c>
      <c r="V7">
        <v>52.219109962924691</v>
      </c>
      <c r="W7">
        <v>124.32944355019187</v>
      </c>
      <c r="X7">
        <v>18.080386321443829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91"/>
  <sheetViews>
    <sheetView workbookViewId="0">
      <selection activeCell="D2" sqref="D2"/>
    </sheetView>
  </sheetViews>
  <sheetFormatPr defaultRowHeight="14.4" x14ac:dyDescent="0.3"/>
  <sheetData>
    <row r="1" spans="1:6" x14ac:dyDescent="0.3">
      <c r="A1" t="s">
        <v>1035</v>
      </c>
      <c r="B1" t="s">
        <v>1426</v>
      </c>
      <c r="C1" t="s">
        <v>1427</v>
      </c>
      <c r="D1" t="s">
        <v>1429</v>
      </c>
      <c r="E1" t="s">
        <v>1430</v>
      </c>
      <c r="F1" t="s">
        <v>1431</v>
      </c>
    </row>
    <row r="2" spans="1:6" x14ac:dyDescent="0.3">
      <c r="A2" t="s">
        <v>1036</v>
      </c>
      <c r="B2" s="12">
        <v>1</v>
      </c>
      <c r="C2" t="s">
        <v>1428</v>
      </c>
      <c r="D2" s="12">
        <v>47.308444678184934</v>
      </c>
      <c r="E2" s="12">
        <v>99983.870481725811</v>
      </c>
      <c r="F2" t="s">
        <v>1432</v>
      </c>
    </row>
    <row r="3" spans="1:6" x14ac:dyDescent="0.3">
      <c r="A3" t="s">
        <v>1037</v>
      </c>
      <c r="B3" s="12">
        <v>1</v>
      </c>
      <c r="C3" t="s">
        <v>1428</v>
      </c>
      <c r="D3" s="12">
        <v>133.18405017989116</v>
      </c>
      <c r="E3" s="12">
        <v>99983.870481725811</v>
      </c>
      <c r="F3" t="s">
        <v>1433</v>
      </c>
    </row>
    <row r="4" spans="1:6" x14ac:dyDescent="0.3">
      <c r="A4" t="s">
        <v>1038</v>
      </c>
      <c r="B4" s="12">
        <v>1</v>
      </c>
      <c r="C4" t="s">
        <v>1428</v>
      </c>
      <c r="D4" s="12">
        <v>409.17176056012977</v>
      </c>
      <c r="E4" s="12">
        <v>99983.870481725811</v>
      </c>
      <c r="F4" t="s">
        <v>1434</v>
      </c>
    </row>
    <row r="5" spans="1:6" x14ac:dyDescent="0.3">
      <c r="A5" t="s">
        <v>1039</v>
      </c>
      <c r="B5" s="12">
        <v>1</v>
      </c>
      <c r="C5" t="s">
        <v>1428</v>
      </c>
      <c r="D5" s="12">
        <v>1870.0572402309992</v>
      </c>
      <c r="E5" s="12">
        <v>99983.870481725811</v>
      </c>
      <c r="F5" t="s">
        <v>1435</v>
      </c>
    </row>
    <row r="6" spans="1:6" x14ac:dyDescent="0.3">
      <c r="A6" t="s">
        <v>1040</v>
      </c>
      <c r="B6" s="12">
        <v>1</v>
      </c>
      <c r="C6" t="s">
        <v>1428</v>
      </c>
      <c r="D6" s="12">
        <v>363.38649211459619</v>
      </c>
      <c r="E6" s="12">
        <v>99983.870481725811</v>
      </c>
      <c r="F6" t="s">
        <v>1436</v>
      </c>
    </row>
    <row r="7" spans="1:6" x14ac:dyDescent="0.3">
      <c r="A7" t="s">
        <v>1041</v>
      </c>
      <c r="B7" s="12">
        <v>1</v>
      </c>
      <c r="C7" t="s">
        <v>1428</v>
      </c>
      <c r="D7" s="12">
        <v>2459.0477605676883</v>
      </c>
      <c r="E7" s="12">
        <v>99983.870481725811</v>
      </c>
      <c r="F7" t="s">
        <v>1437</v>
      </c>
    </row>
    <row r="8" spans="1:6" x14ac:dyDescent="0.3">
      <c r="A8" t="s">
        <v>1042</v>
      </c>
      <c r="B8" s="12">
        <v>1</v>
      </c>
      <c r="C8" t="s">
        <v>1428</v>
      </c>
      <c r="D8" s="12">
        <v>153.9037118069632</v>
      </c>
      <c r="E8" s="12">
        <v>99983.870481725811</v>
      </c>
      <c r="F8" t="s">
        <v>1438</v>
      </c>
    </row>
    <row r="9" spans="1:6" x14ac:dyDescent="0.3">
      <c r="A9" t="s">
        <v>1043</v>
      </c>
      <c r="B9" s="12">
        <v>1</v>
      </c>
      <c r="C9" t="s">
        <v>1428</v>
      </c>
      <c r="D9" s="12">
        <v>87.42610765061481</v>
      </c>
      <c r="E9" s="12">
        <v>99983.870481725811</v>
      </c>
      <c r="F9" t="s">
        <v>1439</v>
      </c>
    </row>
    <row r="10" spans="1:6" x14ac:dyDescent="0.3">
      <c r="A10" t="s">
        <v>1044</v>
      </c>
      <c r="B10" s="12">
        <v>1</v>
      </c>
      <c r="C10" t="s">
        <v>1428</v>
      </c>
      <c r="D10" s="12">
        <v>420.83644808455256</v>
      </c>
      <c r="E10" s="12">
        <v>99983.870481725811</v>
      </c>
      <c r="F10" t="s">
        <v>1440</v>
      </c>
    </row>
    <row r="11" spans="1:6" x14ac:dyDescent="0.3">
      <c r="A11" t="s">
        <v>1045</v>
      </c>
      <c r="B11" s="12">
        <v>1</v>
      </c>
      <c r="C11" t="s">
        <v>1428</v>
      </c>
      <c r="D11" s="12">
        <v>111.35137819957657</v>
      </c>
      <c r="E11" s="12">
        <v>99983.870481725811</v>
      </c>
      <c r="F11" t="s">
        <v>1441</v>
      </c>
    </row>
    <row r="12" spans="1:6" x14ac:dyDescent="0.3">
      <c r="A12" t="s">
        <v>1046</v>
      </c>
      <c r="B12" s="12">
        <v>1</v>
      </c>
      <c r="C12" t="s">
        <v>1428</v>
      </c>
      <c r="D12" s="12">
        <v>73.003676355792209</v>
      </c>
      <c r="E12" s="12">
        <v>99983.870481725811</v>
      </c>
      <c r="F12" t="s">
        <v>1442</v>
      </c>
    </row>
    <row r="13" spans="1:6" x14ac:dyDescent="0.3">
      <c r="A13" t="s">
        <v>1047</v>
      </c>
      <c r="B13" s="12">
        <v>1</v>
      </c>
      <c r="C13" t="s">
        <v>1428</v>
      </c>
      <c r="D13" s="12">
        <v>5.0402797064545695</v>
      </c>
      <c r="E13" s="12">
        <v>99983.870481725811</v>
      </c>
      <c r="F13" t="s">
        <v>1443</v>
      </c>
    </row>
    <row r="14" spans="1:6" x14ac:dyDescent="0.3">
      <c r="A14" t="s">
        <v>1048</v>
      </c>
      <c r="B14" s="12">
        <v>1</v>
      </c>
      <c r="C14" t="s">
        <v>1428</v>
      </c>
      <c r="D14" s="12">
        <v>1928.7460618927903</v>
      </c>
      <c r="E14" s="12">
        <v>99983.870481725811</v>
      </c>
      <c r="F14" t="s">
        <v>1444</v>
      </c>
    </row>
    <row r="15" spans="1:6" x14ac:dyDescent="0.3">
      <c r="A15" t="s">
        <v>1049</v>
      </c>
      <c r="B15" s="12">
        <v>1</v>
      </c>
      <c r="C15" t="s">
        <v>1428</v>
      </c>
      <c r="D15" s="12">
        <v>589.05051624960947</v>
      </c>
      <c r="E15" s="12">
        <v>99983.870481725811</v>
      </c>
      <c r="F15" t="s">
        <v>1445</v>
      </c>
    </row>
    <row r="16" spans="1:6" x14ac:dyDescent="0.3">
      <c r="A16" t="s">
        <v>1050</v>
      </c>
      <c r="B16" s="12">
        <v>1</v>
      </c>
      <c r="C16" t="s">
        <v>1428</v>
      </c>
      <c r="D16" s="12">
        <v>115.09679770966795</v>
      </c>
      <c r="E16" s="12">
        <v>99983.870481725811</v>
      </c>
      <c r="F16" t="s">
        <v>1446</v>
      </c>
    </row>
    <row r="17" spans="1:6" x14ac:dyDescent="0.3">
      <c r="A17" t="s">
        <v>1051</v>
      </c>
      <c r="B17" s="12">
        <v>1</v>
      </c>
      <c r="C17" t="s">
        <v>1428</v>
      </c>
      <c r="D17" s="12">
        <v>244.21769431188122</v>
      </c>
      <c r="E17" s="12">
        <v>99983.870481725811</v>
      </c>
      <c r="F17" t="s">
        <v>1447</v>
      </c>
    </row>
    <row r="18" spans="1:6" x14ac:dyDescent="0.3">
      <c r="A18" t="s">
        <v>1052</v>
      </c>
      <c r="B18" s="12">
        <v>1</v>
      </c>
      <c r="C18" t="s">
        <v>1428</v>
      </c>
      <c r="D18" s="12">
        <v>54.573070373508259</v>
      </c>
      <c r="E18" s="12">
        <v>99983.870481725811</v>
      </c>
      <c r="F18" t="s">
        <v>1448</v>
      </c>
    </row>
    <row r="19" spans="1:6" x14ac:dyDescent="0.3">
      <c r="A19" t="s">
        <v>1053</v>
      </c>
      <c r="B19" s="12">
        <v>1</v>
      </c>
      <c r="C19" t="s">
        <v>1428</v>
      </c>
      <c r="D19" s="12">
        <v>9.4616889356369871</v>
      </c>
      <c r="E19" s="12">
        <v>99983.870481725811</v>
      </c>
      <c r="F19" t="s">
        <v>1449</v>
      </c>
    </row>
    <row r="20" spans="1:6" x14ac:dyDescent="0.3">
      <c r="A20" t="s">
        <v>1054</v>
      </c>
      <c r="B20" s="12">
        <v>1</v>
      </c>
      <c r="C20" t="s">
        <v>1428</v>
      </c>
      <c r="D20" s="12">
        <v>0.24730745665248866</v>
      </c>
      <c r="E20" s="12">
        <v>99983.870481725811</v>
      </c>
      <c r="F20" t="s">
        <v>1450</v>
      </c>
    </row>
    <row r="21" spans="1:6" x14ac:dyDescent="0.3">
      <c r="A21" t="s">
        <v>1055</v>
      </c>
      <c r="B21" s="12">
        <v>1</v>
      </c>
      <c r="C21" t="s">
        <v>1428</v>
      </c>
      <c r="D21" s="12">
        <v>14214.712732886088</v>
      </c>
      <c r="E21" s="12">
        <v>99983.870481725811</v>
      </c>
      <c r="F21" t="s">
        <v>1451</v>
      </c>
    </row>
    <row r="22" spans="1:6" x14ac:dyDescent="0.3">
      <c r="A22" t="s">
        <v>1056</v>
      </c>
      <c r="B22" s="12">
        <v>1</v>
      </c>
      <c r="C22" t="s">
        <v>1428</v>
      </c>
      <c r="D22" s="12">
        <v>3038.195859599366</v>
      </c>
      <c r="E22" s="12">
        <v>99983.870481725811</v>
      </c>
      <c r="F22" t="s">
        <v>1452</v>
      </c>
    </row>
    <row r="23" spans="1:6" x14ac:dyDescent="0.3">
      <c r="A23" t="s">
        <v>1057</v>
      </c>
      <c r="B23" s="12">
        <v>1</v>
      </c>
      <c r="C23" t="s">
        <v>1428</v>
      </c>
      <c r="D23" s="12">
        <v>2700.3775800252665</v>
      </c>
      <c r="E23" s="12">
        <v>99983.870481725811</v>
      </c>
      <c r="F23" t="s">
        <v>1453</v>
      </c>
    </row>
    <row r="24" spans="1:6" x14ac:dyDescent="0.3">
      <c r="A24" t="s">
        <v>1058</v>
      </c>
      <c r="B24" s="12">
        <v>1</v>
      </c>
      <c r="C24" t="s">
        <v>1428</v>
      </c>
      <c r="D24" s="12">
        <v>0</v>
      </c>
      <c r="E24" s="12">
        <v>99983.870481725811</v>
      </c>
      <c r="F24" t="s">
        <v>1454</v>
      </c>
    </row>
    <row r="25" spans="1:6" x14ac:dyDescent="0.3">
      <c r="A25" t="s">
        <v>1059</v>
      </c>
      <c r="B25" s="12">
        <v>1</v>
      </c>
      <c r="C25" t="s">
        <v>1428</v>
      </c>
      <c r="D25" s="12">
        <v>605.1915026399214</v>
      </c>
      <c r="E25" s="12">
        <v>99983.870481725811</v>
      </c>
      <c r="F25" t="s">
        <v>1455</v>
      </c>
    </row>
    <row r="26" spans="1:6" x14ac:dyDescent="0.3">
      <c r="A26" t="s">
        <v>1060</v>
      </c>
      <c r="B26" s="12">
        <v>1</v>
      </c>
      <c r="C26" t="s">
        <v>1428</v>
      </c>
      <c r="D26" s="12">
        <v>2517.7965781423995</v>
      </c>
      <c r="E26" s="12">
        <v>99983.870481725811</v>
      </c>
      <c r="F26" t="s">
        <v>1456</v>
      </c>
    </row>
    <row r="27" spans="1:6" x14ac:dyDescent="0.3">
      <c r="A27" t="s">
        <v>1061</v>
      </c>
      <c r="B27" s="12">
        <v>1</v>
      </c>
      <c r="C27" t="s">
        <v>1428</v>
      </c>
      <c r="D27" s="12">
        <v>413.88756239505744</v>
      </c>
      <c r="E27" s="12">
        <v>99983.870481725811</v>
      </c>
      <c r="F27" t="s">
        <v>1457</v>
      </c>
    </row>
    <row r="28" spans="1:6" x14ac:dyDescent="0.3">
      <c r="A28" t="s">
        <v>1062</v>
      </c>
      <c r="B28" s="12">
        <v>1</v>
      </c>
      <c r="C28" t="s">
        <v>1428</v>
      </c>
      <c r="D28" s="12">
        <v>2022.6332827493518</v>
      </c>
      <c r="E28" s="12">
        <v>99983.870481725811</v>
      </c>
      <c r="F28" t="s">
        <v>1458</v>
      </c>
    </row>
    <row r="29" spans="1:6" x14ac:dyDescent="0.3">
      <c r="A29" t="s">
        <v>1063</v>
      </c>
      <c r="B29" s="12">
        <v>1</v>
      </c>
      <c r="C29" t="s">
        <v>1428</v>
      </c>
      <c r="D29" s="12">
        <v>16226.82640272</v>
      </c>
      <c r="E29" s="12">
        <v>99983.870481725811</v>
      </c>
      <c r="F29" t="s">
        <v>1459</v>
      </c>
    </row>
    <row r="30" spans="1:6" x14ac:dyDescent="0.3">
      <c r="A30" t="s">
        <v>1064</v>
      </c>
      <c r="B30" s="12">
        <v>1</v>
      </c>
      <c r="C30" t="s">
        <v>1428</v>
      </c>
      <c r="D30" s="12">
        <v>2012.9242863570623</v>
      </c>
      <c r="E30" s="12">
        <v>99983.870481725811</v>
      </c>
      <c r="F30" t="s">
        <v>1460</v>
      </c>
    </row>
    <row r="31" spans="1:6" x14ac:dyDescent="0.3">
      <c r="A31" t="s">
        <v>1065</v>
      </c>
      <c r="B31" s="12">
        <v>1</v>
      </c>
      <c r="C31" t="s">
        <v>1428</v>
      </c>
      <c r="D31" s="12">
        <v>19274.483951255002</v>
      </c>
      <c r="E31" s="12">
        <v>99983.870481725811</v>
      </c>
      <c r="F31" t="s">
        <v>1461</v>
      </c>
    </row>
    <row r="32" spans="1:6" x14ac:dyDescent="0.3">
      <c r="A32" t="s">
        <v>1066</v>
      </c>
      <c r="B32" s="12">
        <v>1</v>
      </c>
      <c r="C32" t="s">
        <v>1428</v>
      </c>
      <c r="D32" s="12">
        <v>19264.774954862714</v>
      </c>
      <c r="E32" s="12">
        <v>99983.870481725811</v>
      </c>
      <c r="F32" t="s">
        <v>1462</v>
      </c>
    </row>
    <row r="33" spans="1:6" x14ac:dyDescent="0.3">
      <c r="A33" t="s">
        <v>1067</v>
      </c>
      <c r="B33" s="12">
        <v>1</v>
      </c>
      <c r="C33" t="s">
        <v>1428</v>
      </c>
      <c r="D33" s="12">
        <v>17169.58887747737</v>
      </c>
      <c r="E33" s="12">
        <v>99983.870481725811</v>
      </c>
      <c r="F33" t="s">
        <v>1463</v>
      </c>
    </row>
    <row r="34" spans="1:6" x14ac:dyDescent="0.3">
      <c r="A34" t="s">
        <v>1068</v>
      </c>
      <c r="B34" s="12">
        <v>1</v>
      </c>
      <c r="C34" t="s">
        <v>1428</v>
      </c>
      <c r="D34" s="12">
        <v>20101.273018014825</v>
      </c>
      <c r="E34" s="12">
        <v>99983.870481725811</v>
      </c>
      <c r="F34" t="s">
        <v>1464</v>
      </c>
    </row>
    <row r="35" spans="1:6" x14ac:dyDescent="0.3">
      <c r="A35" t="s">
        <v>1069</v>
      </c>
      <c r="B35" s="12">
        <v>1</v>
      </c>
      <c r="C35" t="s">
        <v>1428</v>
      </c>
      <c r="D35" s="12">
        <v>1365.2371199859365</v>
      </c>
      <c r="E35" s="12">
        <v>99983.870481725811</v>
      </c>
      <c r="F35" t="s">
        <v>1465</v>
      </c>
    </row>
    <row r="36" spans="1:6" x14ac:dyDescent="0.3">
      <c r="A36" t="s">
        <v>1070</v>
      </c>
      <c r="B36" s="12">
        <v>1</v>
      </c>
      <c r="C36" t="s">
        <v>1428</v>
      </c>
      <c r="D36" s="12">
        <v>605.04743837877572</v>
      </c>
      <c r="E36" s="12">
        <v>99983.870481725811</v>
      </c>
      <c r="F36" t="s">
        <v>1466</v>
      </c>
    </row>
    <row r="37" spans="1:6" x14ac:dyDescent="0.3">
      <c r="A37" t="s">
        <v>1071</v>
      </c>
      <c r="B37" s="12">
        <v>1</v>
      </c>
      <c r="C37" t="s">
        <v>1428</v>
      </c>
      <c r="D37" s="12">
        <v>9.4616889356369871</v>
      </c>
      <c r="E37" s="12">
        <v>99983.870481725811</v>
      </c>
      <c r="F37" t="s">
        <v>1467</v>
      </c>
    </row>
    <row r="38" spans="1:6" x14ac:dyDescent="0.3">
      <c r="A38" t="s">
        <v>1072</v>
      </c>
      <c r="B38" s="12">
        <v>1</v>
      </c>
      <c r="C38" t="s">
        <v>1428</v>
      </c>
      <c r="D38" s="12">
        <v>0.24730745665248866</v>
      </c>
      <c r="E38" s="12">
        <v>99983.870481725811</v>
      </c>
      <c r="F38" t="s">
        <v>1468</v>
      </c>
    </row>
    <row r="39" spans="1:6" x14ac:dyDescent="0.3">
      <c r="A39" t="s">
        <v>1073</v>
      </c>
      <c r="B39" s="12">
        <v>1</v>
      </c>
      <c r="C39" t="s">
        <v>1428</v>
      </c>
      <c r="D39" s="12">
        <v>14214.712732886088</v>
      </c>
      <c r="E39" s="12">
        <v>99983.870481725811</v>
      </c>
      <c r="F39" t="s">
        <v>1469</v>
      </c>
    </row>
    <row r="40" spans="1:6" x14ac:dyDescent="0.3">
      <c r="A40" t="s">
        <v>1074</v>
      </c>
      <c r="B40" s="12">
        <v>1</v>
      </c>
      <c r="C40" t="s">
        <v>1428</v>
      </c>
      <c r="D40" s="12">
        <v>262.3963165137497</v>
      </c>
      <c r="E40" s="12">
        <v>99983.870481725811</v>
      </c>
      <c r="F40" t="s">
        <v>1470</v>
      </c>
    </row>
    <row r="41" spans="1:6" x14ac:dyDescent="0.3">
      <c r="A41" t="s">
        <v>1075</v>
      </c>
      <c r="B41" s="12">
        <v>2</v>
      </c>
      <c r="C41" t="s">
        <v>1428</v>
      </c>
      <c r="D41" s="12">
        <v>873.76379123338381</v>
      </c>
      <c r="E41" s="12">
        <v>99988.831005234359</v>
      </c>
      <c r="F41" t="s">
        <v>1471</v>
      </c>
    </row>
    <row r="42" spans="1:6" x14ac:dyDescent="0.3">
      <c r="A42" t="s">
        <v>1076</v>
      </c>
      <c r="B42" s="12">
        <v>2</v>
      </c>
      <c r="C42" t="s">
        <v>1428</v>
      </c>
      <c r="D42" s="12">
        <v>53.235674009677382</v>
      </c>
      <c r="E42" s="12">
        <v>99988.831005234359</v>
      </c>
      <c r="F42" t="s">
        <v>1472</v>
      </c>
    </row>
    <row r="43" spans="1:6" x14ac:dyDescent="0.3">
      <c r="A43" t="s">
        <v>1077</v>
      </c>
      <c r="B43" s="12">
        <v>2</v>
      </c>
      <c r="C43" t="s">
        <v>1428</v>
      </c>
      <c r="D43" s="12">
        <v>1023.6234335762434</v>
      </c>
      <c r="E43" s="12">
        <v>99988.831005234359</v>
      </c>
      <c r="F43" t="s">
        <v>1473</v>
      </c>
    </row>
    <row r="44" spans="1:6" x14ac:dyDescent="0.3">
      <c r="A44" t="s">
        <v>1078</v>
      </c>
      <c r="B44" s="12">
        <v>2</v>
      </c>
      <c r="C44" t="s">
        <v>1428</v>
      </c>
      <c r="D44" s="12">
        <v>2020.4226071964449</v>
      </c>
      <c r="E44" s="12">
        <v>99988.831005234359</v>
      </c>
      <c r="F44" t="s">
        <v>1474</v>
      </c>
    </row>
    <row r="45" spans="1:6" x14ac:dyDescent="0.3">
      <c r="A45" t="s">
        <v>1079</v>
      </c>
      <c r="B45" s="12">
        <v>2</v>
      </c>
      <c r="C45" t="s">
        <v>1428</v>
      </c>
      <c r="D45" s="12">
        <v>267.00168945140962</v>
      </c>
      <c r="E45" s="12">
        <v>99988.831005234359</v>
      </c>
      <c r="F45" t="s">
        <v>1475</v>
      </c>
    </row>
    <row r="46" spans="1:6" x14ac:dyDescent="0.3">
      <c r="A46" t="s">
        <v>1080</v>
      </c>
      <c r="B46" s="12">
        <v>2</v>
      </c>
      <c r="C46" t="s">
        <v>1428</v>
      </c>
      <c r="D46" s="12">
        <v>2035.4158425952287</v>
      </c>
      <c r="E46" s="12">
        <v>99988.831005234359</v>
      </c>
      <c r="F46" t="s">
        <v>1476</v>
      </c>
    </row>
    <row r="47" spans="1:6" x14ac:dyDescent="0.3">
      <c r="A47" t="s">
        <v>1081</v>
      </c>
      <c r="B47" s="12">
        <v>2</v>
      </c>
      <c r="C47" t="s">
        <v>1428</v>
      </c>
      <c r="D47" s="12">
        <v>136.21563127250528</v>
      </c>
      <c r="E47" s="12">
        <v>99988.831005234359</v>
      </c>
      <c r="F47" t="s">
        <v>1477</v>
      </c>
    </row>
    <row r="48" spans="1:6" x14ac:dyDescent="0.3">
      <c r="A48" t="s">
        <v>1082</v>
      </c>
      <c r="B48" s="12">
        <v>2</v>
      </c>
      <c r="C48" t="s">
        <v>1428</v>
      </c>
      <c r="D48" s="12">
        <v>49.007685892706284</v>
      </c>
      <c r="E48" s="12">
        <v>99988.831005234359</v>
      </c>
      <c r="F48" t="s">
        <v>1478</v>
      </c>
    </row>
    <row r="49" spans="1:6" x14ac:dyDescent="0.3">
      <c r="A49" t="s">
        <v>1083</v>
      </c>
      <c r="B49" s="12">
        <v>2</v>
      </c>
      <c r="C49" t="s">
        <v>1428</v>
      </c>
      <c r="D49" s="12">
        <v>322.39789771928452</v>
      </c>
      <c r="E49" s="12">
        <v>99988.831005234359</v>
      </c>
      <c r="F49" t="s">
        <v>1479</v>
      </c>
    </row>
    <row r="50" spans="1:6" x14ac:dyDescent="0.3">
      <c r="A50" t="s">
        <v>1084</v>
      </c>
      <c r="B50" s="12">
        <v>2</v>
      </c>
      <c r="C50" t="s">
        <v>1428</v>
      </c>
      <c r="D50" s="12">
        <v>70.994357986739146</v>
      </c>
      <c r="E50" s="12">
        <v>99988.831005234359</v>
      </c>
      <c r="F50" t="s">
        <v>1480</v>
      </c>
    </row>
    <row r="51" spans="1:6" x14ac:dyDescent="0.3">
      <c r="A51" t="s">
        <v>1085</v>
      </c>
      <c r="B51" s="12">
        <v>2</v>
      </c>
      <c r="C51" t="s">
        <v>1428</v>
      </c>
      <c r="D51" s="12">
        <v>60.969690819169607</v>
      </c>
      <c r="E51" s="12">
        <v>99988.831005234359</v>
      </c>
      <c r="F51" t="s">
        <v>1481</v>
      </c>
    </row>
    <row r="52" spans="1:6" x14ac:dyDescent="0.3">
      <c r="A52" t="s">
        <v>1086</v>
      </c>
      <c r="B52" s="12">
        <v>2</v>
      </c>
      <c r="C52" t="s">
        <v>1428</v>
      </c>
      <c r="D52" s="12">
        <v>185.57450270452733</v>
      </c>
      <c r="E52" s="12">
        <v>99988.831005234359</v>
      </c>
      <c r="F52" t="s">
        <v>1482</v>
      </c>
    </row>
    <row r="53" spans="1:6" x14ac:dyDescent="0.3">
      <c r="A53" t="s">
        <v>1087</v>
      </c>
      <c r="B53" s="12">
        <v>2</v>
      </c>
      <c r="C53" t="s">
        <v>1428</v>
      </c>
      <c r="D53" s="12">
        <v>1316.6763272870462</v>
      </c>
      <c r="E53" s="12">
        <v>99988.831005234359</v>
      </c>
      <c r="F53" t="s">
        <v>1483</v>
      </c>
    </row>
    <row r="54" spans="1:6" x14ac:dyDescent="0.3">
      <c r="A54" t="s">
        <v>1088</v>
      </c>
      <c r="B54" s="12">
        <v>2</v>
      </c>
      <c r="C54" t="s">
        <v>1428</v>
      </c>
      <c r="D54" s="12">
        <v>490.62982707194487</v>
      </c>
      <c r="E54" s="12">
        <v>99988.831005234359</v>
      </c>
      <c r="F54" t="s">
        <v>1484</v>
      </c>
    </row>
    <row r="55" spans="1:6" x14ac:dyDescent="0.3">
      <c r="A55" t="s">
        <v>1089</v>
      </c>
      <c r="B55" s="12">
        <v>2</v>
      </c>
      <c r="C55" t="s">
        <v>1428</v>
      </c>
      <c r="D55" s="12">
        <v>324.99225477189066</v>
      </c>
      <c r="E55" s="12">
        <v>99988.831005234359</v>
      </c>
      <c r="F55" t="s">
        <v>1485</v>
      </c>
    </row>
    <row r="56" spans="1:6" x14ac:dyDescent="0.3">
      <c r="A56" t="s">
        <v>1090</v>
      </c>
      <c r="B56" s="12">
        <v>2</v>
      </c>
      <c r="C56" t="s">
        <v>1428</v>
      </c>
      <c r="D56" s="12">
        <v>628.86225753317319</v>
      </c>
      <c r="E56" s="12">
        <v>99988.831005234359</v>
      </c>
      <c r="F56" t="s">
        <v>1486</v>
      </c>
    </row>
    <row r="57" spans="1:6" x14ac:dyDescent="0.3">
      <c r="A57" t="s">
        <v>1091</v>
      </c>
      <c r="B57" s="12">
        <v>2</v>
      </c>
      <c r="C57" t="s">
        <v>1428</v>
      </c>
      <c r="D57" s="12">
        <v>162.62901159702022</v>
      </c>
      <c r="E57" s="12">
        <v>99988.831005234359</v>
      </c>
      <c r="F57" t="s">
        <v>1487</v>
      </c>
    </row>
    <row r="58" spans="1:6" x14ac:dyDescent="0.3">
      <c r="A58" t="s">
        <v>1092</v>
      </c>
      <c r="B58" s="12">
        <v>2</v>
      </c>
      <c r="C58" t="s">
        <v>1428</v>
      </c>
      <c r="D58" s="12">
        <v>135.11033187950551</v>
      </c>
      <c r="E58" s="12">
        <v>99988.831005234359</v>
      </c>
      <c r="F58" t="s">
        <v>1488</v>
      </c>
    </row>
    <row r="59" spans="1:6" x14ac:dyDescent="0.3">
      <c r="A59" t="s">
        <v>1093</v>
      </c>
      <c r="B59" s="12">
        <v>2</v>
      </c>
      <c r="C59" t="s">
        <v>1428</v>
      </c>
      <c r="D59" s="12">
        <v>16.982475582785657</v>
      </c>
      <c r="E59" s="12">
        <v>99988.831005234359</v>
      </c>
      <c r="F59" t="s">
        <v>1489</v>
      </c>
    </row>
    <row r="60" spans="1:6" x14ac:dyDescent="0.3">
      <c r="A60" t="s">
        <v>1094</v>
      </c>
      <c r="B60" s="12">
        <v>2</v>
      </c>
      <c r="C60" t="s">
        <v>1428</v>
      </c>
      <c r="D60" s="12">
        <v>7193.4943537213567</v>
      </c>
      <c r="E60" s="12">
        <v>99988.831005234359</v>
      </c>
      <c r="F60" t="s">
        <v>1490</v>
      </c>
    </row>
    <row r="61" spans="1:6" x14ac:dyDescent="0.3">
      <c r="A61" t="s">
        <v>1095</v>
      </c>
      <c r="B61" s="12">
        <v>2</v>
      </c>
      <c r="C61" t="s">
        <v>1428</v>
      </c>
      <c r="D61" s="12">
        <v>3653.4660741774896</v>
      </c>
      <c r="E61" s="12">
        <v>99988.831005234359</v>
      </c>
      <c r="F61" t="s">
        <v>1491</v>
      </c>
    </row>
    <row r="62" spans="1:6" x14ac:dyDescent="0.3">
      <c r="A62" t="s">
        <v>1096</v>
      </c>
      <c r="B62" s="12">
        <v>2</v>
      </c>
      <c r="C62" t="s">
        <v>1428</v>
      </c>
      <c r="D62" s="12">
        <v>2220.6391597604402</v>
      </c>
      <c r="E62" s="12">
        <v>99988.831005234359</v>
      </c>
      <c r="F62" t="s">
        <v>1492</v>
      </c>
    </row>
    <row r="63" spans="1:6" x14ac:dyDescent="0.3">
      <c r="A63" t="s">
        <v>1097</v>
      </c>
      <c r="B63" s="12">
        <v>2</v>
      </c>
      <c r="C63" t="s">
        <v>1428</v>
      </c>
      <c r="D63" s="12">
        <v>0</v>
      </c>
      <c r="E63" s="12">
        <v>99988.831005234359</v>
      </c>
      <c r="F63" t="s">
        <v>1493</v>
      </c>
    </row>
    <row r="64" spans="1:6" x14ac:dyDescent="0.3">
      <c r="A64" t="s">
        <v>1098</v>
      </c>
      <c r="B64" s="12">
        <v>2</v>
      </c>
      <c r="C64" t="s">
        <v>1428</v>
      </c>
      <c r="D64" s="12">
        <v>454.36194652519328</v>
      </c>
      <c r="E64" s="12">
        <v>99988.831005234359</v>
      </c>
      <c r="F64" t="s">
        <v>1494</v>
      </c>
    </row>
    <row r="65" spans="1:6" x14ac:dyDescent="0.3">
      <c r="A65" t="s">
        <v>1099</v>
      </c>
      <c r="B65" s="12">
        <v>2</v>
      </c>
      <c r="C65" t="s">
        <v>1428</v>
      </c>
      <c r="D65" s="12">
        <v>1807.3061543589911</v>
      </c>
      <c r="E65" s="12">
        <v>99988.831005234359</v>
      </c>
      <c r="F65" t="s">
        <v>1495</v>
      </c>
    </row>
    <row r="66" spans="1:6" x14ac:dyDescent="0.3">
      <c r="A66" t="s">
        <v>1100</v>
      </c>
      <c r="B66" s="12">
        <v>2</v>
      </c>
      <c r="C66" t="s">
        <v>1428</v>
      </c>
      <c r="D66" s="12">
        <v>1116.483523902084</v>
      </c>
      <c r="E66" s="12">
        <v>99988.831005234359</v>
      </c>
      <c r="F66" t="s">
        <v>1496</v>
      </c>
    </row>
    <row r="67" spans="1:6" x14ac:dyDescent="0.3">
      <c r="A67" t="s">
        <v>1101</v>
      </c>
      <c r="B67" s="12">
        <v>2</v>
      </c>
      <c r="C67" t="s">
        <v>1428</v>
      </c>
      <c r="D67" s="12">
        <v>7238.0377417416039</v>
      </c>
      <c r="E67" s="12">
        <v>99988.831005234359</v>
      </c>
      <c r="F67" t="s">
        <v>1497</v>
      </c>
    </row>
    <row r="68" spans="1:6" x14ac:dyDescent="0.3">
      <c r="A68" t="s">
        <v>1102</v>
      </c>
      <c r="B68" s="12">
        <v>2</v>
      </c>
      <c r="C68" t="s">
        <v>1428</v>
      </c>
      <c r="D68" s="12">
        <v>14297.479635078827</v>
      </c>
      <c r="E68" s="12">
        <v>99988.831005234359</v>
      </c>
      <c r="F68" t="s">
        <v>1498</v>
      </c>
    </row>
    <row r="69" spans="1:6" x14ac:dyDescent="0.3">
      <c r="A69" t="s">
        <v>1103</v>
      </c>
      <c r="B69" s="12">
        <v>2</v>
      </c>
      <c r="C69" t="s">
        <v>1428</v>
      </c>
      <c r="D69" s="12">
        <v>7085.9449342793123</v>
      </c>
      <c r="E69" s="12">
        <v>99988.831005234359</v>
      </c>
      <c r="F69" t="s">
        <v>1499</v>
      </c>
    </row>
    <row r="70" spans="1:6" x14ac:dyDescent="0.3">
      <c r="A70" t="s">
        <v>1104</v>
      </c>
      <c r="B70" s="12">
        <v>2</v>
      </c>
      <c r="C70" t="s">
        <v>1428</v>
      </c>
      <c r="D70" s="12">
        <v>18086.056041135824</v>
      </c>
      <c r="E70" s="12">
        <v>99988.831005234359</v>
      </c>
      <c r="F70" t="s">
        <v>1500</v>
      </c>
    </row>
    <row r="71" spans="1:6" x14ac:dyDescent="0.3">
      <c r="A71" t="s">
        <v>1105</v>
      </c>
      <c r="B71" s="12">
        <v>2</v>
      </c>
      <c r="C71" t="s">
        <v>1428</v>
      </c>
      <c r="D71" s="12">
        <v>17933.963233673534</v>
      </c>
      <c r="E71" s="12">
        <v>99988.831005234359</v>
      </c>
      <c r="F71" t="s">
        <v>1501</v>
      </c>
    </row>
    <row r="72" spans="1:6" x14ac:dyDescent="0.3">
      <c r="A72" t="s">
        <v>1106</v>
      </c>
      <c r="B72" s="12">
        <v>2</v>
      </c>
      <c r="C72" t="s">
        <v>1428</v>
      </c>
      <c r="D72" s="12">
        <v>16167.686020438287</v>
      </c>
      <c r="E72" s="12">
        <v>99988.831005234359</v>
      </c>
      <c r="F72" t="s">
        <v>1502</v>
      </c>
    </row>
    <row r="73" spans="1:6" x14ac:dyDescent="0.3">
      <c r="A73" t="s">
        <v>1107</v>
      </c>
      <c r="B73" s="12">
        <v>2</v>
      </c>
      <c r="C73" t="s">
        <v>1428</v>
      </c>
      <c r="D73" s="12">
        <v>19091.47569869936</v>
      </c>
      <c r="E73" s="12">
        <v>99988.831005234359</v>
      </c>
      <c r="F73" t="s">
        <v>1503</v>
      </c>
    </row>
    <row r="74" spans="1:6" x14ac:dyDescent="0.3">
      <c r="A74" t="s">
        <v>1108</v>
      </c>
      <c r="B74" s="12">
        <v>2</v>
      </c>
      <c r="C74" t="s">
        <v>1428</v>
      </c>
      <c r="D74" s="12">
        <v>3684.5012748609147</v>
      </c>
      <c r="E74" s="12">
        <v>99988.831005234359</v>
      </c>
      <c r="F74" t="s">
        <v>1504</v>
      </c>
    </row>
    <row r="75" spans="1:6" x14ac:dyDescent="0.3">
      <c r="A75" t="s">
        <v>1109</v>
      </c>
      <c r="B75" s="12">
        <v>2</v>
      </c>
      <c r="C75" t="s">
        <v>1428</v>
      </c>
      <c r="D75" s="12">
        <v>2494.1981729427785</v>
      </c>
      <c r="E75" s="12">
        <v>99988.831005234359</v>
      </c>
      <c r="F75" t="s">
        <v>1505</v>
      </c>
    </row>
    <row r="76" spans="1:6" x14ac:dyDescent="0.3">
      <c r="A76" t="s">
        <v>1110</v>
      </c>
      <c r="B76" s="12">
        <v>2</v>
      </c>
      <c r="C76" t="s">
        <v>1428</v>
      </c>
      <c r="D76" s="12">
        <v>135.11033187950551</v>
      </c>
      <c r="E76" s="12">
        <v>99988.831005234359</v>
      </c>
      <c r="F76" t="s">
        <v>1506</v>
      </c>
    </row>
    <row r="77" spans="1:6" x14ac:dyDescent="0.3">
      <c r="A77" t="s">
        <v>1111</v>
      </c>
      <c r="B77" s="12">
        <v>2</v>
      </c>
      <c r="C77" t="s">
        <v>1428</v>
      </c>
      <c r="D77" s="12">
        <v>16.982475582785657</v>
      </c>
      <c r="E77" s="12">
        <v>99988.831005234359</v>
      </c>
      <c r="F77" t="s">
        <v>1507</v>
      </c>
    </row>
    <row r="78" spans="1:6" x14ac:dyDescent="0.3">
      <c r="A78" t="s">
        <v>1112</v>
      </c>
      <c r="B78" s="12">
        <v>2</v>
      </c>
      <c r="C78" t="s">
        <v>1428</v>
      </c>
      <c r="D78" s="12">
        <v>7193.4943537213567</v>
      </c>
      <c r="E78" s="12">
        <v>99988.831005234359</v>
      </c>
      <c r="F78" t="s">
        <v>1508</v>
      </c>
    </row>
    <row r="79" spans="1:6" x14ac:dyDescent="0.3">
      <c r="A79" t="s">
        <v>1113</v>
      </c>
      <c r="B79" s="12">
        <v>2</v>
      </c>
      <c r="C79" t="s">
        <v>1428</v>
      </c>
      <c r="D79" s="12">
        <v>289.18266994371442</v>
      </c>
      <c r="E79" s="12">
        <v>99988.831005234359</v>
      </c>
      <c r="F79" t="s">
        <v>1509</v>
      </c>
    </row>
    <row r="80" spans="1:6" x14ac:dyDescent="0.3">
      <c r="A80" t="s">
        <v>1114</v>
      </c>
      <c r="B80" s="12">
        <v>3</v>
      </c>
      <c r="C80" t="s">
        <v>1428</v>
      </c>
      <c r="D80" s="12">
        <v>3690.5988309799486</v>
      </c>
      <c r="E80" s="12">
        <v>99998.609302509212</v>
      </c>
      <c r="F80" t="s">
        <v>1510</v>
      </c>
    </row>
    <row r="81" spans="1:6" x14ac:dyDescent="0.3">
      <c r="A81" t="s">
        <v>1115</v>
      </c>
      <c r="B81" s="12">
        <v>3</v>
      </c>
      <c r="C81" t="s">
        <v>1428</v>
      </c>
      <c r="D81" s="12">
        <v>235.63713608520032</v>
      </c>
      <c r="E81" s="12">
        <v>99998.609302509212</v>
      </c>
      <c r="F81" t="s">
        <v>1511</v>
      </c>
    </row>
    <row r="82" spans="1:6" x14ac:dyDescent="0.3">
      <c r="A82" t="s">
        <v>1116</v>
      </c>
      <c r="B82" s="12">
        <v>3</v>
      </c>
      <c r="C82" t="s">
        <v>1428</v>
      </c>
      <c r="D82" s="12">
        <v>1328.6146718145378</v>
      </c>
      <c r="E82" s="12">
        <v>99998.609302509212</v>
      </c>
      <c r="F82" t="s">
        <v>1512</v>
      </c>
    </row>
    <row r="83" spans="1:6" x14ac:dyDescent="0.3">
      <c r="A83" t="s">
        <v>1117</v>
      </c>
      <c r="B83" s="12">
        <v>3</v>
      </c>
      <c r="C83" t="s">
        <v>1428</v>
      </c>
      <c r="D83" s="12">
        <v>437.72893591580134</v>
      </c>
      <c r="E83" s="12">
        <v>99998.609302509212</v>
      </c>
      <c r="F83" t="s">
        <v>1513</v>
      </c>
    </row>
    <row r="84" spans="1:6" x14ac:dyDescent="0.3">
      <c r="A84" t="s">
        <v>1118</v>
      </c>
      <c r="B84" s="12">
        <v>3</v>
      </c>
      <c r="C84" t="s">
        <v>1428</v>
      </c>
      <c r="D84" s="12">
        <v>205.84366234961459</v>
      </c>
      <c r="E84" s="12">
        <v>99998.609302509212</v>
      </c>
      <c r="F84" t="s">
        <v>1514</v>
      </c>
    </row>
    <row r="85" spans="1:6" x14ac:dyDescent="0.3">
      <c r="A85" t="s">
        <v>1119</v>
      </c>
      <c r="B85" s="12">
        <v>3</v>
      </c>
      <c r="C85" t="s">
        <v>1428</v>
      </c>
      <c r="D85" s="12">
        <v>2101.0362312858379</v>
      </c>
      <c r="E85" s="12">
        <v>99998.609302509212</v>
      </c>
      <c r="F85" t="s">
        <v>1515</v>
      </c>
    </row>
    <row r="86" spans="1:6" x14ac:dyDescent="0.3">
      <c r="A86" t="s">
        <v>1120</v>
      </c>
      <c r="B86" s="12">
        <v>3</v>
      </c>
      <c r="C86" t="s">
        <v>1428</v>
      </c>
      <c r="D86" s="12">
        <v>142.55178904265568</v>
      </c>
      <c r="E86" s="12">
        <v>99998.609302509212</v>
      </c>
      <c r="F86" t="s">
        <v>1516</v>
      </c>
    </row>
    <row r="87" spans="1:6" x14ac:dyDescent="0.3">
      <c r="A87" t="s">
        <v>1121</v>
      </c>
      <c r="B87" s="12">
        <v>3</v>
      </c>
      <c r="C87" t="s">
        <v>1428</v>
      </c>
      <c r="D87" s="12">
        <v>84.04846497652548</v>
      </c>
      <c r="E87" s="12">
        <v>99998.609302509212</v>
      </c>
      <c r="F87" t="s">
        <v>1517</v>
      </c>
    </row>
    <row r="88" spans="1:6" x14ac:dyDescent="0.3">
      <c r="A88" t="s">
        <v>1122</v>
      </c>
      <c r="B88" s="12">
        <v>3</v>
      </c>
      <c r="C88" t="s">
        <v>1428</v>
      </c>
      <c r="D88" s="12">
        <v>291.39839245964777</v>
      </c>
      <c r="E88" s="12">
        <v>99998.609302509212</v>
      </c>
      <c r="F88" t="s">
        <v>1518</v>
      </c>
    </row>
    <row r="89" spans="1:6" x14ac:dyDescent="0.3">
      <c r="A89" t="s">
        <v>1123</v>
      </c>
      <c r="B89" s="12">
        <v>3</v>
      </c>
      <c r="C89" t="s">
        <v>1428</v>
      </c>
      <c r="D89" s="12">
        <v>57.600034724890939</v>
      </c>
      <c r="E89" s="12">
        <v>99998.609302509212</v>
      </c>
      <c r="F89" t="s">
        <v>1519</v>
      </c>
    </row>
    <row r="90" spans="1:6" x14ac:dyDescent="0.3">
      <c r="A90" t="s">
        <v>1124</v>
      </c>
      <c r="B90" s="12">
        <v>3</v>
      </c>
      <c r="C90" t="s">
        <v>1428</v>
      </c>
      <c r="D90" s="12">
        <v>66.653771296667244</v>
      </c>
      <c r="E90" s="12">
        <v>99998.609302509212</v>
      </c>
      <c r="F90" t="s">
        <v>1520</v>
      </c>
    </row>
    <row r="91" spans="1:6" x14ac:dyDescent="0.3">
      <c r="A91" t="s">
        <v>1125</v>
      </c>
      <c r="B91" s="12">
        <v>3</v>
      </c>
      <c r="C91" t="s">
        <v>1428</v>
      </c>
      <c r="D91" s="12">
        <v>1182.491015429548</v>
      </c>
      <c r="E91" s="12">
        <v>99998.609302509212</v>
      </c>
      <c r="F91" t="s">
        <v>1521</v>
      </c>
    </row>
    <row r="92" spans="1:6" x14ac:dyDescent="0.3">
      <c r="A92" t="s">
        <v>1126</v>
      </c>
      <c r="B92" s="12">
        <v>3</v>
      </c>
      <c r="C92" t="s">
        <v>1428</v>
      </c>
      <c r="D92" s="12">
        <v>796.35413898201568</v>
      </c>
      <c r="E92" s="12">
        <v>99998.609302509212</v>
      </c>
      <c r="F92" t="s">
        <v>1522</v>
      </c>
    </row>
    <row r="93" spans="1:6" x14ac:dyDescent="0.3">
      <c r="A93" t="s">
        <v>1127</v>
      </c>
      <c r="B93" s="12">
        <v>3</v>
      </c>
      <c r="C93" t="s">
        <v>1428</v>
      </c>
      <c r="D93" s="12">
        <v>436.55426793380042</v>
      </c>
      <c r="E93" s="12">
        <v>99998.609302509212</v>
      </c>
      <c r="F93" t="s">
        <v>1523</v>
      </c>
    </row>
    <row r="94" spans="1:6" x14ac:dyDescent="0.3">
      <c r="A94" t="s">
        <v>1128</v>
      </c>
      <c r="B94" s="12">
        <v>3</v>
      </c>
      <c r="C94" t="s">
        <v>1428</v>
      </c>
      <c r="D94" s="12">
        <v>354.46752439812389</v>
      </c>
      <c r="E94" s="12">
        <v>99998.609302509212</v>
      </c>
      <c r="F94" t="s">
        <v>1524</v>
      </c>
    </row>
    <row r="95" spans="1:6" x14ac:dyDescent="0.3">
      <c r="A95" t="s">
        <v>1129</v>
      </c>
      <c r="B95" s="12">
        <v>3</v>
      </c>
      <c r="C95" t="s">
        <v>1428</v>
      </c>
      <c r="D95" s="12">
        <v>895.51818521937821</v>
      </c>
      <c r="E95" s="12">
        <v>99998.609302509212</v>
      </c>
      <c r="F95" t="s">
        <v>1525</v>
      </c>
    </row>
    <row r="96" spans="1:6" x14ac:dyDescent="0.3">
      <c r="A96" t="s">
        <v>1130</v>
      </c>
      <c r="B96" s="12">
        <v>3</v>
      </c>
      <c r="C96" t="s">
        <v>1428</v>
      </c>
      <c r="D96" s="12">
        <v>72.06772560178031</v>
      </c>
      <c r="E96" s="12">
        <v>99998.609302509212</v>
      </c>
      <c r="F96" t="s">
        <v>1526</v>
      </c>
    </row>
    <row r="97" spans="1:6" x14ac:dyDescent="0.3">
      <c r="A97" t="s">
        <v>1131</v>
      </c>
      <c r="B97" s="12">
        <v>3</v>
      </c>
      <c r="C97" t="s">
        <v>1428</v>
      </c>
      <c r="D97" s="12">
        <v>613.58292764782811</v>
      </c>
      <c r="E97" s="12">
        <v>99998.609302509212</v>
      </c>
      <c r="F97" t="s">
        <v>1527</v>
      </c>
    </row>
    <row r="98" spans="1:6" x14ac:dyDescent="0.3">
      <c r="A98" t="s">
        <v>1132</v>
      </c>
      <c r="B98" s="12">
        <v>3</v>
      </c>
      <c r="C98" t="s">
        <v>1428</v>
      </c>
      <c r="D98" s="12">
        <v>140.74193350459177</v>
      </c>
      <c r="E98" s="12">
        <v>99998.609302509212</v>
      </c>
      <c r="F98" t="s">
        <v>1528</v>
      </c>
    </row>
    <row r="99" spans="1:6" x14ac:dyDescent="0.3">
      <c r="A99" t="s">
        <v>1133</v>
      </c>
      <c r="B99" s="12">
        <v>3</v>
      </c>
      <c r="C99" t="s">
        <v>1428</v>
      </c>
      <c r="D99" s="12">
        <v>3875.5706559141345</v>
      </c>
      <c r="E99" s="12">
        <v>99998.609302509212</v>
      </c>
      <c r="F99" t="s">
        <v>1529</v>
      </c>
    </row>
    <row r="100" spans="1:6" x14ac:dyDescent="0.3">
      <c r="A100" t="s">
        <v>1134</v>
      </c>
      <c r="B100" s="12">
        <v>3</v>
      </c>
      <c r="C100" t="s">
        <v>1428</v>
      </c>
      <c r="D100" s="12">
        <v>2535.3071038277103</v>
      </c>
      <c r="E100" s="12">
        <v>99998.609302509212</v>
      </c>
      <c r="F100" t="s">
        <v>1530</v>
      </c>
    </row>
    <row r="101" spans="1:6" x14ac:dyDescent="0.3">
      <c r="A101" t="s">
        <v>1135</v>
      </c>
      <c r="B101" s="12">
        <v>3</v>
      </c>
      <c r="C101" t="s">
        <v>1428</v>
      </c>
      <c r="D101" s="12">
        <v>2327.6364853050191</v>
      </c>
      <c r="E101" s="12">
        <v>99998.609302509212</v>
      </c>
      <c r="F101" t="s">
        <v>1531</v>
      </c>
    </row>
    <row r="102" spans="1:6" x14ac:dyDescent="0.3">
      <c r="A102" t="s">
        <v>1136</v>
      </c>
      <c r="B102" s="12">
        <v>3</v>
      </c>
      <c r="C102" t="s">
        <v>1428</v>
      </c>
      <c r="D102" s="12">
        <v>0</v>
      </c>
      <c r="E102" s="12">
        <v>99998.609302509212</v>
      </c>
      <c r="F102" t="s">
        <v>1532</v>
      </c>
    </row>
    <row r="103" spans="1:6" x14ac:dyDescent="0.3">
      <c r="A103" t="s">
        <v>1137</v>
      </c>
      <c r="B103" s="12">
        <v>3</v>
      </c>
      <c r="C103" t="s">
        <v>1428</v>
      </c>
      <c r="D103" s="12">
        <v>415.65219848120586</v>
      </c>
      <c r="E103" s="12">
        <v>99998.609302509212</v>
      </c>
      <c r="F103" t="s">
        <v>1533</v>
      </c>
    </row>
    <row r="104" spans="1:6" x14ac:dyDescent="0.3">
      <c r="A104" t="s">
        <v>1138</v>
      </c>
      <c r="B104" s="12">
        <v>3</v>
      </c>
      <c r="C104" t="s">
        <v>1428</v>
      </c>
      <c r="D104" s="12">
        <v>1232.9084069158159</v>
      </c>
      <c r="E104" s="12">
        <v>99998.609302509212</v>
      </c>
      <c r="F104" t="s">
        <v>1534</v>
      </c>
    </row>
    <row r="105" spans="1:6" x14ac:dyDescent="0.3">
      <c r="A105" t="s">
        <v>1139</v>
      </c>
      <c r="B105" s="12">
        <v>3</v>
      </c>
      <c r="C105" t="s">
        <v>1428</v>
      </c>
      <c r="D105" s="12">
        <v>1322.0534352192824</v>
      </c>
      <c r="E105" s="12">
        <v>99998.609302509212</v>
      </c>
      <c r="F105" t="s">
        <v>1535</v>
      </c>
    </row>
    <row r="106" spans="1:6" x14ac:dyDescent="0.3">
      <c r="A106" t="s">
        <v>1140</v>
      </c>
      <c r="B106" s="12">
        <v>3</v>
      </c>
      <c r="C106" t="s">
        <v>1428</v>
      </c>
      <c r="D106" s="12">
        <v>13170.968626034593</v>
      </c>
      <c r="E106" s="12">
        <v>99998.609302509212</v>
      </c>
      <c r="F106" t="s">
        <v>1536</v>
      </c>
    </row>
    <row r="107" spans="1:6" x14ac:dyDescent="0.3">
      <c r="A107" t="s">
        <v>1141</v>
      </c>
      <c r="B107" s="12">
        <v>3</v>
      </c>
      <c r="C107" t="s">
        <v>1428</v>
      </c>
      <c r="D107" s="12">
        <v>16432.956354300899</v>
      </c>
      <c r="E107" s="12">
        <v>99998.609302509212</v>
      </c>
      <c r="F107" t="s">
        <v>1537</v>
      </c>
    </row>
    <row r="108" spans="1:6" x14ac:dyDescent="0.3">
      <c r="A108" t="s">
        <v>1142</v>
      </c>
      <c r="B108" s="12">
        <v>3</v>
      </c>
      <c r="C108" t="s">
        <v>1428</v>
      </c>
      <c r="D108" s="12">
        <v>12417.361060163843</v>
      </c>
      <c r="E108" s="12">
        <v>99998.609302509212</v>
      </c>
      <c r="F108" t="s">
        <v>1538</v>
      </c>
    </row>
    <row r="109" spans="1:6" x14ac:dyDescent="0.3">
      <c r="A109" t="s">
        <v>1143</v>
      </c>
      <c r="B109" s="12">
        <v>3</v>
      </c>
      <c r="C109" t="s">
        <v>1428</v>
      </c>
      <c r="D109" s="12">
        <v>19581.84638577644</v>
      </c>
      <c r="E109" s="12">
        <v>99998.609302509212</v>
      </c>
      <c r="F109" t="s">
        <v>1539</v>
      </c>
    </row>
    <row r="110" spans="1:6" x14ac:dyDescent="0.3">
      <c r="A110" t="s">
        <v>1144</v>
      </c>
      <c r="B110" s="12">
        <v>3</v>
      </c>
      <c r="C110" t="s">
        <v>1428</v>
      </c>
      <c r="D110" s="12">
        <v>18828.238819905688</v>
      </c>
      <c r="E110" s="12">
        <v>99998.609302509212</v>
      </c>
      <c r="F110" t="s">
        <v>1540</v>
      </c>
    </row>
    <row r="111" spans="1:6" x14ac:dyDescent="0.3">
      <c r="A111" t="s">
        <v>1145</v>
      </c>
      <c r="B111" s="12">
        <v>3</v>
      </c>
      <c r="C111" t="s">
        <v>1428</v>
      </c>
      <c r="D111" s="12">
        <v>16916.254533081872</v>
      </c>
      <c r="E111" s="12">
        <v>99998.609302509212</v>
      </c>
      <c r="F111" t="s">
        <v>1541</v>
      </c>
    </row>
    <row r="112" spans="1:6" x14ac:dyDescent="0.3">
      <c r="A112" t="s">
        <v>1146</v>
      </c>
      <c r="B112" s="12">
        <v>3</v>
      </c>
      <c r="C112" t="s">
        <v>1428</v>
      </c>
      <c r="D112" s="12">
        <v>19476.146407405187</v>
      </c>
      <c r="E112" s="12">
        <v>99998.609302509212</v>
      </c>
      <c r="F112" t="s">
        <v>1542</v>
      </c>
    </row>
    <row r="113" spans="1:6" x14ac:dyDescent="0.3">
      <c r="A113" t="s">
        <v>1147</v>
      </c>
      <c r="B113" s="12">
        <v>3</v>
      </c>
      <c r="C113" t="s">
        <v>1428</v>
      </c>
      <c r="D113" s="12">
        <v>4455.8138217512496</v>
      </c>
      <c r="E113" s="12">
        <v>99998.609302509212</v>
      </c>
      <c r="F113" t="s">
        <v>1543</v>
      </c>
    </row>
    <row r="114" spans="1:6" x14ac:dyDescent="0.3">
      <c r="A114" t="s">
        <v>1148</v>
      </c>
      <c r="B114" s="12">
        <v>3</v>
      </c>
      <c r="C114" t="s">
        <v>1428</v>
      </c>
      <c r="D114" s="12">
        <v>3857.0236467842933</v>
      </c>
      <c r="E114" s="12">
        <v>99998.609302509212</v>
      </c>
      <c r="F114" t="s">
        <v>1544</v>
      </c>
    </row>
    <row r="115" spans="1:6" x14ac:dyDescent="0.3">
      <c r="A115" t="s">
        <v>1149</v>
      </c>
      <c r="B115" s="12">
        <v>3</v>
      </c>
      <c r="C115" t="s">
        <v>1428</v>
      </c>
      <c r="D115" s="12">
        <v>613.58292764782811</v>
      </c>
      <c r="E115" s="12">
        <v>99998.609302509212</v>
      </c>
      <c r="F115" t="s">
        <v>1545</v>
      </c>
    </row>
    <row r="116" spans="1:6" x14ac:dyDescent="0.3">
      <c r="A116" t="s">
        <v>1150</v>
      </c>
      <c r="B116" s="12">
        <v>3</v>
      </c>
      <c r="C116" t="s">
        <v>1428</v>
      </c>
      <c r="D116" s="12">
        <v>140.74193350459177</v>
      </c>
      <c r="E116" s="12">
        <v>99998.609302509212</v>
      </c>
      <c r="F116" t="s">
        <v>1546</v>
      </c>
    </row>
    <row r="117" spans="1:6" x14ac:dyDescent="0.3">
      <c r="A117" t="s">
        <v>1151</v>
      </c>
      <c r="B117" s="12">
        <v>3</v>
      </c>
      <c r="C117" t="s">
        <v>1428</v>
      </c>
      <c r="D117" s="12">
        <v>3875.5706559141345</v>
      </c>
      <c r="E117" s="12">
        <v>99998.609302509212</v>
      </c>
      <c r="F117" t="s">
        <v>1547</v>
      </c>
    </row>
    <row r="118" spans="1:6" x14ac:dyDescent="0.3">
      <c r="A118" t="s">
        <v>1152</v>
      </c>
      <c r="B118" s="12">
        <v>3</v>
      </c>
      <c r="C118" t="s">
        <v>1428</v>
      </c>
      <c r="D118" s="12">
        <v>327.48269766255612</v>
      </c>
      <c r="E118" s="12">
        <v>99998.609302509212</v>
      </c>
      <c r="F118" t="s">
        <v>1548</v>
      </c>
    </row>
    <row r="119" spans="1:6" x14ac:dyDescent="0.3">
      <c r="A119" t="s">
        <v>1153</v>
      </c>
      <c r="B119" s="12">
        <v>4</v>
      </c>
      <c r="C119" t="s">
        <v>1428</v>
      </c>
      <c r="D119" s="12">
        <v>8382.719196368449</v>
      </c>
      <c r="E119" s="12">
        <v>99992.252291726545</v>
      </c>
      <c r="F119" t="s">
        <v>1549</v>
      </c>
    </row>
    <row r="120" spans="1:6" x14ac:dyDescent="0.3">
      <c r="A120" t="s">
        <v>1154</v>
      </c>
      <c r="B120" s="12">
        <v>4</v>
      </c>
      <c r="C120" t="s">
        <v>1428</v>
      </c>
      <c r="D120" s="12">
        <v>242.88230274955902</v>
      </c>
      <c r="E120" s="12">
        <v>99992.252291726545</v>
      </c>
      <c r="F120" t="s">
        <v>1550</v>
      </c>
    </row>
    <row r="121" spans="1:6" x14ac:dyDescent="0.3">
      <c r="A121" t="s">
        <v>1155</v>
      </c>
      <c r="B121" s="12">
        <v>4</v>
      </c>
      <c r="C121" t="s">
        <v>1428</v>
      </c>
      <c r="D121" s="12">
        <v>1544.4931531277275</v>
      </c>
      <c r="E121" s="12">
        <v>99992.252291726545</v>
      </c>
      <c r="F121" t="s">
        <v>1551</v>
      </c>
    </row>
    <row r="122" spans="1:6" x14ac:dyDescent="0.3">
      <c r="A122" t="s">
        <v>1156</v>
      </c>
      <c r="B122" s="12">
        <v>4</v>
      </c>
      <c r="C122" t="s">
        <v>1428</v>
      </c>
      <c r="D122" s="12">
        <v>6.6216730517490552</v>
      </c>
      <c r="E122" s="12">
        <v>99992.252291726545</v>
      </c>
      <c r="F122" t="s">
        <v>1552</v>
      </c>
    </row>
    <row r="123" spans="1:6" x14ac:dyDescent="0.3">
      <c r="A123" t="s">
        <v>1157</v>
      </c>
      <c r="B123" s="12">
        <v>4</v>
      </c>
      <c r="C123" t="s">
        <v>1428</v>
      </c>
      <c r="D123" s="12">
        <v>126.25276163970148</v>
      </c>
      <c r="E123" s="12">
        <v>99992.252291726545</v>
      </c>
      <c r="F123" t="s">
        <v>1553</v>
      </c>
    </row>
    <row r="124" spans="1:6" x14ac:dyDescent="0.3">
      <c r="A124" t="s">
        <v>1158</v>
      </c>
      <c r="B124" s="12">
        <v>4</v>
      </c>
      <c r="C124" t="s">
        <v>1428</v>
      </c>
      <c r="D124" s="12">
        <v>2250.2787992724257</v>
      </c>
      <c r="E124" s="12">
        <v>99992.252291726545</v>
      </c>
      <c r="F124" t="s">
        <v>1554</v>
      </c>
    </row>
    <row r="125" spans="1:6" x14ac:dyDescent="0.3">
      <c r="A125" t="s">
        <v>1159</v>
      </c>
      <c r="B125" s="12">
        <v>4</v>
      </c>
      <c r="C125" t="s">
        <v>1428</v>
      </c>
      <c r="D125" s="12">
        <v>159.56620608699933</v>
      </c>
      <c r="E125" s="12">
        <v>99992.252291726545</v>
      </c>
      <c r="F125" t="s">
        <v>1555</v>
      </c>
    </row>
    <row r="126" spans="1:6" x14ac:dyDescent="0.3">
      <c r="A126" t="s">
        <v>1160</v>
      </c>
      <c r="B126" s="12">
        <v>4</v>
      </c>
      <c r="C126" t="s">
        <v>1428</v>
      </c>
      <c r="D126" s="12">
        <v>78.230187050390214</v>
      </c>
      <c r="E126" s="12">
        <v>99992.252291726545</v>
      </c>
      <c r="F126" t="s">
        <v>1556</v>
      </c>
    </row>
    <row r="127" spans="1:6" x14ac:dyDescent="0.3">
      <c r="A127" t="s">
        <v>1161</v>
      </c>
      <c r="B127" s="12">
        <v>4</v>
      </c>
      <c r="C127" t="s">
        <v>1428</v>
      </c>
      <c r="D127" s="12">
        <v>272.66981796119683</v>
      </c>
      <c r="E127" s="12">
        <v>99992.252291726545</v>
      </c>
      <c r="F127" t="s">
        <v>1557</v>
      </c>
    </row>
    <row r="128" spans="1:6" x14ac:dyDescent="0.3">
      <c r="A128" t="s">
        <v>1162</v>
      </c>
      <c r="B128" s="12">
        <v>4</v>
      </c>
      <c r="C128" t="s">
        <v>1428</v>
      </c>
      <c r="D128" s="12">
        <v>69.033329585392792</v>
      </c>
      <c r="E128" s="12">
        <v>99992.252291726545</v>
      </c>
      <c r="F128" t="s">
        <v>1558</v>
      </c>
    </row>
    <row r="129" spans="1:6" x14ac:dyDescent="0.3">
      <c r="A129" t="s">
        <v>1163</v>
      </c>
      <c r="B129" s="12">
        <v>4</v>
      </c>
      <c r="C129" t="s">
        <v>1428</v>
      </c>
      <c r="D129" s="12">
        <v>71.086803959237784</v>
      </c>
      <c r="E129" s="12">
        <v>99992.252291726545</v>
      </c>
      <c r="F129" t="s">
        <v>1559</v>
      </c>
    </row>
    <row r="130" spans="1:6" x14ac:dyDescent="0.3">
      <c r="A130" t="s">
        <v>1164</v>
      </c>
      <c r="B130" s="12">
        <v>4</v>
      </c>
      <c r="C130" t="s">
        <v>1428</v>
      </c>
      <c r="D130" s="12">
        <v>2036.5159109865276</v>
      </c>
      <c r="E130" s="12">
        <v>99992.252291726545</v>
      </c>
      <c r="F130" t="s">
        <v>1560</v>
      </c>
    </row>
    <row r="131" spans="1:6" x14ac:dyDescent="0.3">
      <c r="A131" t="s">
        <v>1165</v>
      </c>
      <c r="B131" s="12">
        <v>4</v>
      </c>
      <c r="C131" t="s">
        <v>1428</v>
      </c>
      <c r="D131" s="12">
        <v>1066.4765689519716</v>
      </c>
      <c r="E131" s="12">
        <v>99992.252291726545</v>
      </c>
      <c r="F131" t="s">
        <v>1561</v>
      </c>
    </row>
    <row r="132" spans="1:6" x14ac:dyDescent="0.3">
      <c r="A132" t="s">
        <v>1166</v>
      </c>
      <c r="B132" s="12">
        <v>4</v>
      </c>
      <c r="C132" t="s">
        <v>1428</v>
      </c>
      <c r="D132" s="12">
        <v>451.25378506482616</v>
      </c>
      <c r="E132" s="12">
        <v>99992.252291726545</v>
      </c>
      <c r="F132" t="s">
        <v>1562</v>
      </c>
    </row>
    <row r="133" spans="1:6" x14ac:dyDescent="0.3">
      <c r="A133" t="s">
        <v>1167</v>
      </c>
      <c r="B133" s="12">
        <v>4</v>
      </c>
      <c r="C133" t="s">
        <v>1428</v>
      </c>
      <c r="D133" s="12">
        <v>550.78709264010911</v>
      </c>
      <c r="E133" s="12">
        <v>99992.252291726545</v>
      </c>
      <c r="F133" t="s">
        <v>1563</v>
      </c>
    </row>
    <row r="134" spans="1:6" x14ac:dyDescent="0.3">
      <c r="A134" t="s">
        <v>1168</v>
      </c>
      <c r="B134" s="12">
        <v>4</v>
      </c>
      <c r="C134" t="s">
        <v>1428</v>
      </c>
      <c r="D134" s="12">
        <v>1010.3688723909116</v>
      </c>
      <c r="E134" s="12">
        <v>99992.252291726545</v>
      </c>
      <c r="F134" t="s">
        <v>1564</v>
      </c>
    </row>
    <row r="135" spans="1:6" x14ac:dyDescent="0.3">
      <c r="A135" t="s">
        <v>1169</v>
      </c>
      <c r="B135" s="12">
        <v>4</v>
      </c>
      <c r="C135" t="s">
        <v>1428</v>
      </c>
      <c r="D135" s="12">
        <v>189.76662290101322</v>
      </c>
      <c r="E135" s="12">
        <v>99992.252291726545</v>
      </c>
      <c r="F135" t="s">
        <v>1565</v>
      </c>
    </row>
    <row r="136" spans="1:6" x14ac:dyDescent="0.3">
      <c r="A136" t="s">
        <v>1170</v>
      </c>
      <c r="B136" s="12">
        <v>4</v>
      </c>
      <c r="C136" t="s">
        <v>1428</v>
      </c>
      <c r="D136" s="12">
        <v>1335.3526766910272</v>
      </c>
      <c r="E136" s="12">
        <v>99992.252291726545</v>
      </c>
      <c r="F136" t="s">
        <v>1566</v>
      </c>
    </row>
    <row r="137" spans="1:6" x14ac:dyDescent="0.3">
      <c r="A137" t="s">
        <v>1171</v>
      </c>
      <c r="B137" s="12">
        <v>4</v>
      </c>
      <c r="C137" t="s">
        <v>1428</v>
      </c>
      <c r="D137" s="12">
        <v>448.35073893824909</v>
      </c>
      <c r="E137" s="12">
        <v>99992.252291726545</v>
      </c>
      <c r="F137" t="s">
        <v>1567</v>
      </c>
    </row>
    <row r="138" spans="1:6" x14ac:dyDescent="0.3">
      <c r="A138" t="s">
        <v>1172</v>
      </c>
      <c r="B138" s="12">
        <v>4</v>
      </c>
      <c r="C138" t="s">
        <v>1428</v>
      </c>
      <c r="D138" s="12">
        <v>2926.5136716071834</v>
      </c>
      <c r="E138" s="12">
        <v>99992.252291726545</v>
      </c>
      <c r="F138" t="s">
        <v>1568</v>
      </c>
    </row>
    <row r="139" spans="1:6" x14ac:dyDescent="0.3">
      <c r="A139" t="s">
        <v>1173</v>
      </c>
      <c r="B139" s="12">
        <v>4</v>
      </c>
      <c r="C139" t="s">
        <v>1428</v>
      </c>
      <c r="D139" s="12">
        <v>2094.7620347978691</v>
      </c>
      <c r="E139" s="12">
        <v>99992.252291726545</v>
      </c>
      <c r="F139" t="s">
        <v>1569</v>
      </c>
    </row>
    <row r="140" spans="1:6" x14ac:dyDescent="0.3">
      <c r="A140" t="s">
        <v>1174</v>
      </c>
      <c r="B140" s="12">
        <v>4</v>
      </c>
      <c r="C140" t="s">
        <v>1428</v>
      </c>
      <c r="D140" s="12">
        <v>2488.0751924098149</v>
      </c>
      <c r="E140" s="12">
        <v>99992.252291726545</v>
      </c>
      <c r="F140" t="s">
        <v>1570</v>
      </c>
    </row>
    <row r="141" spans="1:6" x14ac:dyDescent="0.3">
      <c r="A141" t="s">
        <v>1175</v>
      </c>
      <c r="B141" s="12">
        <v>4</v>
      </c>
      <c r="C141" t="s">
        <v>1428</v>
      </c>
      <c r="D141" s="12">
        <v>0</v>
      </c>
      <c r="E141" s="12">
        <v>99992.252291726545</v>
      </c>
      <c r="F141" t="s">
        <v>1571</v>
      </c>
    </row>
    <row r="142" spans="1:6" x14ac:dyDescent="0.3">
      <c r="A142" t="s">
        <v>1176</v>
      </c>
      <c r="B142" s="12">
        <v>4</v>
      </c>
      <c r="C142" t="s">
        <v>1428</v>
      </c>
      <c r="D142" s="12">
        <v>412.78995150582739</v>
      </c>
      <c r="E142" s="12">
        <v>99992.252291726545</v>
      </c>
      <c r="F142" t="s">
        <v>1572</v>
      </c>
    </row>
    <row r="143" spans="1:6" x14ac:dyDescent="0.3">
      <c r="A143" t="s">
        <v>1177</v>
      </c>
      <c r="B143" s="12">
        <v>4</v>
      </c>
      <c r="C143" t="s">
        <v>1428</v>
      </c>
      <c r="D143" s="12">
        <v>1517.7303540167975</v>
      </c>
      <c r="E143" s="12">
        <v>99992.252291726545</v>
      </c>
      <c r="F143" t="s">
        <v>1573</v>
      </c>
    </row>
    <row r="144" spans="1:6" x14ac:dyDescent="0.3">
      <c r="A144" t="s">
        <v>1178</v>
      </c>
      <c r="B144" s="12">
        <v>4</v>
      </c>
      <c r="C144" t="s">
        <v>1428</v>
      </c>
      <c r="D144" s="12">
        <v>1750.922587932034</v>
      </c>
      <c r="E144" s="12">
        <v>99992.252291726545</v>
      </c>
      <c r="F144" t="s">
        <v>1574</v>
      </c>
    </row>
    <row r="145" spans="1:6" x14ac:dyDescent="0.3">
      <c r="A145" t="s">
        <v>1179</v>
      </c>
      <c r="B145" s="12">
        <v>4</v>
      </c>
      <c r="C145" t="s">
        <v>1428</v>
      </c>
      <c r="D145" s="12">
        <v>18566.158809941753</v>
      </c>
      <c r="E145" s="12">
        <v>99992.252291726545</v>
      </c>
      <c r="F145" t="s">
        <v>1575</v>
      </c>
    </row>
    <row r="146" spans="1:6" x14ac:dyDescent="0.3">
      <c r="A146" t="s">
        <v>1180</v>
      </c>
      <c r="B146" s="12">
        <v>4</v>
      </c>
      <c r="C146" t="s">
        <v>1428</v>
      </c>
      <c r="D146" s="12">
        <v>20161.241818124741</v>
      </c>
      <c r="E146" s="12">
        <v>99992.252291726545</v>
      </c>
      <c r="F146" t="s">
        <v>1576</v>
      </c>
    </row>
    <row r="147" spans="1:6" x14ac:dyDescent="0.3">
      <c r="A147" t="s">
        <v>1181</v>
      </c>
      <c r="B147" s="12">
        <v>4</v>
      </c>
      <c r="C147" t="s">
        <v>1428</v>
      </c>
      <c r="D147" s="12">
        <v>16786.83980828623</v>
      </c>
      <c r="E147" s="12">
        <v>99992.252291726545</v>
      </c>
      <c r="F147" t="s">
        <v>1577</v>
      </c>
    </row>
    <row r="148" spans="1:6" x14ac:dyDescent="0.3">
      <c r="A148" t="s">
        <v>1182</v>
      </c>
      <c r="B148" s="12">
        <v>4</v>
      </c>
      <c r="C148" t="s">
        <v>1428</v>
      </c>
      <c r="D148" s="12">
        <v>23587.434516346806</v>
      </c>
      <c r="E148" s="12">
        <v>99992.252291726545</v>
      </c>
      <c r="F148" t="s">
        <v>1578</v>
      </c>
    </row>
    <row r="149" spans="1:6" x14ac:dyDescent="0.3">
      <c r="A149" t="s">
        <v>1183</v>
      </c>
      <c r="B149" s="12">
        <v>4</v>
      </c>
      <c r="C149" t="s">
        <v>1428</v>
      </c>
      <c r="D149" s="12">
        <v>21808.115514691286</v>
      </c>
      <c r="E149" s="12">
        <v>99992.252291726545</v>
      </c>
      <c r="F149" t="s">
        <v>1579</v>
      </c>
    </row>
    <row r="150" spans="1:6" x14ac:dyDescent="0.3">
      <c r="A150" t="s">
        <v>1184</v>
      </c>
      <c r="B150" s="12">
        <v>4</v>
      </c>
      <c r="C150" t="s">
        <v>1428</v>
      </c>
      <c r="D150" s="12">
        <v>19732.830273787295</v>
      </c>
      <c r="E150" s="12">
        <v>99992.252291726545</v>
      </c>
      <c r="F150" t="s">
        <v>1580</v>
      </c>
    </row>
    <row r="151" spans="1:6" x14ac:dyDescent="0.3">
      <c r="A151" t="s">
        <v>1185</v>
      </c>
      <c r="B151" s="12">
        <v>4</v>
      </c>
      <c r="C151" t="s">
        <v>1428</v>
      </c>
      <c r="D151" s="12">
        <v>23001.290037949577</v>
      </c>
      <c r="E151" s="12">
        <v>99992.252291726545</v>
      </c>
      <c r="F151" t="s">
        <v>1581</v>
      </c>
    </row>
    <row r="152" spans="1:6" x14ac:dyDescent="0.3">
      <c r="A152" t="s">
        <v>1186</v>
      </c>
      <c r="B152" s="12">
        <v>4</v>
      </c>
      <c r="C152" t="s">
        <v>1428</v>
      </c>
      <c r="D152" s="12">
        <v>3565.9338972472297</v>
      </c>
      <c r="E152" s="12">
        <v>99992.252291726545</v>
      </c>
      <c r="F152" t="s">
        <v>1582</v>
      </c>
    </row>
    <row r="153" spans="1:6" x14ac:dyDescent="0.3">
      <c r="A153" t="s">
        <v>1187</v>
      </c>
      <c r="B153" s="12">
        <v>4</v>
      </c>
      <c r="C153" t="s">
        <v>1428</v>
      </c>
      <c r="D153" s="12">
        <v>4585.6402317641196</v>
      </c>
      <c r="E153" s="12">
        <v>99992.252291726545</v>
      </c>
      <c r="F153" t="s">
        <v>1583</v>
      </c>
    </row>
    <row r="154" spans="1:6" x14ac:dyDescent="0.3">
      <c r="A154" t="s">
        <v>1188</v>
      </c>
      <c r="B154" s="12">
        <v>4</v>
      </c>
      <c r="C154" t="s">
        <v>1428</v>
      </c>
      <c r="D154" s="12">
        <v>1335.3526766910272</v>
      </c>
      <c r="E154" s="12">
        <v>99992.252291726545</v>
      </c>
      <c r="F154" t="s">
        <v>1584</v>
      </c>
    </row>
    <row r="155" spans="1:6" x14ac:dyDescent="0.3">
      <c r="A155" t="s">
        <v>1189</v>
      </c>
      <c r="B155" s="12">
        <v>4</v>
      </c>
      <c r="C155" t="s">
        <v>1428</v>
      </c>
      <c r="D155" s="12">
        <v>448.35073893824909</v>
      </c>
      <c r="E155" s="12">
        <v>99992.252291726545</v>
      </c>
      <c r="F155" t="s">
        <v>1585</v>
      </c>
    </row>
    <row r="156" spans="1:6" x14ac:dyDescent="0.3">
      <c r="A156" t="s">
        <v>1190</v>
      </c>
      <c r="B156" s="12">
        <v>4</v>
      </c>
      <c r="C156" t="s">
        <v>1428</v>
      </c>
      <c r="D156" s="12">
        <v>2926.5136716071834</v>
      </c>
      <c r="E156" s="12">
        <v>99992.252291726545</v>
      </c>
      <c r="F156" t="s">
        <v>1586</v>
      </c>
    </row>
    <row r="157" spans="1:6" x14ac:dyDescent="0.3">
      <c r="A157" t="s">
        <v>1191</v>
      </c>
      <c r="B157" s="12">
        <v>4</v>
      </c>
      <c r="C157" t="s">
        <v>1428</v>
      </c>
      <c r="D157" s="12">
        <v>174.51214422913239</v>
      </c>
      <c r="E157" s="12">
        <v>99992.252291726545</v>
      </c>
      <c r="F157" t="s">
        <v>1587</v>
      </c>
    </row>
    <row r="158" spans="1:6" x14ac:dyDescent="0.3">
      <c r="A158" t="s">
        <v>1192</v>
      </c>
      <c r="B158" s="12">
        <v>5</v>
      </c>
      <c r="C158" t="s">
        <v>1428</v>
      </c>
      <c r="D158" s="12">
        <v>11822.410859716258</v>
      </c>
      <c r="E158" s="12">
        <v>99939.229778800975</v>
      </c>
      <c r="F158" t="s">
        <v>1588</v>
      </c>
    </row>
    <row r="159" spans="1:6" x14ac:dyDescent="0.3">
      <c r="A159" t="s">
        <v>1193</v>
      </c>
      <c r="B159" s="12">
        <v>5</v>
      </c>
      <c r="C159" t="s">
        <v>1428</v>
      </c>
      <c r="D159" s="12">
        <v>501.5495159619187</v>
      </c>
      <c r="E159" s="12">
        <v>99939.229778800975</v>
      </c>
      <c r="F159" t="s">
        <v>1589</v>
      </c>
    </row>
    <row r="160" spans="1:6" x14ac:dyDescent="0.3">
      <c r="A160" t="s">
        <v>1194</v>
      </c>
      <c r="B160" s="12">
        <v>5</v>
      </c>
      <c r="C160" t="s">
        <v>1428</v>
      </c>
      <c r="D160" s="12">
        <v>1507.3001027464254</v>
      </c>
      <c r="E160" s="12">
        <v>99939.229778800975</v>
      </c>
      <c r="F160" t="s">
        <v>1590</v>
      </c>
    </row>
    <row r="161" spans="1:6" x14ac:dyDescent="0.3">
      <c r="A161" t="s">
        <v>1195</v>
      </c>
      <c r="B161" s="12">
        <v>5</v>
      </c>
      <c r="C161" t="s">
        <v>1428</v>
      </c>
      <c r="D161" s="12">
        <v>0</v>
      </c>
      <c r="E161" s="12">
        <v>99939.229778800975</v>
      </c>
      <c r="F161" t="s">
        <v>1591</v>
      </c>
    </row>
    <row r="162" spans="1:6" x14ac:dyDescent="0.3">
      <c r="A162" t="s">
        <v>1196</v>
      </c>
      <c r="B162" s="12">
        <v>5</v>
      </c>
      <c r="C162" t="s">
        <v>1428</v>
      </c>
      <c r="D162" s="12">
        <v>89.281590342048744</v>
      </c>
      <c r="E162" s="12">
        <v>99939.229778800975</v>
      </c>
      <c r="F162" t="s">
        <v>1592</v>
      </c>
    </row>
    <row r="163" spans="1:6" x14ac:dyDescent="0.3">
      <c r="A163" t="s">
        <v>1197</v>
      </c>
      <c r="B163" s="12">
        <v>5</v>
      </c>
      <c r="C163" t="s">
        <v>1428</v>
      </c>
      <c r="D163" s="12">
        <v>2764.7948263795734</v>
      </c>
      <c r="E163" s="12">
        <v>99939.229778800975</v>
      </c>
      <c r="F163" t="s">
        <v>1593</v>
      </c>
    </row>
    <row r="164" spans="1:6" x14ac:dyDescent="0.3">
      <c r="A164" t="s">
        <v>1198</v>
      </c>
      <c r="B164" s="12">
        <v>5</v>
      </c>
      <c r="C164" t="s">
        <v>1428</v>
      </c>
      <c r="D164" s="12">
        <v>195.56480832419098</v>
      </c>
      <c r="E164" s="12">
        <v>99939.229778800975</v>
      </c>
      <c r="F164" t="s">
        <v>1594</v>
      </c>
    </row>
    <row r="165" spans="1:6" x14ac:dyDescent="0.3">
      <c r="A165" t="s">
        <v>1199</v>
      </c>
      <c r="B165" s="12">
        <v>5</v>
      </c>
      <c r="C165" t="s">
        <v>1428</v>
      </c>
      <c r="D165" s="12">
        <v>120.38507200432865</v>
      </c>
      <c r="E165" s="12">
        <v>99939.229778800975</v>
      </c>
      <c r="F165" t="s">
        <v>1595</v>
      </c>
    </row>
    <row r="166" spans="1:6" x14ac:dyDescent="0.3">
      <c r="A166" t="s">
        <v>1200</v>
      </c>
      <c r="B166" s="12">
        <v>5</v>
      </c>
      <c r="C166" t="s">
        <v>1428</v>
      </c>
      <c r="D166" s="12">
        <v>284.90780355248586</v>
      </c>
      <c r="E166" s="12">
        <v>99939.229778800975</v>
      </c>
      <c r="F166" t="s">
        <v>1596</v>
      </c>
    </row>
    <row r="167" spans="1:6" x14ac:dyDescent="0.3">
      <c r="A167" t="s">
        <v>1201</v>
      </c>
      <c r="B167" s="12">
        <v>5</v>
      </c>
      <c r="C167" t="s">
        <v>1428</v>
      </c>
      <c r="D167" s="12">
        <v>76.401967111990132</v>
      </c>
      <c r="E167" s="12">
        <v>99939.229778800975</v>
      </c>
      <c r="F167" t="s">
        <v>1597</v>
      </c>
    </row>
    <row r="168" spans="1:6" x14ac:dyDescent="0.3">
      <c r="A168" t="s">
        <v>1202</v>
      </c>
      <c r="B168" s="12">
        <v>5</v>
      </c>
      <c r="C168" t="s">
        <v>1428</v>
      </c>
      <c r="D168" s="12">
        <v>85.520764439600228</v>
      </c>
      <c r="E168" s="12">
        <v>99939.229778800975</v>
      </c>
      <c r="F168" t="s">
        <v>1598</v>
      </c>
    </row>
    <row r="169" spans="1:6" x14ac:dyDescent="0.3">
      <c r="A169" t="s">
        <v>1203</v>
      </c>
      <c r="B169" s="12">
        <v>5</v>
      </c>
      <c r="C169" t="s">
        <v>1428</v>
      </c>
      <c r="D169" s="12">
        <v>1796.8506131488084</v>
      </c>
      <c r="E169" s="12">
        <v>99939.229778800975</v>
      </c>
      <c r="F169" t="s">
        <v>1599</v>
      </c>
    </row>
    <row r="170" spans="1:6" x14ac:dyDescent="0.3">
      <c r="A170" t="s">
        <v>1204</v>
      </c>
      <c r="B170" s="12">
        <v>5</v>
      </c>
      <c r="C170" t="s">
        <v>1428</v>
      </c>
      <c r="D170" s="12">
        <v>582.53567601276893</v>
      </c>
      <c r="E170" s="12">
        <v>99939.229778800975</v>
      </c>
      <c r="F170" t="s">
        <v>1600</v>
      </c>
    </row>
    <row r="171" spans="1:6" x14ac:dyDescent="0.3">
      <c r="A171" t="s">
        <v>1205</v>
      </c>
      <c r="B171" s="12">
        <v>5</v>
      </c>
      <c r="C171" t="s">
        <v>1428</v>
      </c>
      <c r="D171" s="12">
        <v>459.82596167699126</v>
      </c>
      <c r="E171" s="12">
        <v>99939.229778800975</v>
      </c>
      <c r="F171" t="s">
        <v>1601</v>
      </c>
    </row>
    <row r="172" spans="1:6" x14ac:dyDescent="0.3">
      <c r="A172" t="s">
        <v>1206</v>
      </c>
      <c r="B172" s="12">
        <v>5</v>
      </c>
      <c r="C172" t="s">
        <v>1428</v>
      </c>
      <c r="D172" s="12">
        <v>470.00363256236591</v>
      </c>
      <c r="E172" s="12">
        <v>99939.229778800975</v>
      </c>
      <c r="F172" t="s">
        <v>1602</v>
      </c>
    </row>
    <row r="173" spans="1:6" x14ac:dyDescent="0.3">
      <c r="A173" t="s">
        <v>1207</v>
      </c>
      <c r="B173" s="12">
        <v>5</v>
      </c>
      <c r="C173" t="s">
        <v>1428</v>
      </c>
      <c r="D173" s="12">
        <v>996.18479851811537</v>
      </c>
      <c r="E173" s="12">
        <v>99939.229778800975</v>
      </c>
      <c r="F173" t="s">
        <v>1603</v>
      </c>
    </row>
    <row r="174" spans="1:6" x14ac:dyDescent="0.3">
      <c r="A174" t="s">
        <v>1208</v>
      </c>
      <c r="B174" s="12">
        <v>5</v>
      </c>
      <c r="C174" t="s">
        <v>1428</v>
      </c>
      <c r="D174" s="12">
        <v>238.46597068942086</v>
      </c>
      <c r="E174" s="12">
        <v>99939.229778800975</v>
      </c>
      <c r="F174" t="s">
        <v>1604</v>
      </c>
    </row>
    <row r="175" spans="1:6" x14ac:dyDescent="0.3">
      <c r="A175" t="s">
        <v>1209</v>
      </c>
      <c r="B175" s="12">
        <v>5</v>
      </c>
      <c r="C175" t="s">
        <v>1428</v>
      </c>
      <c r="D175" s="12">
        <v>1924.135060582747</v>
      </c>
      <c r="E175" s="12">
        <v>99939.229778800975</v>
      </c>
      <c r="F175" t="s">
        <v>1605</v>
      </c>
    </row>
    <row r="176" spans="1:6" x14ac:dyDescent="0.3">
      <c r="A176" t="s">
        <v>1210</v>
      </c>
      <c r="B176" s="12">
        <v>5</v>
      </c>
      <c r="C176" t="s">
        <v>1428</v>
      </c>
      <c r="D176" s="12">
        <v>754.19493578718834</v>
      </c>
      <c r="E176" s="12">
        <v>99939.229778800975</v>
      </c>
      <c r="F176" t="s">
        <v>1606</v>
      </c>
    </row>
    <row r="177" spans="1:6" x14ac:dyDescent="0.3">
      <c r="A177" t="s">
        <v>1211</v>
      </c>
      <c r="B177" s="12">
        <v>5</v>
      </c>
      <c r="C177" t="s">
        <v>1428</v>
      </c>
      <c r="D177" s="12">
        <v>2675.8832113498615</v>
      </c>
      <c r="E177" s="12">
        <v>99939.229778800975</v>
      </c>
      <c r="F177" t="s">
        <v>1607</v>
      </c>
    </row>
    <row r="178" spans="1:6" x14ac:dyDescent="0.3">
      <c r="A178" t="s">
        <v>1212</v>
      </c>
      <c r="B178" s="12">
        <v>5</v>
      </c>
      <c r="C178" t="s">
        <v>1428</v>
      </c>
      <c r="D178" s="12">
        <v>2192.7333772141596</v>
      </c>
      <c r="E178" s="12">
        <v>99939.229778800975</v>
      </c>
      <c r="F178" t="s">
        <v>1608</v>
      </c>
    </row>
    <row r="179" spans="1:6" x14ac:dyDescent="0.3">
      <c r="A179" t="s">
        <v>1213</v>
      </c>
      <c r="B179" s="12">
        <v>5</v>
      </c>
      <c r="C179" t="s">
        <v>1428</v>
      </c>
      <c r="D179" s="12">
        <v>3080.7447067080934</v>
      </c>
      <c r="E179" s="12">
        <v>99939.229778800975</v>
      </c>
      <c r="F179" t="s">
        <v>1609</v>
      </c>
    </row>
    <row r="180" spans="1:6" x14ac:dyDescent="0.3">
      <c r="A180" t="s">
        <v>1214</v>
      </c>
      <c r="B180" s="12">
        <v>5</v>
      </c>
      <c r="C180" t="s">
        <v>1428</v>
      </c>
      <c r="D180" s="12">
        <v>0</v>
      </c>
      <c r="E180" s="12">
        <v>99939.229778800975</v>
      </c>
      <c r="F180" t="s">
        <v>1610</v>
      </c>
    </row>
    <row r="181" spans="1:6" x14ac:dyDescent="0.3">
      <c r="A181" t="s">
        <v>1215</v>
      </c>
      <c r="B181" s="12">
        <v>5</v>
      </c>
      <c r="C181" t="s">
        <v>1428</v>
      </c>
      <c r="D181" s="12">
        <v>446.8305351040762</v>
      </c>
      <c r="E181" s="12">
        <v>99939.229778800975</v>
      </c>
      <c r="F181" t="s">
        <v>1611</v>
      </c>
    </row>
    <row r="182" spans="1:6" x14ac:dyDescent="0.3">
      <c r="A182" t="s">
        <v>1216</v>
      </c>
      <c r="B182" s="12">
        <v>5</v>
      </c>
      <c r="C182" t="s">
        <v>1428</v>
      </c>
      <c r="D182" s="12">
        <v>1042.3616376897601</v>
      </c>
      <c r="E182" s="12">
        <v>99939.229778800975</v>
      </c>
      <c r="F182" t="s">
        <v>1612</v>
      </c>
    </row>
    <row r="183" spans="1:6" x14ac:dyDescent="0.3">
      <c r="A183" t="s">
        <v>1217</v>
      </c>
      <c r="B183" s="12">
        <v>5</v>
      </c>
      <c r="C183" t="s">
        <v>1428</v>
      </c>
      <c r="D183" s="12">
        <v>1704.6544017699023</v>
      </c>
      <c r="E183" s="12">
        <v>99939.229778800975</v>
      </c>
      <c r="F183" t="s">
        <v>1613</v>
      </c>
    </row>
    <row r="184" spans="1:6" x14ac:dyDescent="0.3">
      <c r="A184" t="s">
        <v>1218</v>
      </c>
      <c r="B184" s="12">
        <v>5</v>
      </c>
      <c r="C184" t="s">
        <v>1428</v>
      </c>
      <c r="D184" s="12">
        <v>23576.37430423461</v>
      </c>
      <c r="E184" s="12">
        <v>99939.229778800975</v>
      </c>
      <c r="F184" t="s">
        <v>1614</v>
      </c>
    </row>
    <row r="185" spans="1:6" x14ac:dyDescent="0.3">
      <c r="A185" t="s">
        <v>1219</v>
      </c>
      <c r="B185" s="12">
        <v>5</v>
      </c>
      <c r="C185" t="s">
        <v>1428</v>
      </c>
      <c r="D185" s="12">
        <v>24348.023221690666</v>
      </c>
      <c r="E185" s="12">
        <v>99939.229778800975</v>
      </c>
      <c r="F185" t="s">
        <v>1615</v>
      </c>
    </row>
    <row r="186" spans="1:6" x14ac:dyDescent="0.3">
      <c r="A186" t="s">
        <v>1220</v>
      </c>
      <c r="B186" s="12">
        <v>5</v>
      </c>
      <c r="C186" t="s">
        <v>1428</v>
      </c>
      <c r="D186" s="12">
        <v>20927.531966903265</v>
      </c>
      <c r="E186" s="12">
        <v>99939.229778800975</v>
      </c>
      <c r="F186" t="s">
        <v>1616</v>
      </c>
    </row>
    <row r="187" spans="1:6" x14ac:dyDescent="0.3">
      <c r="A187" t="s">
        <v>1221</v>
      </c>
      <c r="B187" s="12">
        <v>5</v>
      </c>
      <c r="C187" t="s">
        <v>1428</v>
      </c>
      <c r="D187" s="12">
        <v>28444.990892798633</v>
      </c>
      <c r="E187" s="12">
        <v>99939.229778800975</v>
      </c>
      <c r="F187" t="s">
        <v>1617</v>
      </c>
    </row>
    <row r="188" spans="1:6" x14ac:dyDescent="0.3">
      <c r="A188" t="s">
        <v>1222</v>
      </c>
      <c r="B188" s="12">
        <v>5</v>
      </c>
      <c r="C188" t="s">
        <v>1428</v>
      </c>
      <c r="D188" s="12">
        <v>25796.148555467287</v>
      </c>
      <c r="E188" s="12">
        <v>99939.229778800975</v>
      </c>
      <c r="F188" t="s">
        <v>1618</v>
      </c>
    </row>
    <row r="189" spans="1:6" x14ac:dyDescent="0.3">
      <c r="A189" t="s">
        <v>1223</v>
      </c>
      <c r="B189" s="12">
        <v>5</v>
      </c>
      <c r="C189" t="s">
        <v>1428</v>
      </c>
      <c r="D189" s="12">
        <v>23162.23438386327</v>
      </c>
      <c r="E189" s="12">
        <v>99939.229778800975</v>
      </c>
      <c r="F189" t="s">
        <v>1619</v>
      </c>
    </row>
    <row r="190" spans="1:6" x14ac:dyDescent="0.3">
      <c r="A190" t="s">
        <v>1224</v>
      </c>
      <c r="B190" s="12">
        <v>5</v>
      </c>
      <c r="C190" t="s">
        <v>1428</v>
      </c>
      <c r="D190" s="12">
        <v>25911.837302354026</v>
      </c>
      <c r="E190" s="12">
        <v>99939.229778800975</v>
      </c>
      <c r="F190" t="s">
        <v>1620</v>
      </c>
    </row>
    <row r="191" spans="1:6" x14ac:dyDescent="0.3">
      <c r="A191" t="s">
        <v>1225</v>
      </c>
      <c r="B191" s="12">
        <v>5</v>
      </c>
      <c r="C191" t="s">
        <v>1428</v>
      </c>
      <c r="D191" s="12">
        <v>3427.5210037816269</v>
      </c>
      <c r="E191" s="12">
        <v>99939.229778800975</v>
      </c>
      <c r="F191" t="s">
        <v>1621</v>
      </c>
    </row>
    <row r="192" spans="1:6" x14ac:dyDescent="0.3">
      <c r="A192" t="s">
        <v>1226</v>
      </c>
      <c r="B192" s="12">
        <v>5</v>
      </c>
      <c r="C192" t="s">
        <v>1428</v>
      </c>
      <c r="D192" s="12">
        <v>6629.0956610326375</v>
      </c>
      <c r="E192" s="12">
        <v>99939.229778800975</v>
      </c>
      <c r="F192" t="s">
        <v>1622</v>
      </c>
    </row>
    <row r="193" spans="1:6" x14ac:dyDescent="0.3">
      <c r="A193" t="s">
        <v>1227</v>
      </c>
      <c r="B193" s="12">
        <v>5</v>
      </c>
      <c r="C193" t="s">
        <v>1428</v>
      </c>
      <c r="D193" s="12">
        <v>1924.135060582747</v>
      </c>
      <c r="E193" s="12">
        <v>99939.229778800975</v>
      </c>
      <c r="F193" t="s">
        <v>1623</v>
      </c>
    </row>
    <row r="194" spans="1:6" x14ac:dyDescent="0.3">
      <c r="A194" t="s">
        <v>1228</v>
      </c>
      <c r="B194" s="12">
        <v>5</v>
      </c>
      <c r="C194" t="s">
        <v>1428</v>
      </c>
      <c r="D194" s="12">
        <v>754.19493578718834</v>
      </c>
      <c r="E194" s="12">
        <v>99939.229778800975</v>
      </c>
      <c r="F194" t="s">
        <v>1624</v>
      </c>
    </row>
    <row r="195" spans="1:6" x14ac:dyDescent="0.3">
      <c r="A195" t="s">
        <v>1229</v>
      </c>
      <c r="B195" s="12">
        <v>5</v>
      </c>
      <c r="C195" t="s">
        <v>1428</v>
      </c>
      <c r="D195" s="12">
        <v>2675.8832113498615</v>
      </c>
      <c r="E195" s="12">
        <v>99939.229778800975</v>
      </c>
      <c r="F195" t="s">
        <v>1625</v>
      </c>
    </row>
    <row r="196" spans="1:6" x14ac:dyDescent="0.3">
      <c r="A196" t="s">
        <v>1230</v>
      </c>
      <c r="B196" s="12">
        <v>5</v>
      </c>
      <c r="C196" t="s">
        <v>1428</v>
      </c>
      <c r="D196" s="12">
        <v>94.602168163766876</v>
      </c>
      <c r="E196" s="12">
        <v>99939.229778800975</v>
      </c>
      <c r="F196" t="s">
        <v>1626</v>
      </c>
    </row>
    <row r="197" spans="1:6" x14ac:dyDescent="0.3">
      <c r="A197" t="s">
        <v>1231</v>
      </c>
      <c r="B197" s="12">
        <v>6</v>
      </c>
      <c r="C197" t="s">
        <v>1428</v>
      </c>
      <c r="D197" s="12">
        <v>16077.591252025954</v>
      </c>
      <c r="E197" s="12">
        <v>99981.531562891876</v>
      </c>
      <c r="F197" t="s">
        <v>1627</v>
      </c>
    </row>
    <row r="198" spans="1:6" x14ac:dyDescent="0.3">
      <c r="A198" t="s">
        <v>1232</v>
      </c>
      <c r="B198" s="12">
        <v>6</v>
      </c>
      <c r="C198" t="s">
        <v>1428</v>
      </c>
      <c r="D198" s="12">
        <v>97.277508174790711</v>
      </c>
      <c r="E198" s="12">
        <v>99981.531562891876</v>
      </c>
      <c r="F198" t="s">
        <v>1628</v>
      </c>
    </row>
    <row r="199" spans="1:6" x14ac:dyDescent="0.3">
      <c r="A199" t="s">
        <v>1233</v>
      </c>
      <c r="B199" s="12">
        <v>6</v>
      </c>
      <c r="C199" t="s">
        <v>1428</v>
      </c>
      <c r="D199" s="12">
        <v>1224.2197893257905</v>
      </c>
      <c r="E199" s="12">
        <v>99981.531562891876</v>
      </c>
      <c r="F199" t="s">
        <v>1629</v>
      </c>
    </row>
    <row r="200" spans="1:6" x14ac:dyDescent="0.3">
      <c r="A200" t="s">
        <v>1234</v>
      </c>
      <c r="B200" s="12">
        <v>6</v>
      </c>
      <c r="C200" t="s">
        <v>1428</v>
      </c>
      <c r="D200" s="12">
        <v>0</v>
      </c>
      <c r="E200" s="12">
        <v>99981.531562891876</v>
      </c>
      <c r="F200" t="s">
        <v>1630</v>
      </c>
    </row>
    <row r="201" spans="1:6" x14ac:dyDescent="0.3">
      <c r="A201" t="s">
        <v>1235</v>
      </c>
      <c r="B201" s="12">
        <v>6</v>
      </c>
      <c r="C201" t="s">
        <v>1428</v>
      </c>
      <c r="D201" s="12">
        <v>113.52758104998163</v>
      </c>
      <c r="E201" s="12">
        <v>99981.531562891876</v>
      </c>
      <c r="F201" t="s">
        <v>1631</v>
      </c>
    </row>
    <row r="202" spans="1:6" x14ac:dyDescent="0.3">
      <c r="A202" t="s">
        <v>1236</v>
      </c>
      <c r="B202" s="12">
        <v>6</v>
      </c>
      <c r="C202" t="s">
        <v>1428</v>
      </c>
      <c r="D202" s="12">
        <v>2957.4512367888201</v>
      </c>
      <c r="E202" s="12">
        <v>99981.531562891876</v>
      </c>
      <c r="F202" t="s">
        <v>1632</v>
      </c>
    </row>
    <row r="203" spans="1:6" x14ac:dyDescent="0.3">
      <c r="A203" t="s">
        <v>1237</v>
      </c>
      <c r="B203" s="12">
        <v>6</v>
      </c>
      <c r="C203" t="s">
        <v>1428</v>
      </c>
      <c r="D203" s="12">
        <v>224.10850225412614</v>
      </c>
      <c r="E203" s="12">
        <v>99981.531562891876</v>
      </c>
      <c r="F203" t="s">
        <v>1633</v>
      </c>
    </row>
    <row r="204" spans="1:6" x14ac:dyDescent="0.3">
      <c r="A204" t="s">
        <v>1238</v>
      </c>
      <c r="B204" s="12">
        <v>6</v>
      </c>
      <c r="C204" t="s">
        <v>1428</v>
      </c>
      <c r="D204" s="12">
        <v>151.53596176421314</v>
      </c>
      <c r="E204" s="12">
        <v>99981.531562891876</v>
      </c>
      <c r="F204" t="s">
        <v>1634</v>
      </c>
    </row>
    <row r="205" spans="1:6" x14ac:dyDescent="0.3">
      <c r="A205" t="s">
        <v>1239</v>
      </c>
      <c r="B205" s="12">
        <v>6</v>
      </c>
      <c r="C205" t="s">
        <v>1428</v>
      </c>
      <c r="D205" s="12">
        <v>316.54552617288954</v>
      </c>
      <c r="E205" s="12">
        <v>99981.531562891876</v>
      </c>
      <c r="F205" t="s">
        <v>1635</v>
      </c>
    </row>
    <row r="206" spans="1:6" x14ac:dyDescent="0.3">
      <c r="A206" t="s">
        <v>1240</v>
      </c>
      <c r="B206" s="12">
        <v>6</v>
      </c>
      <c r="C206" t="s">
        <v>1428</v>
      </c>
      <c r="D206" s="12">
        <v>88.444525527065323</v>
      </c>
      <c r="E206" s="12">
        <v>99981.531562891876</v>
      </c>
      <c r="F206" t="s">
        <v>1636</v>
      </c>
    </row>
    <row r="207" spans="1:6" x14ac:dyDescent="0.3">
      <c r="A207" t="s">
        <v>1241</v>
      </c>
      <c r="B207" s="12">
        <v>6</v>
      </c>
      <c r="C207" t="s">
        <v>1428</v>
      </c>
      <c r="D207" s="12">
        <v>96.577019508737934</v>
      </c>
      <c r="E207" s="12">
        <v>99981.531562891876</v>
      </c>
      <c r="F207" t="s">
        <v>1637</v>
      </c>
    </row>
    <row r="208" spans="1:6" x14ac:dyDescent="0.3">
      <c r="A208" t="s">
        <v>1242</v>
      </c>
      <c r="B208" s="12">
        <v>6</v>
      </c>
      <c r="C208" t="s">
        <v>1428</v>
      </c>
      <c r="D208" s="12">
        <v>3031.3058887193019</v>
      </c>
      <c r="E208" s="12">
        <v>99981.531562891876</v>
      </c>
      <c r="F208" t="s">
        <v>1638</v>
      </c>
    </row>
    <row r="209" spans="1:6" x14ac:dyDescent="0.3">
      <c r="A209" t="s">
        <v>1243</v>
      </c>
      <c r="B209" s="12">
        <v>6</v>
      </c>
      <c r="C209" t="s">
        <v>1428</v>
      </c>
      <c r="D209" s="12">
        <v>625.80270764233808</v>
      </c>
      <c r="E209" s="12">
        <v>99981.531562891876</v>
      </c>
      <c r="F209" t="s">
        <v>1639</v>
      </c>
    </row>
    <row r="210" spans="1:6" x14ac:dyDescent="0.3">
      <c r="A210" t="s">
        <v>1244</v>
      </c>
      <c r="B210" s="12">
        <v>6</v>
      </c>
      <c r="C210" t="s">
        <v>1428</v>
      </c>
      <c r="D210" s="12">
        <v>444.01988476729264</v>
      </c>
      <c r="E210" s="12">
        <v>99981.531562891876</v>
      </c>
      <c r="F210" t="s">
        <v>1640</v>
      </c>
    </row>
    <row r="211" spans="1:6" x14ac:dyDescent="0.3">
      <c r="A211" t="s">
        <v>1245</v>
      </c>
      <c r="B211" s="12">
        <v>6</v>
      </c>
      <c r="C211" t="s">
        <v>1428</v>
      </c>
      <c r="D211" s="12">
        <v>470.78139637361244</v>
      </c>
      <c r="E211" s="12">
        <v>99981.531562891876</v>
      </c>
      <c r="F211" t="s">
        <v>1641</v>
      </c>
    </row>
    <row r="212" spans="1:6" x14ac:dyDescent="0.3">
      <c r="A212" t="s">
        <v>1246</v>
      </c>
      <c r="B212" s="12">
        <v>6</v>
      </c>
      <c r="C212" t="s">
        <v>1428</v>
      </c>
      <c r="D212" s="12">
        <v>899.60326551878086</v>
      </c>
      <c r="E212" s="12">
        <v>99981.531562891876</v>
      </c>
      <c r="F212" t="s">
        <v>1642</v>
      </c>
    </row>
    <row r="213" spans="1:6" x14ac:dyDescent="0.3">
      <c r="A213" t="s">
        <v>1247</v>
      </c>
      <c r="B213" s="12">
        <v>6</v>
      </c>
      <c r="C213" t="s">
        <v>1428</v>
      </c>
      <c r="D213" s="12">
        <v>342.63376719766063</v>
      </c>
      <c r="E213" s="12">
        <v>99981.531562891876</v>
      </c>
      <c r="F213" t="s">
        <v>1643</v>
      </c>
    </row>
    <row r="214" spans="1:6" x14ac:dyDescent="0.3">
      <c r="A214" t="s">
        <v>1248</v>
      </c>
      <c r="B214" s="12">
        <v>6</v>
      </c>
      <c r="C214" t="s">
        <v>1428</v>
      </c>
      <c r="D214" s="12">
        <v>2728.5826461004372</v>
      </c>
      <c r="E214" s="12">
        <v>99981.531562891876</v>
      </c>
      <c r="F214" t="s">
        <v>1644</v>
      </c>
    </row>
    <row r="215" spans="1:6" x14ac:dyDescent="0.3">
      <c r="A215" t="s">
        <v>1249</v>
      </c>
      <c r="B215" s="12">
        <v>6</v>
      </c>
      <c r="C215" t="s">
        <v>1428</v>
      </c>
      <c r="D215" s="12">
        <v>1153.0573532344338</v>
      </c>
      <c r="E215" s="12">
        <v>99981.531562891876</v>
      </c>
      <c r="F215" t="s">
        <v>1645</v>
      </c>
    </row>
    <row r="216" spans="1:6" x14ac:dyDescent="0.3">
      <c r="A216" t="s">
        <v>1250</v>
      </c>
      <c r="B216" s="12">
        <v>6</v>
      </c>
      <c r="C216" t="s">
        <v>1428</v>
      </c>
      <c r="D216" s="12">
        <v>2546.767526895178</v>
      </c>
      <c r="E216" s="12">
        <v>99981.531562891876</v>
      </c>
      <c r="F216" t="s">
        <v>1646</v>
      </c>
    </row>
    <row r="217" spans="1:6" x14ac:dyDescent="0.3">
      <c r="A217" t="s">
        <v>1251</v>
      </c>
      <c r="B217" s="12">
        <v>6</v>
      </c>
      <c r="C217" t="s">
        <v>1428</v>
      </c>
      <c r="D217" s="12">
        <v>1496.0107629996089</v>
      </c>
      <c r="E217" s="12">
        <v>99981.531562891876</v>
      </c>
      <c r="F217" t="s">
        <v>1647</v>
      </c>
    </row>
    <row r="218" spans="1:6" x14ac:dyDescent="0.3">
      <c r="A218" t="s">
        <v>1252</v>
      </c>
      <c r="B218" s="12">
        <v>6</v>
      </c>
      <c r="C218" t="s">
        <v>1428</v>
      </c>
      <c r="D218" s="12">
        <v>3333.0957008071591</v>
      </c>
      <c r="E218" s="12">
        <v>99981.531562891876</v>
      </c>
      <c r="F218" t="s">
        <v>1648</v>
      </c>
    </row>
    <row r="219" spans="1:6" x14ac:dyDescent="0.3">
      <c r="A219" t="s">
        <v>1253</v>
      </c>
      <c r="B219" s="12">
        <v>6</v>
      </c>
      <c r="C219" t="s">
        <v>1428</v>
      </c>
      <c r="D219" s="12">
        <v>0</v>
      </c>
      <c r="E219" s="12">
        <v>99981.531562891876</v>
      </c>
      <c r="F219" t="s">
        <v>1649</v>
      </c>
    </row>
    <row r="220" spans="1:6" x14ac:dyDescent="0.3">
      <c r="A220" t="s">
        <v>1254</v>
      </c>
      <c r="B220" s="12">
        <v>6</v>
      </c>
      <c r="C220" t="s">
        <v>1428</v>
      </c>
      <c r="D220" s="12">
        <v>501.56707120869282</v>
      </c>
      <c r="E220" s="12">
        <v>99981.531562891876</v>
      </c>
      <c r="F220" t="s">
        <v>1650</v>
      </c>
    </row>
    <row r="221" spans="1:6" x14ac:dyDescent="0.3">
      <c r="A221" t="s">
        <v>1255</v>
      </c>
      <c r="B221" s="12">
        <v>6</v>
      </c>
      <c r="C221" t="s">
        <v>1428</v>
      </c>
      <c r="D221" s="12">
        <v>1069.8225924096307</v>
      </c>
      <c r="E221" s="12">
        <v>99981.531562891876</v>
      </c>
      <c r="F221" t="s">
        <v>1651</v>
      </c>
    </row>
    <row r="222" spans="1:6" x14ac:dyDescent="0.3">
      <c r="A222" t="s">
        <v>1256</v>
      </c>
      <c r="B222" s="12">
        <v>6</v>
      </c>
      <c r="C222" t="s">
        <v>1428</v>
      </c>
      <c r="D222" s="12">
        <v>1713.0184290900538</v>
      </c>
      <c r="E222" s="12">
        <v>99981.531562891876</v>
      </c>
      <c r="F222" t="s">
        <v>1652</v>
      </c>
    </row>
    <row r="223" spans="1:6" x14ac:dyDescent="0.3">
      <c r="A223" t="s">
        <v>1257</v>
      </c>
      <c r="B223" s="12">
        <v>6</v>
      </c>
      <c r="C223" t="s">
        <v>1428</v>
      </c>
      <c r="D223" s="12">
        <v>29812.112476153972</v>
      </c>
      <c r="E223" s="12">
        <v>99981.531562891876</v>
      </c>
      <c r="F223" t="s">
        <v>1653</v>
      </c>
    </row>
    <row r="224" spans="1:6" x14ac:dyDescent="0.3">
      <c r="A224" t="s">
        <v>1258</v>
      </c>
      <c r="B224" s="12">
        <v>6</v>
      </c>
      <c r="C224" t="s">
        <v>1428</v>
      </c>
      <c r="D224" s="12">
        <v>29607.570839122476</v>
      </c>
      <c r="E224" s="12">
        <v>99981.531562891876</v>
      </c>
      <c r="F224" t="s">
        <v>1654</v>
      </c>
    </row>
    <row r="225" spans="1:6" x14ac:dyDescent="0.3">
      <c r="A225" t="s">
        <v>1259</v>
      </c>
      <c r="B225" s="12">
        <v>6</v>
      </c>
      <c r="C225" t="s">
        <v>1428</v>
      </c>
      <c r="D225" s="12">
        <v>25900.464240839785</v>
      </c>
      <c r="E225" s="12">
        <v>99981.531562891876</v>
      </c>
      <c r="F225" t="s">
        <v>1655</v>
      </c>
    </row>
    <row r="226" spans="1:6" x14ac:dyDescent="0.3">
      <c r="A226" t="s">
        <v>1260</v>
      </c>
      <c r="B226" s="12">
        <v>6</v>
      </c>
      <c r="C226" t="s">
        <v>1428</v>
      </c>
      <c r="D226" s="12">
        <v>33851.271009985874</v>
      </c>
      <c r="E226" s="12">
        <v>99981.531562891876</v>
      </c>
      <c r="F226" t="s">
        <v>1656</v>
      </c>
    </row>
    <row r="227" spans="1:6" x14ac:dyDescent="0.3">
      <c r="A227" t="s">
        <v>1261</v>
      </c>
      <c r="B227" s="12">
        <v>6</v>
      </c>
      <c r="C227" t="s">
        <v>1428</v>
      </c>
      <c r="D227" s="12">
        <v>29939.622774671676</v>
      </c>
      <c r="E227" s="12">
        <v>99981.531562891876</v>
      </c>
      <c r="F227" t="s">
        <v>1657</v>
      </c>
    </row>
    <row r="228" spans="1:6" x14ac:dyDescent="0.3">
      <c r="A228" t="s">
        <v>1262</v>
      </c>
      <c r="B228" s="12">
        <v>6</v>
      </c>
      <c r="C228" t="s">
        <v>1428</v>
      </c>
      <c r="D228" s="12">
        <v>27108.094145073213</v>
      </c>
      <c r="E228" s="12">
        <v>99981.531562891876</v>
      </c>
      <c r="F228" t="s">
        <v>1658</v>
      </c>
    </row>
    <row r="229" spans="1:6" x14ac:dyDescent="0.3">
      <c r="A229" t="s">
        <v>1263</v>
      </c>
      <c r="B229" s="12">
        <v>6</v>
      </c>
      <c r="C229" t="s">
        <v>1428</v>
      </c>
      <c r="D229" s="12">
        <v>29888.309786568305</v>
      </c>
      <c r="E229" s="12">
        <v>99981.531562891876</v>
      </c>
      <c r="F229" t="s">
        <v>1659</v>
      </c>
    </row>
    <row r="230" spans="1:6" x14ac:dyDescent="0.3">
      <c r="A230" t="s">
        <v>1264</v>
      </c>
      <c r="B230" s="12">
        <v>6</v>
      </c>
      <c r="C230" t="s">
        <v>1428</v>
      </c>
      <c r="D230" s="12">
        <v>3648.1404976302392</v>
      </c>
      <c r="E230" s="12">
        <v>99981.531562891876</v>
      </c>
      <c r="F230" t="s">
        <v>1660</v>
      </c>
    </row>
    <row r="231" spans="1:6" x14ac:dyDescent="0.3">
      <c r="A231" t="s">
        <v>1265</v>
      </c>
      <c r="B231" s="12">
        <v>6</v>
      </c>
      <c r="C231" t="s">
        <v>1428</v>
      </c>
      <c r="D231" s="12">
        <v>6970.052910476018</v>
      </c>
      <c r="E231" s="12">
        <v>99981.531562891876</v>
      </c>
      <c r="F231" t="s">
        <v>1661</v>
      </c>
    </row>
    <row r="232" spans="1:6" x14ac:dyDescent="0.3">
      <c r="A232" t="s">
        <v>1266</v>
      </c>
      <c r="B232" s="12">
        <v>6</v>
      </c>
      <c r="C232" t="s">
        <v>1428</v>
      </c>
      <c r="D232" s="12">
        <v>2728.5826461004372</v>
      </c>
      <c r="E232" s="12">
        <v>99981.531562891876</v>
      </c>
      <c r="F232" t="s">
        <v>1662</v>
      </c>
    </row>
    <row r="233" spans="1:6" x14ac:dyDescent="0.3">
      <c r="A233" t="s">
        <v>1267</v>
      </c>
      <c r="B233" s="12">
        <v>6</v>
      </c>
      <c r="C233" t="s">
        <v>1428</v>
      </c>
      <c r="D233" s="12">
        <v>1153.0573532344338</v>
      </c>
      <c r="E233" s="12">
        <v>99981.531562891876</v>
      </c>
      <c r="F233" t="s">
        <v>1663</v>
      </c>
    </row>
    <row r="234" spans="1:6" x14ac:dyDescent="0.3">
      <c r="A234" t="s">
        <v>1268</v>
      </c>
      <c r="B234" s="12">
        <v>6</v>
      </c>
      <c r="C234" t="s">
        <v>1428</v>
      </c>
      <c r="D234" s="12">
        <v>2546.767526895178</v>
      </c>
      <c r="E234" s="12">
        <v>99981.531562891876</v>
      </c>
      <c r="F234" t="s">
        <v>1664</v>
      </c>
    </row>
    <row r="235" spans="1:6" x14ac:dyDescent="0.3">
      <c r="A235" t="s">
        <v>1269</v>
      </c>
      <c r="B235" s="12">
        <v>6</v>
      </c>
      <c r="C235" t="s">
        <v>1428</v>
      </c>
      <c r="D235" s="12">
        <v>60.98588444904599</v>
      </c>
      <c r="E235" s="12">
        <v>99981.531562891876</v>
      </c>
      <c r="F235" t="s">
        <v>1665</v>
      </c>
    </row>
    <row r="236" spans="1:6" x14ac:dyDescent="0.3">
      <c r="A236" t="s">
        <v>1270</v>
      </c>
      <c r="B236" s="12">
        <v>7</v>
      </c>
      <c r="C236" t="s">
        <v>1428</v>
      </c>
      <c r="D236" s="12">
        <v>24987.982376722644</v>
      </c>
      <c r="E236" s="12">
        <v>100083.43794638522</v>
      </c>
      <c r="F236" t="s">
        <v>1666</v>
      </c>
    </row>
    <row r="237" spans="1:6" x14ac:dyDescent="0.3">
      <c r="A237" t="s">
        <v>1271</v>
      </c>
      <c r="B237" s="12">
        <v>7</v>
      </c>
      <c r="C237" t="s">
        <v>1428</v>
      </c>
      <c r="D237" s="12">
        <v>121.12002288327643</v>
      </c>
      <c r="E237" s="12">
        <v>100083.43794638522</v>
      </c>
      <c r="F237" t="s">
        <v>1667</v>
      </c>
    </row>
    <row r="238" spans="1:6" x14ac:dyDescent="0.3">
      <c r="A238" t="s">
        <v>1272</v>
      </c>
      <c r="B238" s="12">
        <v>7</v>
      </c>
      <c r="C238" t="s">
        <v>1428</v>
      </c>
      <c r="D238" s="12">
        <v>1225.9672244724768</v>
      </c>
      <c r="E238" s="12">
        <v>100083.43794638522</v>
      </c>
      <c r="F238" t="s">
        <v>1668</v>
      </c>
    </row>
    <row r="239" spans="1:6" x14ac:dyDescent="0.3">
      <c r="A239" t="s">
        <v>1273</v>
      </c>
      <c r="B239" s="12">
        <v>7</v>
      </c>
      <c r="C239" t="s">
        <v>1428</v>
      </c>
      <c r="D239" s="12">
        <v>0</v>
      </c>
      <c r="E239" s="12">
        <v>100083.43794638522</v>
      </c>
      <c r="F239" t="s">
        <v>1669</v>
      </c>
    </row>
    <row r="240" spans="1:6" x14ac:dyDescent="0.3">
      <c r="A240" t="s">
        <v>1274</v>
      </c>
      <c r="B240" s="12">
        <v>7</v>
      </c>
      <c r="C240" t="s">
        <v>1428</v>
      </c>
      <c r="D240" s="12">
        <v>81.808154812920762</v>
      </c>
      <c r="E240" s="12">
        <v>100083.43794638522</v>
      </c>
      <c r="F240" t="s">
        <v>1670</v>
      </c>
    </row>
    <row r="241" spans="1:6" x14ac:dyDescent="0.3">
      <c r="A241" t="s">
        <v>1275</v>
      </c>
      <c r="B241" s="12">
        <v>7</v>
      </c>
      <c r="C241" t="s">
        <v>1428</v>
      </c>
      <c r="D241" s="12">
        <v>3351.2282299010681</v>
      </c>
      <c r="E241" s="12">
        <v>100083.43794638522</v>
      </c>
      <c r="F241" t="s">
        <v>1671</v>
      </c>
    </row>
    <row r="242" spans="1:6" x14ac:dyDescent="0.3">
      <c r="A242" t="s">
        <v>1276</v>
      </c>
      <c r="B242" s="12">
        <v>7</v>
      </c>
      <c r="C242" t="s">
        <v>1428</v>
      </c>
      <c r="D242" s="12">
        <v>243.59315617989853</v>
      </c>
      <c r="E242" s="12">
        <v>100083.43794638522</v>
      </c>
      <c r="F242" t="s">
        <v>1672</v>
      </c>
    </row>
    <row r="243" spans="1:6" x14ac:dyDescent="0.3">
      <c r="A243" t="s">
        <v>1277</v>
      </c>
      <c r="B243" s="12">
        <v>7</v>
      </c>
      <c r="C243" t="s">
        <v>1428</v>
      </c>
      <c r="D243" s="12">
        <v>145.54823715786577</v>
      </c>
      <c r="E243" s="12">
        <v>100083.43794638522</v>
      </c>
      <c r="F243" t="s">
        <v>1673</v>
      </c>
    </row>
    <row r="244" spans="1:6" x14ac:dyDescent="0.3">
      <c r="A244" t="s">
        <v>1278</v>
      </c>
      <c r="B244" s="12">
        <v>7</v>
      </c>
      <c r="C244" t="s">
        <v>1428</v>
      </c>
      <c r="D244" s="12">
        <v>316.20306089826556</v>
      </c>
      <c r="E244" s="12">
        <v>100083.43794638522</v>
      </c>
      <c r="F244" t="s">
        <v>1674</v>
      </c>
    </row>
    <row r="245" spans="1:6" x14ac:dyDescent="0.3">
      <c r="A245" t="s">
        <v>1279</v>
      </c>
      <c r="B245" s="12">
        <v>7</v>
      </c>
      <c r="C245" t="s">
        <v>1428</v>
      </c>
      <c r="D245" s="12">
        <v>107.24496215592752</v>
      </c>
      <c r="E245" s="12">
        <v>100083.43794638522</v>
      </c>
      <c r="F245" t="s">
        <v>1675</v>
      </c>
    </row>
    <row r="246" spans="1:6" x14ac:dyDescent="0.3">
      <c r="A246" t="s">
        <v>1280</v>
      </c>
      <c r="B246" s="12">
        <v>7</v>
      </c>
      <c r="C246" t="s">
        <v>1428</v>
      </c>
      <c r="D246" s="12">
        <v>104.00150046364607</v>
      </c>
      <c r="E246" s="12">
        <v>100083.43794638522</v>
      </c>
      <c r="F246" t="s">
        <v>1676</v>
      </c>
    </row>
    <row r="247" spans="1:6" x14ac:dyDescent="0.3">
      <c r="A247" t="s">
        <v>1281</v>
      </c>
      <c r="B247" s="12">
        <v>7</v>
      </c>
      <c r="C247" t="s">
        <v>1428</v>
      </c>
      <c r="D247" s="12">
        <v>2842.0746049460899</v>
      </c>
      <c r="E247" s="12">
        <v>100083.43794638522</v>
      </c>
      <c r="F247" t="s">
        <v>1677</v>
      </c>
    </row>
    <row r="248" spans="1:6" x14ac:dyDescent="0.3">
      <c r="A248" t="s">
        <v>1282</v>
      </c>
      <c r="B248" s="12">
        <v>7</v>
      </c>
      <c r="C248" t="s">
        <v>1428</v>
      </c>
      <c r="D248" s="12">
        <v>446.89080885365814</v>
      </c>
      <c r="E248" s="12">
        <v>100083.43794638522</v>
      </c>
      <c r="F248" t="s">
        <v>1678</v>
      </c>
    </row>
    <row r="249" spans="1:6" x14ac:dyDescent="0.3">
      <c r="A249" t="s">
        <v>1283</v>
      </c>
      <c r="B249" s="12">
        <v>7</v>
      </c>
      <c r="C249" t="s">
        <v>1428</v>
      </c>
      <c r="D249" s="12">
        <v>475.09484344660365</v>
      </c>
      <c r="E249" s="12">
        <v>100083.43794638522</v>
      </c>
      <c r="F249" t="s">
        <v>1679</v>
      </c>
    </row>
    <row r="250" spans="1:6" x14ac:dyDescent="0.3">
      <c r="A250" t="s">
        <v>1284</v>
      </c>
      <c r="B250" s="12">
        <v>7</v>
      </c>
      <c r="C250" t="s">
        <v>1428</v>
      </c>
      <c r="D250" s="12">
        <v>432.58547227954034</v>
      </c>
      <c r="E250" s="12">
        <v>100083.43794638522</v>
      </c>
      <c r="F250" t="s">
        <v>1680</v>
      </c>
    </row>
    <row r="251" spans="1:6" x14ac:dyDescent="0.3">
      <c r="A251" t="s">
        <v>1285</v>
      </c>
      <c r="B251" s="12">
        <v>7</v>
      </c>
      <c r="C251" t="s">
        <v>1428</v>
      </c>
      <c r="D251" s="12">
        <v>984.32326511322788</v>
      </c>
      <c r="E251" s="12">
        <v>100083.43794638522</v>
      </c>
      <c r="F251" t="s">
        <v>1681</v>
      </c>
    </row>
    <row r="252" spans="1:6" x14ac:dyDescent="0.3">
      <c r="A252" t="s">
        <v>1286</v>
      </c>
      <c r="B252" s="12">
        <v>7</v>
      </c>
      <c r="C252" t="s">
        <v>1428</v>
      </c>
      <c r="D252" s="12">
        <v>549.76522866221262</v>
      </c>
      <c r="E252" s="12">
        <v>100083.43794638522</v>
      </c>
      <c r="F252" t="s">
        <v>1682</v>
      </c>
    </row>
    <row r="253" spans="1:6" x14ac:dyDescent="0.3">
      <c r="A253" t="s">
        <v>1287</v>
      </c>
      <c r="B253" s="12">
        <v>7</v>
      </c>
      <c r="C253" t="s">
        <v>1428</v>
      </c>
      <c r="D253" s="12">
        <v>4404.5488987343497</v>
      </c>
      <c r="E253" s="12">
        <v>100083.43794638522</v>
      </c>
      <c r="F253" t="s">
        <v>1683</v>
      </c>
    </row>
    <row r="254" spans="1:6" x14ac:dyDescent="0.3">
      <c r="A254" t="s">
        <v>1288</v>
      </c>
      <c r="B254" s="12">
        <v>7</v>
      </c>
      <c r="C254" t="s">
        <v>1428</v>
      </c>
      <c r="D254" s="12">
        <v>1917.5605869097128</v>
      </c>
      <c r="E254" s="12">
        <v>100083.43794638522</v>
      </c>
      <c r="F254" t="s">
        <v>1684</v>
      </c>
    </row>
    <row r="255" spans="1:6" x14ac:dyDescent="0.3">
      <c r="A255" t="s">
        <v>1289</v>
      </c>
      <c r="B255" s="12">
        <v>7</v>
      </c>
      <c r="C255" t="s">
        <v>1428</v>
      </c>
      <c r="D255" s="12">
        <v>1668.6154657879692</v>
      </c>
      <c r="E255" s="12">
        <v>100083.43794638522</v>
      </c>
      <c r="F255" t="s">
        <v>1685</v>
      </c>
    </row>
    <row r="256" spans="1:6" x14ac:dyDescent="0.3">
      <c r="A256" t="s">
        <v>1290</v>
      </c>
      <c r="B256" s="12">
        <v>7</v>
      </c>
      <c r="C256" t="s">
        <v>1428</v>
      </c>
      <c r="D256" s="12">
        <v>1506.2968448858521</v>
      </c>
      <c r="E256" s="12">
        <v>100083.43794638522</v>
      </c>
      <c r="F256" t="s">
        <v>1686</v>
      </c>
    </row>
    <row r="257" spans="1:6" x14ac:dyDescent="0.3">
      <c r="A257" t="s">
        <v>1291</v>
      </c>
      <c r="B257" s="12">
        <v>7</v>
      </c>
      <c r="C257" t="s">
        <v>1428</v>
      </c>
      <c r="D257" s="12">
        <v>3740.369623238832</v>
      </c>
      <c r="E257" s="12">
        <v>100083.43794638522</v>
      </c>
      <c r="F257" t="s">
        <v>1687</v>
      </c>
    </row>
    <row r="258" spans="1:6" x14ac:dyDescent="0.3">
      <c r="A258" t="s">
        <v>1292</v>
      </c>
      <c r="B258" s="12">
        <v>7</v>
      </c>
      <c r="C258" t="s">
        <v>1428</v>
      </c>
      <c r="D258" s="12">
        <v>0</v>
      </c>
      <c r="E258" s="12">
        <v>100083.43794638522</v>
      </c>
      <c r="F258" t="s">
        <v>1688</v>
      </c>
    </row>
    <row r="259" spans="1:6" x14ac:dyDescent="0.3">
      <c r="A259" t="s">
        <v>1293</v>
      </c>
      <c r="B259" s="12">
        <v>7</v>
      </c>
      <c r="C259" t="s">
        <v>1428</v>
      </c>
      <c r="D259" s="12">
        <v>527.44952351783922</v>
      </c>
      <c r="E259" s="12">
        <v>100083.43794638522</v>
      </c>
      <c r="F259" t="s">
        <v>1689</v>
      </c>
    </row>
    <row r="260" spans="1:6" x14ac:dyDescent="0.3">
      <c r="A260" t="s">
        <v>1294</v>
      </c>
      <c r="B260" s="12">
        <v>7</v>
      </c>
      <c r="C260" t="s">
        <v>1428</v>
      </c>
      <c r="D260" s="12">
        <v>921.98565230026179</v>
      </c>
      <c r="E260" s="12">
        <v>100083.43794638522</v>
      </c>
      <c r="F260" t="s">
        <v>1690</v>
      </c>
    </row>
    <row r="261" spans="1:6" x14ac:dyDescent="0.3">
      <c r="A261" t="s">
        <v>1295</v>
      </c>
      <c r="B261" s="12">
        <v>7</v>
      </c>
      <c r="C261" t="s">
        <v>1428</v>
      </c>
      <c r="D261" s="12">
        <v>1966.6739660549808</v>
      </c>
      <c r="E261" s="12">
        <v>100083.43794638522</v>
      </c>
      <c r="F261" t="s">
        <v>1691</v>
      </c>
    </row>
    <row r="262" spans="1:6" x14ac:dyDescent="0.3">
      <c r="A262" t="s">
        <v>1296</v>
      </c>
      <c r="B262" s="12">
        <v>7</v>
      </c>
      <c r="C262" t="s">
        <v>1428</v>
      </c>
      <c r="D262" s="12">
        <v>36619.893670342324</v>
      </c>
      <c r="E262" s="12">
        <v>100083.43794638522</v>
      </c>
      <c r="F262" t="s">
        <v>1692</v>
      </c>
    </row>
    <row r="263" spans="1:6" x14ac:dyDescent="0.3">
      <c r="A263" t="s">
        <v>1297</v>
      </c>
      <c r="B263" s="12">
        <v>7</v>
      </c>
      <c r="C263" t="s">
        <v>1428</v>
      </c>
      <c r="D263" s="12">
        <v>33882.873082739359</v>
      </c>
      <c r="E263" s="12">
        <v>100083.43794638522</v>
      </c>
      <c r="F263" t="s">
        <v>1693</v>
      </c>
    </row>
    <row r="264" spans="1:6" x14ac:dyDescent="0.3">
      <c r="A264" t="s">
        <v>1298</v>
      </c>
      <c r="B264" s="12">
        <v>7</v>
      </c>
      <c r="C264" t="s">
        <v>1428</v>
      </c>
      <c r="D264" s="12">
        <v>30293.219588319491</v>
      </c>
      <c r="E264" s="12">
        <v>100083.43794638522</v>
      </c>
      <c r="F264" t="s">
        <v>1694</v>
      </c>
    </row>
    <row r="265" spans="1:6" x14ac:dyDescent="0.3">
      <c r="A265" t="s">
        <v>1299</v>
      </c>
      <c r="B265" s="12">
        <v>7</v>
      </c>
      <c r="C265" t="s">
        <v>1428</v>
      </c>
      <c r="D265" s="12">
        <v>39798.422051391804</v>
      </c>
      <c r="E265" s="12">
        <v>100083.43794638522</v>
      </c>
      <c r="F265" t="s">
        <v>1695</v>
      </c>
    </row>
    <row r="266" spans="1:6" x14ac:dyDescent="0.3">
      <c r="A266" t="s">
        <v>1300</v>
      </c>
      <c r="B266" s="12">
        <v>7</v>
      </c>
      <c r="C266" t="s">
        <v>1428</v>
      </c>
      <c r="D266" s="12">
        <v>33471.747969368967</v>
      </c>
      <c r="E266" s="12">
        <v>100083.43794638522</v>
      </c>
      <c r="F266" t="s">
        <v>1696</v>
      </c>
    </row>
    <row r="267" spans="1:6" x14ac:dyDescent="0.3">
      <c r="A267" t="s">
        <v>1301</v>
      </c>
      <c r="B267" s="12">
        <v>7</v>
      </c>
      <c r="C267" t="s">
        <v>1428</v>
      </c>
      <c r="D267" s="12">
        <v>30258.827869647976</v>
      </c>
      <c r="E267" s="12">
        <v>100083.43794638522</v>
      </c>
      <c r="F267" t="s">
        <v>1697</v>
      </c>
    </row>
    <row r="268" spans="1:6" x14ac:dyDescent="0.3">
      <c r="A268" t="s">
        <v>1302</v>
      </c>
      <c r="B268" s="12">
        <v>7</v>
      </c>
      <c r="C268" t="s">
        <v>1428</v>
      </c>
      <c r="D268" s="12">
        <v>33142.794191345842</v>
      </c>
      <c r="E268" s="12">
        <v>100083.43794638522</v>
      </c>
      <c r="F268" t="s">
        <v>1698</v>
      </c>
    </row>
    <row r="269" spans="1:6" x14ac:dyDescent="0.3">
      <c r="A269" t="s">
        <v>1303</v>
      </c>
      <c r="B269" s="12">
        <v>7</v>
      </c>
      <c r="C269" t="s">
        <v>1428</v>
      </c>
      <c r="D269" s="12">
        <v>2996.8840159360739</v>
      </c>
      <c r="E269" s="12">
        <v>100083.43794638522</v>
      </c>
      <c r="F269" t="s">
        <v>1699</v>
      </c>
    </row>
    <row r="270" spans="1:6" x14ac:dyDescent="0.3">
      <c r="A270" t="s">
        <v>1304</v>
      </c>
      <c r="B270" s="12">
        <v>7</v>
      </c>
      <c r="C270" t="s">
        <v>1428</v>
      </c>
      <c r="D270" s="12">
        <v>5758.9353694096508</v>
      </c>
      <c r="E270" s="12">
        <v>100083.43794638522</v>
      </c>
      <c r="F270" t="s">
        <v>1700</v>
      </c>
    </row>
    <row r="271" spans="1:6" x14ac:dyDescent="0.3">
      <c r="A271" t="s">
        <v>1305</v>
      </c>
      <c r="B271" s="12">
        <v>7</v>
      </c>
      <c r="C271" t="s">
        <v>1428</v>
      </c>
      <c r="D271" s="12">
        <v>4404.5488987343497</v>
      </c>
      <c r="E271" s="12">
        <v>100083.43794638522</v>
      </c>
      <c r="F271" t="s">
        <v>1701</v>
      </c>
    </row>
    <row r="272" spans="1:6" x14ac:dyDescent="0.3">
      <c r="A272" t="s">
        <v>1306</v>
      </c>
      <c r="B272" s="12">
        <v>7</v>
      </c>
      <c r="C272" t="s">
        <v>1428</v>
      </c>
      <c r="D272" s="12">
        <v>1917.5605869097128</v>
      </c>
      <c r="E272" s="12">
        <v>100083.43794638522</v>
      </c>
      <c r="F272" t="s">
        <v>1702</v>
      </c>
    </row>
    <row r="273" spans="1:6" x14ac:dyDescent="0.3">
      <c r="A273" t="s">
        <v>1307</v>
      </c>
      <c r="B273" s="12">
        <v>7</v>
      </c>
      <c r="C273" t="s">
        <v>1428</v>
      </c>
      <c r="D273" s="12">
        <v>1668.6154657879692</v>
      </c>
      <c r="E273" s="12">
        <v>100083.43794638522</v>
      </c>
      <c r="F273" t="s">
        <v>1703</v>
      </c>
    </row>
    <row r="274" spans="1:6" x14ac:dyDescent="0.3">
      <c r="A274" t="s">
        <v>1308</v>
      </c>
      <c r="B274" s="12">
        <v>7</v>
      </c>
      <c r="C274" t="s">
        <v>1428</v>
      </c>
      <c r="D274" s="12">
        <v>77.401442717178014</v>
      </c>
      <c r="E274" s="12">
        <v>100083.43794638522</v>
      </c>
      <c r="F274" t="s">
        <v>1704</v>
      </c>
    </row>
    <row r="275" spans="1:6" x14ac:dyDescent="0.3">
      <c r="A275" t="s">
        <v>1309</v>
      </c>
      <c r="B275" s="12">
        <v>8</v>
      </c>
      <c r="C275" t="s">
        <v>1428</v>
      </c>
      <c r="D275" s="12">
        <v>30189.67377203051</v>
      </c>
      <c r="E275" s="12">
        <v>99947.811107758622</v>
      </c>
      <c r="F275" t="s">
        <v>1705</v>
      </c>
    </row>
    <row r="276" spans="1:6" x14ac:dyDescent="0.3">
      <c r="A276" t="s">
        <v>1310</v>
      </c>
      <c r="B276" s="12">
        <v>8</v>
      </c>
      <c r="C276" t="s">
        <v>1428</v>
      </c>
      <c r="D276" s="12">
        <v>52.643700437843336</v>
      </c>
      <c r="E276" s="12">
        <v>99947.811107758622</v>
      </c>
      <c r="F276" t="s">
        <v>1706</v>
      </c>
    </row>
    <row r="277" spans="1:6" x14ac:dyDescent="0.3">
      <c r="A277" t="s">
        <v>1311</v>
      </c>
      <c r="B277" s="12">
        <v>8</v>
      </c>
      <c r="C277" t="s">
        <v>1428</v>
      </c>
      <c r="D277" s="12">
        <v>963.57291794362152</v>
      </c>
      <c r="E277" s="12">
        <v>99947.811107758622</v>
      </c>
      <c r="F277" t="s">
        <v>1707</v>
      </c>
    </row>
    <row r="278" spans="1:6" x14ac:dyDescent="0.3">
      <c r="A278" t="s">
        <v>1312</v>
      </c>
      <c r="B278" s="12">
        <v>8</v>
      </c>
      <c r="C278" t="s">
        <v>1428</v>
      </c>
      <c r="D278" s="12">
        <v>0</v>
      </c>
      <c r="E278" s="12">
        <v>99947.811107758622</v>
      </c>
      <c r="F278" t="s">
        <v>1708</v>
      </c>
    </row>
    <row r="279" spans="1:6" x14ac:dyDescent="0.3">
      <c r="A279" t="s">
        <v>1313</v>
      </c>
      <c r="B279" s="12">
        <v>8</v>
      </c>
      <c r="C279" t="s">
        <v>1428</v>
      </c>
      <c r="D279" s="12">
        <v>86.135040963935992</v>
      </c>
      <c r="E279" s="12">
        <v>99947.811107758622</v>
      </c>
      <c r="F279" t="s">
        <v>1709</v>
      </c>
    </row>
    <row r="280" spans="1:6" x14ac:dyDescent="0.3">
      <c r="A280" t="s">
        <v>1314</v>
      </c>
      <c r="B280" s="12">
        <v>8</v>
      </c>
      <c r="C280" t="s">
        <v>1428</v>
      </c>
      <c r="D280" s="12">
        <v>3961.5085840874663</v>
      </c>
      <c r="E280" s="12">
        <v>99947.811107758622</v>
      </c>
      <c r="F280" t="s">
        <v>1710</v>
      </c>
    </row>
    <row r="281" spans="1:6" x14ac:dyDescent="0.3">
      <c r="A281" t="s">
        <v>1315</v>
      </c>
      <c r="B281" s="12">
        <v>8</v>
      </c>
      <c r="C281" t="s">
        <v>1428</v>
      </c>
      <c r="D281" s="12">
        <v>299.63353402933029</v>
      </c>
      <c r="E281" s="12">
        <v>99947.811107758622</v>
      </c>
      <c r="F281" t="s">
        <v>1711</v>
      </c>
    </row>
    <row r="282" spans="1:6" x14ac:dyDescent="0.3">
      <c r="A282" t="s">
        <v>1316</v>
      </c>
      <c r="B282" s="12">
        <v>8</v>
      </c>
      <c r="C282" t="s">
        <v>1428</v>
      </c>
      <c r="D282" s="12">
        <v>160.62297727294091</v>
      </c>
      <c r="E282" s="12">
        <v>99947.811107758622</v>
      </c>
      <c r="F282" t="s">
        <v>1712</v>
      </c>
    </row>
    <row r="283" spans="1:6" x14ac:dyDescent="0.3">
      <c r="A283" t="s">
        <v>1317</v>
      </c>
      <c r="B283" s="12">
        <v>8</v>
      </c>
      <c r="C283" t="s">
        <v>1428</v>
      </c>
      <c r="D283" s="12">
        <v>356.64953286391392</v>
      </c>
      <c r="E283" s="12">
        <v>99947.811107758622</v>
      </c>
      <c r="F283" t="s">
        <v>1713</v>
      </c>
    </row>
    <row r="284" spans="1:6" x14ac:dyDescent="0.3">
      <c r="A284" t="s">
        <v>1318</v>
      </c>
      <c r="B284" s="12">
        <v>8</v>
      </c>
      <c r="C284" t="s">
        <v>1428</v>
      </c>
      <c r="D284" s="12">
        <v>105.13545623324063</v>
      </c>
      <c r="E284" s="12">
        <v>99947.811107758622</v>
      </c>
      <c r="F284" t="s">
        <v>1714</v>
      </c>
    </row>
    <row r="285" spans="1:6" x14ac:dyDescent="0.3">
      <c r="A285" t="s">
        <v>1319</v>
      </c>
      <c r="B285" s="12">
        <v>8</v>
      </c>
      <c r="C285" t="s">
        <v>1428</v>
      </c>
      <c r="D285" s="12">
        <v>124.15534134242338</v>
      </c>
      <c r="E285" s="12">
        <v>99947.811107758622</v>
      </c>
      <c r="F285" t="s">
        <v>1715</v>
      </c>
    </row>
    <row r="286" spans="1:6" x14ac:dyDescent="0.3">
      <c r="A286" t="s">
        <v>1320</v>
      </c>
      <c r="B286" s="12">
        <v>8</v>
      </c>
      <c r="C286" t="s">
        <v>1428</v>
      </c>
      <c r="D286" s="12">
        <v>4275.4238202872393</v>
      </c>
      <c r="E286" s="12">
        <v>99947.811107758622</v>
      </c>
      <c r="F286" t="s">
        <v>1716</v>
      </c>
    </row>
    <row r="287" spans="1:6" x14ac:dyDescent="0.3">
      <c r="A287" t="s">
        <v>1321</v>
      </c>
      <c r="B287" s="12">
        <v>8</v>
      </c>
      <c r="C287" t="s">
        <v>1428</v>
      </c>
      <c r="D287" s="12">
        <v>577.59885764712169</v>
      </c>
      <c r="E287" s="12">
        <v>99947.811107758622</v>
      </c>
      <c r="F287" t="s">
        <v>1717</v>
      </c>
    </row>
    <row r="288" spans="1:6" x14ac:dyDescent="0.3">
      <c r="A288" t="s">
        <v>1322</v>
      </c>
      <c r="B288" s="12">
        <v>8</v>
      </c>
      <c r="C288" t="s">
        <v>1428</v>
      </c>
      <c r="D288" s="12">
        <v>467.1896022938879</v>
      </c>
      <c r="E288" s="12">
        <v>99947.811107758622</v>
      </c>
      <c r="F288" t="s">
        <v>1718</v>
      </c>
    </row>
    <row r="289" spans="1:6" x14ac:dyDescent="0.3">
      <c r="A289" t="s">
        <v>1323</v>
      </c>
      <c r="B289" s="12">
        <v>8</v>
      </c>
      <c r="C289" t="s">
        <v>1428</v>
      </c>
      <c r="D289" s="12">
        <v>401.80238186810254</v>
      </c>
      <c r="E289" s="12">
        <v>99947.811107758622</v>
      </c>
      <c r="F289" t="s">
        <v>1719</v>
      </c>
    </row>
    <row r="290" spans="1:6" x14ac:dyDescent="0.3">
      <c r="A290" t="s">
        <v>1324</v>
      </c>
      <c r="B290" s="12">
        <v>8</v>
      </c>
      <c r="C290" t="s">
        <v>1428</v>
      </c>
      <c r="D290" s="12">
        <v>798.90471688672756</v>
      </c>
      <c r="E290" s="12">
        <v>99947.811107758622</v>
      </c>
      <c r="F290" t="s">
        <v>1720</v>
      </c>
    </row>
    <row r="291" spans="1:6" x14ac:dyDescent="0.3">
      <c r="A291" t="s">
        <v>1325</v>
      </c>
      <c r="B291" s="12">
        <v>8</v>
      </c>
      <c r="C291" t="s">
        <v>1428</v>
      </c>
      <c r="D291" s="12">
        <v>397.39108602037004</v>
      </c>
      <c r="E291" s="12">
        <v>99947.811107758622</v>
      </c>
      <c r="F291" t="s">
        <v>1721</v>
      </c>
    </row>
    <row r="292" spans="1:6" x14ac:dyDescent="0.3">
      <c r="A292" t="s">
        <v>1326</v>
      </c>
      <c r="B292" s="12">
        <v>8</v>
      </c>
      <c r="C292" t="s">
        <v>1428</v>
      </c>
      <c r="D292" s="12">
        <v>5423.870217549932</v>
      </c>
      <c r="E292" s="12">
        <v>99947.811107758622</v>
      </c>
      <c r="F292" t="s">
        <v>1722</v>
      </c>
    </row>
    <row r="293" spans="1:6" x14ac:dyDescent="0.3">
      <c r="A293" t="s">
        <v>1327</v>
      </c>
      <c r="B293" s="12">
        <v>8</v>
      </c>
      <c r="C293" t="s">
        <v>1428</v>
      </c>
      <c r="D293" s="12">
        <v>2743.5980333645703</v>
      </c>
      <c r="E293" s="12">
        <v>99947.811107758622</v>
      </c>
      <c r="F293" t="s">
        <v>1723</v>
      </c>
    </row>
    <row r="294" spans="1:6" x14ac:dyDescent="0.3">
      <c r="A294" t="s">
        <v>1328</v>
      </c>
      <c r="B294" s="12">
        <v>8</v>
      </c>
      <c r="C294" t="s">
        <v>1428</v>
      </c>
      <c r="D294" s="12">
        <v>2441.9469939205101</v>
      </c>
      <c r="E294" s="12">
        <v>99947.811107758622</v>
      </c>
      <c r="F294" t="s">
        <v>1724</v>
      </c>
    </row>
    <row r="295" spans="1:6" x14ac:dyDescent="0.3">
      <c r="A295" t="s">
        <v>1329</v>
      </c>
      <c r="B295" s="12">
        <v>8</v>
      </c>
      <c r="C295" t="s">
        <v>1428</v>
      </c>
      <c r="D295" s="12">
        <v>1192.874751436138</v>
      </c>
      <c r="E295" s="12">
        <v>99947.811107758622</v>
      </c>
      <c r="F295" t="s">
        <v>1725</v>
      </c>
    </row>
    <row r="296" spans="1:6" x14ac:dyDescent="0.3">
      <c r="A296" t="s">
        <v>1330</v>
      </c>
      <c r="B296" s="12">
        <v>8</v>
      </c>
      <c r="C296" t="s">
        <v>1428</v>
      </c>
      <c r="D296" s="12">
        <v>4421.7650953897373</v>
      </c>
      <c r="E296" s="12">
        <v>99947.811107758622</v>
      </c>
      <c r="F296" t="s">
        <v>1726</v>
      </c>
    </row>
    <row r="297" spans="1:6" x14ac:dyDescent="0.3">
      <c r="A297" t="s">
        <v>1331</v>
      </c>
      <c r="B297" s="12">
        <v>8</v>
      </c>
      <c r="C297" t="s">
        <v>1428</v>
      </c>
      <c r="D297" s="12">
        <v>0</v>
      </c>
      <c r="E297" s="12">
        <v>99947.811107758622</v>
      </c>
      <c r="F297" t="s">
        <v>1727</v>
      </c>
    </row>
    <row r="298" spans="1:6" x14ac:dyDescent="0.3">
      <c r="A298" t="s">
        <v>1332</v>
      </c>
      <c r="B298" s="12">
        <v>8</v>
      </c>
      <c r="C298" t="s">
        <v>1428</v>
      </c>
      <c r="D298" s="12">
        <v>585.94033043957791</v>
      </c>
      <c r="E298" s="12">
        <v>99947.811107758622</v>
      </c>
      <c r="F298" t="s">
        <v>1728</v>
      </c>
    </row>
    <row r="299" spans="1:6" x14ac:dyDescent="0.3">
      <c r="A299" t="s">
        <v>1333</v>
      </c>
      <c r="B299" s="12">
        <v>8</v>
      </c>
      <c r="C299" t="s">
        <v>1428</v>
      </c>
      <c r="D299" s="12">
        <v>1044.7884599410097</v>
      </c>
      <c r="E299" s="12">
        <v>99947.811107758622</v>
      </c>
      <c r="F299" t="s">
        <v>1729</v>
      </c>
    </row>
    <row r="300" spans="1:6" x14ac:dyDescent="0.3">
      <c r="A300" t="s">
        <v>1334</v>
      </c>
      <c r="B300" s="12">
        <v>8</v>
      </c>
      <c r="C300" t="s">
        <v>1428</v>
      </c>
      <c r="D300" s="12">
        <v>1598.0981847752003</v>
      </c>
      <c r="E300" s="12">
        <v>99947.811107758622</v>
      </c>
      <c r="F300" t="s">
        <v>1730</v>
      </c>
    </row>
    <row r="301" spans="1:6" x14ac:dyDescent="0.3">
      <c r="A301" t="s">
        <v>1335</v>
      </c>
      <c r="B301" s="12">
        <v>8</v>
      </c>
      <c r="C301" t="s">
        <v>1428</v>
      </c>
      <c r="D301" s="12">
        <v>45887.109995149032</v>
      </c>
      <c r="E301" s="12">
        <v>99947.811107758622</v>
      </c>
      <c r="F301" t="s">
        <v>1731</v>
      </c>
    </row>
    <row r="302" spans="1:6" x14ac:dyDescent="0.3">
      <c r="A302" t="s">
        <v>1336</v>
      </c>
      <c r="B302" s="12">
        <v>8</v>
      </c>
      <c r="C302" t="s">
        <v>1428</v>
      </c>
      <c r="D302" s="12">
        <v>42918.448117071355</v>
      </c>
      <c r="E302" s="12">
        <v>99947.811107758622</v>
      </c>
      <c r="F302" t="s">
        <v>1732</v>
      </c>
    </row>
    <row r="303" spans="1:6" x14ac:dyDescent="0.3">
      <c r="A303" t="s">
        <v>1337</v>
      </c>
      <c r="B303" s="12">
        <v>8</v>
      </c>
      <c r="C303" t="s">
        <v>1428</v>
      </c>
      <c r="D303" s="12">
        <v>37740.172953050598</v>
      </c>
      <c r="E303" s="12">
        <v>99947.811107758622</v>
      </c>
      <c r="F303" t="s">
        <v>1733</v>
      </c>
    </row>
    <row r="304" spans="1:6" x14ac:dyDescent="0.3">
      <c r="A304" t="s">
        <v>1338</v>
      </c>
      <c r="B304" s="12">
        <v>8</v>
      </c>
      <c r="C304" t="s">
        <v>1428</v>
      </c>
      <c r="D304" s="12">
        <v>49521.931740505679</v>
      </c>
      <c r="E304" s="12">
        <v>99947.811107758622</v>
      </c>
      <c r="F304" t="s">
        <v>1734</v>
      </c>
    </row>
    <row r="305" spans="1:6" x14ac:dyDescent="0.3">
      <c r="A305" t="s">
        <v>1339</v>
      </c>
      <c r="B305" s="12">
        <v>8</v>
      </c>
      <c r="C305" t="s">
        <v>1428</v>
      </c>
      <c r="D305" s="12">
        <v>41374.994698407245</v>
      </c>
      <c r="E305" s="12">
        <v>99947.811107758622</v>
      </c>
      <c r="F305" t="s">
        <v>1735</v>
      </c>
    </row>
    <row r="306" spans="1:6" x14ac:dyDescent="0.3">
      <c r="A306" t="s">
        <v>1340</v>
      </c>
      <c r="B306" s="12">
        <v>8</v>
      </c>
      <c r="C306" t="s">
        <v>1428</v>
      </c>
      <c r="D306" s="12">
        <v>37539.169933457088</v>
      </c>
      <c r="E306" s="12">
        <v>99947.811107758622</v>
      </c>
      <c r="F306" t="s">
        <v>1736</v>
      </c>
    </row>
    <row r="307" spans="1:6" x14ac:dyDescent="0.3">
      <c r="A307" t="s">
        <v>1341</v>
      </c>
      <c r="B307" s="12">
        <v>8</v>
      </c>
      <c r="C307" t="s">
        <v>1428</v>
      </c>
      <c r="D307" s="12">
        <v>40188.232355624539</v>
      </c>
      <c r="E307" s="12">
        <v>99947.811107758622</v>
      </c>
      <c r="F307" t="s">
        <v>1737</v>
      </c>
    </row>
    <row r="308" spans="1:6" x14ac:dyDescent="0.3">
      <c r="A308" t="s">
        <v>1342</v>
      </c>
      <c r="B308" s="12">
        <v>8</v>
      </c>
      <c r="C308" t="s">
        <v>1428</v>
      </c>
      <c r="D308" s="12">
        <v>3724.142518521367</v>
      </c>
      <c r="E308" s="12">
        <v>99947.811107758622</v>
      </c>
      <c r="F308" t="s">
        <v>1738</v>
      </c>
    </row>
    <row r="309" spans="1:6" x14ac:dyDescent="0.3">
      <c r="A309" t="s">
        <v>1343</v>
      </c>
      <c r="B309" s="12">
        <v>8</v>
      </c>
      <c r="C309" t="s">
        <v>1428</v>
      </c>
      <c r="D309" s="12">
        <v>7764.1766120686398</v>
      </c>
      <c r="E309" s="12">
        <v>99947.811107758622</v>
      </c>
      <c r="F309" t="s">
        <v>1739</v>
      </c>
    </row>
    <row r="310" spans="1:6" x14ac:dyDescent="0.3">
      <c r="A310" t="s">
        <v>1344</v>
      </c>
      <c r="B310" s="12">
        <v>8</v>
      </c>
      <c r="C310" t="s">
        <v>1428</v>
      </c>
      <c r="D310" s="12">
        <v>5423.870217549932</v>
      </c>
      <c r="E310" s="12">
        <v>99947.811107758622</v>
      </c>
      <c r="F310" t="s">
        <v>1740</v>
      </c>
    </row>
    <row r="311" spans="1:6" x14ac:dyDescent="0.3">
      <c r="A311" t="s">
        <v>1345</v>
      </c>
      <c r="B311" s="12">
        <v>8</v>
      </c>
      <c r="C311" t="s">
        <v>1428</v>
      </c>
      <c r="D311" s="12">
        <v>2743.5980333645703</v>
      </c>
      <c r="E311" s="12">
        <v>99947.811107758622</v>
      </c>
      <c r="F311" t="s">
        <v>1741</v>
      </c>
    </row>
    <row r="312" spans="1:6" x14ac:dyDescent="0.3">
      <c r="A312" t="s">
        <v>1346</v>
      </c>
      <c r="B312" s="12">
        <v>8</v>
      </c>
      <c r="C312" t="s">
        <v>1428</v>
      </c>
      <c r="D312" s="12">
        <v>2441.9469939205101</v>
      </c>
      <c r="E312" s="12">
        <v>99947.811107758622</v>
      </c>
      <c r="F312" t="s">
        <v>1742</v>
      </c>
    </row>
    <row r="313" spans="1:6" x14ac:dyDescent="0.3">
      <c r="A313" t="s">
        <v>1347</v>
      </c>
      <c r="B313" s="12">
        <v>8</v>
      </c>
      <c r="C313" t="s">
        <v>1428</v>
      </c>
      <c r="D313" s="12">
        <v>90.52309209073708</v>
      </c>
      <c r="E313" s="12">
        <v>99947.811107758622</v>
      </c>
      <c r="F313" t="s">
        <v>1743</v>
      </c>
    </row>
    <row r="314" spans="1:6" x14ac:dyDescent="0.3">
      <c r="A314" t="s">
        <v>1348</v>
      </c>
      <c r="B314" s="12">
        <v>9</v>
      </c>
      <c r="C314" t="s">
        <v>1428</v>
      </c>
      <c r="D314" s="12">
        <v>45414.546130299539</v>
      </c>
      <c r="E314" s="12">
        <v>99824.034770780301</v>
      </c>
      <c r="F314" t="s">
        <v>1744</v>
      </c>
    </row>
    <row r="315" spans="1:6" x14ac:dyDescent="0.3">
      <c r="A315" t="s">
        <v>1349</v>
      </c>
      <c r="B315" s="12">
        <v>9</v>
      </c>
      <c r="C315" t="s">
        <v>1428</v>
      </c>
      <c r="D315" s="12">
        <v>63.507074645543575</v>
      </c>
      <c r="E315" s="12">
        <v>99824.034770780301</v>
      </c>
      <c r="F315" t="s">
        <v>1745</v>
      </c>
    </row>
    <row r="316" spans="1:6" x14ac:dyDescent="0.3">
      <c r="A316" t="s">
        <v>1350</v>
      </c>
      <c r="B316" s="12">
        <v>9</v>
      </c>
      <c r="C316" t="s">
        <v>1428</v>
      </c>
      <c r="D316" s="12">
        <v>812.41315635904846</v>
      </c>
      <c r="E316" s="12">
        <v>99824.034770780301</v>
      </c>
      <c r="F316" t="s">
        <v>1746</v>
      </c>
    </row>
    <row r="317" spans="1:6" x14ac:dyDescent="0.3">
      <c r="A317" t="s">
        <v>1351</v>
      </c>
      <c r="B317" s="12">
        <v>9</v>
      </c>
      <c r="C317" t="s">
        <v>1428</v>
      </c>
      <c r="D317" s="12">
        <v>0</v>
      </c>
      <c r="E317" s="12">
        <v>99824.034770780301</v>
      </c>
      <c r="F317" t="s">
        <v>1747</v>
      </c>
    </row>
    <row r="318" spans="1:6" x14ac:dyDescent="0.3">
      <c r="A318" t="s">
        <v>1352</v>
      </c>
      <c r="B318" s="12">
        <v>9</v>
      </c>
      <c r="C318" t="s">
        <v>1428</v>
      </c>
      <c r="D318" s="12">
        <v>54.00322500682207</v>
      </c>
      <c r="E318" s="12">
        <v>99824.034770780301</v>
      </c>
      <c r="F318" t="s">
        <v>1748</v>
      </c>
    </row>
    <row r="319" spans="1:6" x14ac:dyDescent="0.3">
      <c r="A319" t="s">
        <v>1353</v>
      </c>
      <c r="B319" s="12">
        <v>9</v>
      </c>
      <c r="C319" t="s">
        <v>1428</v>
      </c>
      <c r="D319" s="12">
        <v>4971.1735421832254</v>
      </c>
      <c r="E319" s="12">
        <v>99824.034770780301</v>
      </c>
      <c r="F319" t="s">
        <v>1749</v>
      </c>
    </row>
    <row r="320" spans="1:6" x14ac:dyDescent="0.3">
      <c r="A320" t="s">
        <v>1354</v>
      </c>
      <c r="B320" s="12">
        <v>9</v>
      </c>
      <c r="C320" t="s">
        <v>1428</v>
      </c>
      <c r="D320" s="12">
        <v>361.77238802752339</v>
      </c>
      <c r="E320" s="12">
        <v>99824.034770780301</v>
      </c>
      <c r="F320" t="s">
        <v>1750</v>
      </c>
    </row>
    <row r="321" spans="1:6" x14ac:dyDescent="0.3">
      <c r="A321" t="s">
        <v>1355</v>
      </c>
      <c r="B321" s="12">
        <v>9</v>
      </c>
      <c r="C321" t="s">
        <v>1428</v>
      </c>
      <c r="D321" s="12">
        <v>200.83398840046712</v>
      </c>
      <c r="E321" s="12">
        <v>99824.034770780301</v>
      </c>
      <c r="F321" t="s">
        <v>1751</v>
      </c>
    </row>
    <row r="322" spans="1:6" x14ac:dyDescent="0.3">
      <c r="A322" t="s">
        <v>1356</v>
      </c>
      <c r="B322" s="12">
        <v>9</v>
      </c>
      <c r="C322" t="s">
        <v>1428</v>
      </c>
      <c r="D322" s="12">
        <v>393.5168287884033</v>
      </c>
      <c r="E322" s="12">
        <v>99824.034770780301</v>
      </c>
      <c r="F322" t="s">
        <v>1752</v>
      </c>
    </row>
    <row r="323" spans="1:6" x14ac:dyDescent="0.3">
      <c r="A323" t="s">
        <v>1357</v>
      </c>
      <c r="B323" s="12">
        <v>9</v>
      </c>
      <c r="C323" t="s">
        <v>1428</v>
      </c>
      <c r="D323" s="12">
        <v>137.77085989596716</v>
      </c>
      <c r="E323" s="12">
        <v>99824.034770780301</v>
      </c>
      <c r="F323" t="s">
        <v>1753</v>
      </c>
    </row>
    <row r="324" spans="1:6" x14ac:dyDescent="0.3">
      <c r="A324" t="s">
        <v>1358</v>
      </c>
      <c r="B324" s="12">
        <v>9</v>
      </c>
      <c r="C324" t="s">
        <v>1428</v>
      </c>
      <c r="D324" s="12">
        <v>148.29113605767481</v>
      </c>
      <c r="E324" s="12">
        <v>99824.034770780301</v>
      </c>
      <c r="F324" t="s">
        <v>1754</v>
      </c>
    </row>
    <row r="325" spans="1:6" x14ac:dyDescent="0.3">
      <c r="A325" t="s">
        <v>1359</v>
      </c>
      <c r="B325" s="12">
        <v>9</v>
      </c>
      <c r="C325" t="s">
        <v>1428</v>
      </c>
      <c r="D325" s="12">
        <v>4039.6129597613467</v>
      </c>
      <c r="E325" s="12">
        <v>99824.034770780301</v>
      </c>
      <c r="F325" t="s">
        <v>1755</v>
      </c>
    </row>
    <row r="326" spans="1:6" x14ac:dyDescent="0.3">
      <c r="A326" t="s">
        <v>1360</v>
      </c>
      <c r="B326" s="12">
        <v>9</v>
      </c>
      <c r="C326" t="s">
        <v>1428</v>
      </c>
      <c r="D326" s="12">
        <v>459.75397907205735</v>
      </c>
      <c r="E326" s="12">
        <v>99824.034770780301</v>
      </c>
      <c r="F326" t="s">
        <v>1756</v>
      </c>
    </row>
    <row r="327" spans="1:6" x14ac:dyDescent="0.3">
      <c r="A327" t="s">
        <v>1361</v>
      </c>
      <c r="B327" s="12">
        <v>9</v>
      </c>
      <c r="C327" t="s">
        <v>1428</v>
      </c>
      <c r="D327" s="12">
        <v>513.71921877507168</v>
      </c>
      <c r="E327" s="12">
        <v>99824.034770780301</v>
      </c>
      <c r="F327" t="s">
        <v>1757</v>
      </c>
    </row>
    <row r="328" spans="1:6" x14ac:dyDescent="0.3">
      <c r="A328" t="s">
        <v>1362</v>
      </c>
      <c r="B328" s="12">
        <v>9</v>
      </c>
      <c r="C328" t="s">
        <v>1428</v>
      </c>
      <c r="D328" s="12">
        <v>411.49288197679078</v>
      </c>
      <c r="E328" s="12">
        <v>99824.034770780301</v>
      </c>
      <c r="F328" t="s">
        <v>1758</v>
      </c>
    </row>
    <row r="329" spans="1:6" x14ac:dyDescent="0.3">
      <c r="A329" t="s">
        <v>1363</v>
      </c>
      <c r="B329" s="12">
        <v>9</v>
      </c>
      <c r="C329" t="s">
        <v>1428</v>
      </c>
      <c r="D329" s="12">
        <v>671.12964797466395</v>
      </c>
      <c r="E329" s="12">
        <v>99824.034770780301</v>
      </c>
      <c r="F329" t="s">
        <v>1759</v>
      </c>
    </row>
    <row r="330" spans="1:6" x14ac:dyDescent="0.3">
      <c r="A330" t="s">
        <v>1364</v>
      </c>
      <c r="B330" s="12">
        <v>9</v>
      </c>
      <c r="C330" t="s">
        <v>1428</v>
      </c>
      <c r="D330" s="12">
        <v>591.9209167240831</v>
      </c>
      <c r="E330" s="12">
        <v>99824.034770780301</v>
      </c>
      <c r="F330" t="s">
        <v>1760</v>
      </c>
    </row>
    <row r="331" spans="1:6" x14ac:dyDescent="0.3">
      <c r="A331" t="s">
        <v>1365</v>
      </c>
      <c r="B331" s="12">
        <v>9</v>
      </c>
      <c r="C331" t="s">
        <v>1428</v>
      </c>
      <c r="D331" s="12">
        <v>7959.4122940136785</v>
      </c>
      <c r="E331" s="12">
        <v>99824.034770780301</v>
      </c>
      <c r="F331" t="s">
        <v>1761</v>
      </c>
    </row>
    <row r="332" spans="1:6" x14ac:dyDescent="0.3">
      <c r="A332" t="s">
        <v>1366</v>
      </c>
      <c r="B332" s="12">
        <v>9</v>
      </c>
      <c r="C332" t="s">
        <v>1428</v>
      </c>
      <c r="D332" s="12">
        <v>4141.1457072543008</v>
      </c>
      <c r="E332" s="12">
        <v>99824.034770780301</v>
      </c>
      <c r="F332" t="s">
        <v>1762</v>
      </c>
    </row>
    <row r="333" spans="1:6" x14ac:dyDescent="0.3">
      <c r="A333" t="s">
        <v>1367</v>
      </c>
      <c r="B333" s="12">
        <v>9</v>
      </c>
      <c r="C333" t="s">
        <v>1428</v>
      </c>
      <c r="D333" s="12">
        <v>2123.9310006702754</v>
      </c>
      <c r="E333" s="12">
        <v>99824.034770780301</v>
      </c>
      <c r="F333" t="s">
        <v>1763</v>
      </c>
    </row>
    <row r="334" spans="1:6" x14ac:dyDescent="0.3">
      <c r="A334" t="s">
        <v>1368</v>
      </c>
      <c r="B334" s="12">
        <v>9</v>
      </c>
      <c r="C334" t="s">
        <v>1428</v>
      </c>
      <c r="D334" s="12">
        <v>975.83599067542127</v>
      </c>
      <c r="E334" s="12">
        <v>99824.034770780301</v>
      </c>
      <c r="F334" t="s">
        <v>1764</v>
      </c>
    </row>
    <row r="335" spans="1:6" x14ac:dyDescent="0.3">
      <c r="A335" t="s">
        <v>1369</v>
      </c>
      <c r="B335" s="12">
        <v>9</v>
      </c>
      <c r="C335" t="s">
        <v>1428</v>
      </c>
      <c r="D335" s="12">
        <v>5533.7799186112152</v>
      </c>
      <c r="E335" s="12">
        <v>99824.034770780301</v>
      </c>
      <c r="F335" t="s">
        <v>1765</v>
      </c>
    </row>
    <row r="336" spans="1:6" x14ac:dyDescent="0.3">
      <c r="A336" t="s">
        <v>1370</v>
      </c>
      <c r="B336" s="12">
        <v>9</v>
      </c>
      <c r="C336" t="s">
        <v>1428</v>
      </c>
      <c r="D336" s="12">
        <v>263.16254411920278</v>
      </c>
      <c r="E336" s="12">
        <v>99824.034770780301</v>
      </c>
      <c r="F336" t="s">
        <v>1766</v>
      </c>
    </row>
    <row r="337" spans="1:6" x14ac:dyDescent="0.3">
      <c r="A337" t="s">
        <v>1371</v>
      </c>
      <c r="B337" s="12">
        <v>9</v>
      </c>
      <c r="C337" t="s">
        <v>1428</v>
      </c>
      <c r="D337" s="12">
        <v>679.5788247420453</v>
      </c>
      <c r="E337" s="12">
        <v>99824.034770780301</v>
      </c>
      <c r="F337" t="s">
        <v>1767</v>
      </c>
    </row>
    <row r="338" spans="1:6" x14ac:dyDescent="0.3">
      <c r="A338" t="s">
        <v>1372</v>
      </c>
      <c r="B338" s="12">
        <v>9</v>
      </c>
      <c r="C338" t="s">
        <v>1428</v>
      </c>
      <c r="D338" s="12">
        <v>973.47319784712897</v>
      </c>
      <c r="E338" s="12">
        <v>99824.034770780301</v>
      </c>
      <c r="F338" t="s">
        <v>1768</v>
      </c>
    </row>
    <row r="339" spans="1:6" x14ac:dyDescent="0.3">
      <c r="A339" t="s">
        <v>1373</v>
      </c>
      <c r="B339" s="12">
        <v>9</v>
      </c>
      <c r="C339" t="s">
        <v>1428</v>
      </c>
      <c r="D339" s="12">
        <v>1674.5434466755378</v>
      </c>
      <c r="E339" s="12">
        <v>99824.034770780301</v>
      </c>
      <c r="F339" t="s">
        <v>1769</v>
      </c>
    </row>
    <row r="340" spans="1:6" x14ac:dyDescent="0.3">
      <c r="A340" t="s">
        <v>1374</v>
      </c>
      <c r="B340" s="12">
        <v>9</v>
      </c>
      <c r="C340" t="s">
        <v>1428</v>
      </c>
      <c r="D340" s="12">
        <v>59499.506940682026</v>
      </c>
      <c r="E340" s="12">
        <v>99824.034770780301</v>
      </c>
      <c r="F340" t="s">
        <v>1770</v>
      </c>
    </row>
    <row r="341" spans="1:6" x14ac:dyDescent="0.3">
      <c r="A341" t="s">
        <v>1375</v>
      </c>
      <c r="B341" s="12">
        <v>9</v>
      </c>
      <c r="C341" t="s">
        <v>1428</v>
      </c>
      <c r="D341" s="12">
        <v>53650.747858444563</v>
      </c>
      <c r="E341" s="12">
        <v>99824.034770780301</v>
      </c>
      <c r="F341" t="s">
        <v>1771</v>
      </c>
    </row>
    <row r="342" spans="1:6" x14ac:dyDescent="0.3">
      <c r="A342" t="s">
        <v>1376</v>
      </c>
      <c r="B342" s="12">
        <v>9</v>
      </c>
      <c r="C342" t="s">
        <v>1428</v>
      </c>
      <c r="D342" s="12">
        <v>47378.392273023288</v>
      </c>
      <c r="E342" s="12">
        <v>99824.034770780301</v>
      </c>
      <c r="F342" t="s">
        <v>1772</v>
      </c>
    </row>
    <row r="343" spans="1:6" x14ac:dyDescent="0.3">
      <c r="A343" t="s">
        <v>1377</v>
      </c>
      <c r="B343" s="12">
        <v>9</v>
      </c>
      <c r="C343" t="s">
        <v>1428</v>
      </c>
      <c r="D343" s="12">
        <v>62599.273932027725</v>
      </c>
      <c r="E343" s="12">
        <v>99824.034770780301</v>
      </c>
      <c r="F343" t="s">
        <v>1773</v>
      </c>
    </row>
    <row r="344" spans="1:6" x14ac:dyDescent="0.3">
      <c r="A344" t="s">
        <v>1378</v>
      </c>
      <c r="B344" s="12">
        <v>9</v>
      </c>
      <c r="C344" t="s">
        <v>1428</v>
      </c>
      <c r="D344" s="12">
        <v>50478.159264368987</v>
      </c>
      <c r="E344" s="12">
        <v>99824.034770780301</v>
      </c>
      <c r="F344" t="s">
        <v>1774</v>
      </c>
    </row>
    <row r="345" spans="1:6" x14ac:dyDescent="0.3">
      <c r="A345" t="s">
        <v>1379</v>
      </c>
      <c r="B345" s="12">
        <v>9</v>
      </c>
      <c r="C345" t="s">
        <v>1428</v>
      </c>
      <c r="D345" s="12">
        <v>45623.958170499813</v>
      </c>
      <c r="E345" s="12">
        <v>99824.034770780301</v>
      </c>
      <c r="F345" t="s">
        <v>1775</v>
      </c>
    </row>
    <row r="346" spans="1:6" x14ac:dyDescent="0.3">
      <c r="A346" t="s">
        <v>1380</v>
      </c>
      <c r="B346" s="12">
        <v>9</v>
      </c>
      <c r="C346" t="s">
        <v>1428</v>
      </c>
      <c r="D346" s="12">
        <v>48265.791379945382</v>
      </c>
      <c r="E346" s="12">
        <v>99824.034770780301</v>
      </c>
      <c r="F346" t="s">
        <v>1776</v>
      </c>
    </row>
    <row r="347" spans="1:6" x14ac:dyDescent="0.3">
      <c r="A347" t="s">
        <v>1381</v>
      </c>
      <c r="B347" s="12">
        <v>9</v>
      </c>
      <c r="C347" t="s">
        <v>1428</v>
      </c>
      <c r="D347" s="12">
        <v>2743.4253984213151</v>
      </c>
      <c r="E347" s="12">
        <v>99824.034770780301</v>
      </c>
      <c r="F347" t="s">
        <v>1777</v>
      </c>
    </row>
    <row r="348" spans="1:6" x14ac:dyDescent="0.3">
      <c r="A348" t="s">
        <v>1382</v>
      </c>
      <c r="B348" s="12">
        <v>9</v>
      </c>
      <c r="C348" t="s">
        <v>1428</v>
      </c>
      <c r="D348" s="12">
        <v>6972.3709636102913</v>
      </c>
      <c r="E348" s="12">
        <v>99824.034770780301</v>
      </c>
      <c r="F348" t="s">
        <v>1778</v>
      </c>
    </row>
    <row r="349" spans="1:6" x14ac:dyDescent="0.3">
      <c r="A349" t="s">
        <v>1383</v>
      </c>
      <c r="B349" s="12">
        <v>9</v>
      </c>
      <c r="C349" t="s">
        <v>1428</v>
      </c>
      <c r="D349" s="12">
        <v>7959.4122940136785</v>
      </c>
      <c r="E349" s="12">
        <v>99824.034770780301</v>
      </c>
      <c r="F349" t="s">
        <v>1779</v>
      </c>
    </row>
    <row r="350" spans="1:6" x14ac:dyDescent="0.3">
      <c r="A350" t="s">
        <v>1384</v>
      </c>
      <c r="B350" s="12">
        <v>9</v>
      </c>
      <c r="C350" t="s">
        <v>1428</v>
      </c>
      <c r="D350" s="12">
        <v>4141.1457072543008</v>
      </c>
      <c r="E350" s="12">
        <v>99824.034770780301</v>
      </c>
      <c r="F350" t="s">
        <v>1780</v>
      </c>
    </row>
    <row r="351" spans="1:6" x14ac:dyDescent="0.3">
      <c r="A351" t="s">
        <v>1385</v>
      </c>
      <c r="B351" s="12">
        <v>9</v>
      </c>
      <c r="C351" t="s">
        <v>1428</v>
      </c>
      <c r="D351" s="12">
        <v>2123.9310006702754</v>
      </c>
      <c r="E351" s="12">
        <v>99824.034770780301</v>
      </c>
      <c r="F351" t="s">
        <v>1781</v>
      </c>
    </row>
    <row r="352" spans="1:6" x14ac:dyDescent="0.3">
      <c r="A352" t="s">
        <v>1386</v>
      </c>
      <c r="B352" s="12">
        <v>9</v>
      </c>
      <c r="C352" t="s">
        <v>1428</v>
      </c>
      <c r="D352" s="12">
        <v>45.912534664007211</v>
      </c>
      <c r="E352" s="12">
        <v>99824.034770780301</v>
      </c>
      <c r="F352" t="s">
        <v>1782</v>
      </c>
    </row>
    <row r="353" spans="1:6" x14ac:dyDescent="0.3">
      <c r="A353" t="s">
        <v>1387</v>
      </c>
      <c r="B353" s="12">
        <v>10</v>
      </c>
      <c r="C353" t="s">
        <v>1428</v>
      </c>
      <c r="D353" s="12">
        <v>84678.880819041849</v>
      </c>
      <c r="E353" s="12">
        <v>100260.39175218702</v>
      </c>
      <c r="F353" t="s">
        <v>1783</v>
      </c>
    </row>
    <row r="354" spans="1:6" x14ac:dyDescent="0.3">
      <c r="A354" t="s">
        <v>1388</v>
      </c>
      <c r="B354" s="12">
        <v>10</v>
      </c>
      <c r="C354" t="s">
        <v>1428</v>
      </c>
      <c r="D354" s="12">
        <v>0</v>
      </c>
      <c r="E354" s="12">
        <v>100260.39175218702</v>
      </c>
      <c r="F354" t="s">
        <v>1784</v>
      </c>
    </row>
    <row r="355" spans="1:6" x14ac:dyDescent="0.3">
      <c r="A355" t="s">
        <v>1389</v>
      </c>
      <c r="B355" s="12">
        <v>10</v>
      </c>
      <c r="C355" t="s">
        <v>1428</v>
      </c>
      <c r="D355" s="12">
        <v>433.12549959350628</v>
      </c>
      <c r="E355" s="12">
        <v>100260.39175218702</v>
      </c>
      <c r="F355" t="s">
        <v>1785</v>
      </c>
    </row>
    <row r="356" spans="1:6" x14ac:dyDescent="0.3">
      <c r="A356" t="s">
        <v>1390</v>
      </c>
      <c r="B356" s="12">
        <v>10</v>
      </c>
      <c r="C356" t="s">
        <v>1428</v>
      </c>
      <c r="D356" s="12">
        <v>0</v>
      </c>
      <c r="E356" s="12">
        <v>100260.39175218702</v>
      </c>
      <c r="F356" t="s">
        <v>1786</v>
      </c>
    </row>
    <row r="357" spans="1:6" x14ac:dyDescent="0.3">
      <c r="A357" t="s">
        <v>1391</v>
      </c>
      <c r="B357" s="12">
        <v>10</v>
      </c>
      <c r="C357" t="s">
        <v>1428</v>
      </c>
      <c r="D357" s="12">
        <v>57.513273445946282</v>
      </c>
      <c r="E357" s="12">
        <v>100260.39175218702</v>
      </c>
      <c r="F357" t="s">
        <v>1787</v>
      </c>
    </row>
    <row r="358" spans="1:6" x14ac:dyDescent="0.3">
      <c r="A358" t="s">
        <v>1392</v>
      </c>
      <c r="B358" s="12">
        <v>10</v>
      </c>
      <c r="C358" t="s">
        <v>1428</v>
      </c>
      <c r="D358" s="12">
        <v>7403.012672954902</v>
      </c>
      <c r="E358" s="12">
        <v>100260.39175218702</v>
      </c>
      <c r="F358" t="s">
        <v>1788</v>
      </c>
    </row>
    <row r="359" spans="1:6" x14ac:dyDescent="0.3">
      <c r="A359" t="s">
        <v>1393</v>
      </c>
      <c r="B359" s="12">
        <v>10</v>
      </c>
      <c r="C359" t="s">
        <v>1428</v>
      </c>
      <c r="D359" s="12">
        <v>556.18960186393963</v>
      </c>
      <c r="E359" s="12">
        <v>100260.39175218702</v>
      </c>
      <c r="F359" t="s">
        <v>1789</v>
      </c>
    </row>
    <row r="360" spans="1:6" x14ac:dyDescent="0.3">
      <c r="A360" t="s">
        <v>1394</v>
      </c>
      <c r="B360" s="12">
        <v>10</v>
      </c>
      <c r="C360" t="s">
        <v>1428</v>
      </c>
      <c r="D360" s="12">
        <v>263.63508686907312</v>
      </c>
      <c r="E360" s="12">
        <v>100260.39175218702</v>
      </c>
      <c r="F360" t="s">
        <v>1790</v>
      </c>
    </row>
    <row r="361" spans="1:6" x14ac:dyDescent="0.3">
      <c r="A361" t="s">
        <v>1395</v>
      </c>
      <c r="B361" s="12">
        <v>10</v>
      </c>
      <c r="C361" t="s">
        <v>1428</v>
      </c>
      <c r="D361" s="12">
        <v>445.48308529991516</v>
      </c>
      <c r="E361" s="12">
        <v>100260.39175218702</v>
      </c>
      <c r="F361" t="s">
        <v>1791</v>
      </c>
    </row>
    <row r="362" spans="1:6" x14ac:dyDescent="0.3">
      <c r="A362" t="s">
        <v>1396</v>
      </c>
      <c r="B362" s="12">
        <v>10</v>
      </c>
      <c r="C362" t="s">
        <v>1428</v>
      </c>
      <c r="D362" s="12">
        <v>163.70322709886895</v>
      </c>
      <c r="E362" s="12">
        <v>100260.39175218702</v>
      </c>
      <c r="F362" t="s">
        <v>1792</v>
      </c>
    </row>
    <row r="363" spans="1:6" x14ac:dyDescent="0.3">
      <c r="A363" t="s">
        <v>1397</v>
      </c>
      <c r="B363" s="12">
        <v>10</v>
      </c>
      <c r="C363" t="s">
        <v>1428</v>
      </c>
      <c r="D363" s="12">
        <v>213.95716803207878</v>
      </c>
      <c r="E363" s="12">
        <v>100260.39175218702</v>
      </c>
      <c r="F363" t="s">
        <v>1793</v>
      </c>
    </row>
    <row r="364" spans="1:6" x14ac:dyDescent="0.3">
      <c r="A364" t="s">
        <v>1398</v>
      </c>
      <c r="B364" s="12">
        <v>10</v>
      </c>
      <c r="C364" t="s">
        <v>1428</v>
      </c>
      <c r="D364" s="12">
        <v>4956.2575282867156</v>
      </c>
      <c r="E364" s="12">
        <v>100260.39175218702</v>
      </c>
      <c r="F364" t="s">
        <v>1794</v>
      </c>
    </row>
    <row r="365" spans="1:6" x14ac:dyDescent="0.3">
      <c r="A365" t="s">
        <v>1399</v>
      </c>
      <c r="B365" s="12">
        <v>10</v>
      </c>
      <c r="C365" t="s">
        <v>1428</v>
      </c>
      <c r="D365" s="12">
        <v>449.75277113933203</v>
      </c>
      <c r="E365" s="12">
        <v>100260.39175218702</v>
      </c>
      <c r="F365" t="s">
        <v>1795</v>
      </c>
    </row>
    <row r="366" spans="1:6" x14ac:dyDescent="0.3">
      <c r="A366" t="s">
        <v>1400</v>
      </c>
      <c r="B366" s="12">
        <v>10</v>
      </c>
      <c r="C366" t="s">
        <v>1428</v>
      </c>
      <c r="D366" s="12">
        <v>547.5400057968302</v>
      </c>
      <c r="E366" s="12">
        <v>100260.39175218702</v>
      </c>
      <c r="F366" t="s">
        <v>1796</v>
      </c>
    </row>
    <row r="367" spans="1:6" x14ac:dyDescent="0.3">
      <c r="A367" t="s">
        <v>1401</v>
      </c>
      <c r="B367" s="12">
        <v>10</v>
      </c>
      <c r="C367" t="s">
        <v>1428</v>
      </c>
      <c r="D367" s="12">
        <v>218.4695629557929</v>
      </c>
      <c r="E367" s="12">
        <v>100260.39175218702</v>
      </c>
      <c r="F367" t="s">
        <v>1797</v>
      </c>
    </row>
    <row r="368" spans="1:6" x14ac:dyDescent="0.3">
      <c r="A368" t="s">
        <v>1402</v>
      </c>
      <c r="B368" s="12">
        <v>10</v>
      </c>
      <c r="C368" t="s">
        <v>1428</v>
      </c>
      <c r="D368" s="12">
        <v>371.66798845354487</v>
      </c>
      <c r="E368" s="12">
        <v>100260.39175218702</v>
      </c>
      <c r="F368" t="s">
        <v>1798</v>
      </c>
    </row>
    <row r="369" spans="1:6" x14ac:dyDescent="0.3">
      <c r="A369" t="s">
        <v>1403</v>
      </c>
      <c r="B369" s="12">
        <v>10</v>
      </c>
      <c r="C369" t="s">
        <v>1428</v>
      </c>
      <c r="D369" s="12">
        <v>1148.8362481905685</v>
      </c>
      <c r="E369" s="12">
        <v>100260.39175218702</v>
      </c>
      <c r="F369" t="s">
        <v>1799</v>
      </c>
    </row>
    <row r="370" spans="1:6" x14ac:dyDescent="0.3">
      <c r="A370" t="s">
        <v>1404</v>
      </c>
      <c r="B370" s="12">
        <v>10</v>
      </c>
      <c r="C370" t="s">
        <v>1428</v>
      </c>
      <c r="D370" s="12">
        <v>16054.980324947999</v>
      </c>
      <c r="E370" s="12">
        <v>100260.39175218702</v>
      </c>
      <c r="F370" t="s">
        <v>1800</v>
      </c>
    </row>
    <row r="371" spans="1:6" x14ac:dyDescent="0.3">
      <c r="A371" t="s">
        <v>1405</v>
      </c>
      <c r="B371" s="12">
        <v>10</v>
      </c>
      <c r="C371" t="s">
        <v>1428</v>
      </c>
      <c r="D371" s="12">
        <v>9702.9449924741602</v>
      </c>
      <c r="E371" s="12">
        <v>100260.39175218702</v>
      </c>
      <c r="F371" t="s">
        <v>1801</v>
      </c>
    </row>
    <row r="372" spans="1:6" x14ac:dyDescent="0.3">
      <c r="A372" t="s">
        <v>1406</v>
      </c>
      <c r="B372" s="12">
        <v>10</v>
      </c>
      <c r="C372" t="s">
        <v>1428</v>
      </c>
      <c r="D372" s="12">
        <v>2108.7500706559567</v>
      </c>
      <c r="E372" s="12">
        <v>100260.39175218702</v>
      </c>
      <c r="F372" t="s">
        <v>1802</v>
      </c>
    </row>
    <row r="373" spans="1:6" x14ac:dyDescent="0.3">
      <c r="A373" t="s">
        <v>1407</v>
      </c>
      <c r="B373" s="12">
        <v>10</v>
      </c>
      <c r="C373" t="s">
        <v>1428</v>
      </c>
      <c r="D373" s="12">
        <v>531.25819899990529</v>
      </c>
      <c r="E373" s="12">
        <v>100260.39175218702</v>
      </c>
      <c r="F373" t="s">
        <v>1803</v>
      </c>
    </row>
    <row r="374" spans="1:6" x14ac:dyDescent="0.3">
      <c r="A374" t="s">
        <v>1408</v>
      </c>
      <c r="B374" s="12">
        <v>10</v>
      </c>
      <c r="C374" t="s">
        <v>1428</v>
      </c>
      <c r="D374" s="12">
        <v>8222.8373616879144</v>
      </c>
      <c r="E374" s="12">
        <v>100260.39175218702</v>
      </c>
      <c r="F374" t="s">
        <v>1804</v>
      </c>
    </row>
    <row r="375" spans="1:6" x14ac:dyDescent="0.3">
      <c r="A375" t="s">
        <v>1409</v>
      </c>
      <c r="B375" s="12">
        <v>10</v>
      </c>
      <c r="C375" t="s">
        <v>1428</v>
      </c>
      <c r="D375" s="12">
        <v>9645.7167430046902</v>
      </c>
      <c r="E375" s="12">
        <v>100260.39175218702</v>
      </c>
      <c r="F375" t="s">
        <v>1805</v>
      </c>
    </row>
    <row r="376" spans="1:6" x14ac:dyDescent="0.3">
      <c r="A376" t="s">
        <v>1410</v>
      </c>
      <c r="B376" s="12">
        <v>10</v>
      </c>
      <c r="C376" t="s">
        <v>1428</v>
      </c>
      <c r="D376" s="12">
        <v>823.14348043086284</v>
      </c>
      <c r="E376" s="12">
        <v>100260.39175218702</v>
      </c>
      <c r="F376" t="s">
        <v>1806</v>
      </c>
    </row>
    <row r="377" spans="1:6" x14ac:dyDescent="0.3">
      <c r="A377" t="s">
        <v>1411</v>
      </c>
      <c r="B377" s="12">
        <v>10</v>
      </c>
      <c r="C377" t="s">
        <v>1428</v>
      </c>
      <c r="D377" s="12">
        <v>997.29277693616211</v>
      </c>
      <c r="E377" s="12">
        <v>100260.39175218702</v>
      </c>
      <c r="F377" t="s">
        <v>1807</v>
      </c>
    </row>
    <row r="378" spans="1:6" x14ac:dyDescent="0.3">
      <c r="A378" t="s">
        <v>1412</v>
      </c>
      <c r="B378" s="12">
        <v>10</v>
      </c>
      <c r="C378" t="s">
        <v>1428</v>
      </c>
      <c r="D378" s="12">
        <v>1738.9737995999062</v>
      </c>
      <c r="E378" s="12">
        <v>100260.39175218702</v>
      </c>
      <c r="F378" t="s">
        <v>1808</v>
      </c>
    </row>
    <row r="379" spans="1:6" x14ac:dyDescent="0.3">
      <c r="A379" t="s">
        <v>1413</v>
      </c>
      <c r="B379" s="12">
        <v>10</v>
      </c>
      <c r="C379" t="s">
        <v>1428</v>
      </c>
      <c r="D379" s="12">
        <v>109707.98133371885</v>
      </c>
      <c r="E379" s="12">
        <v>100260.39175218702</v>
      </c>
      <c r="F379" t="s">
        <v>1809</v>
      </c>
    </row>
    <row r="380" spans="1:6" x14ac:dyDescent="0.3">
      <c r="A380" t="s">
        <v>1414</v>
      </c>
      <c r="B380" s="12">
        <v>10</v>
      </c>
      <c r="C380" t="s">
        <v>1428</v>
      </c>
      <c r="D380" s="12">
        <v>95761.751079426816</v>
      </c>
      <c r="E380" s="12">
        <v>100260.39175218702</v>
      </c>
      <c r="F380" t="s">
        <v>1810</v>
      </c>
    </row>
    <row r="381" spans="1:6" x14ac:dyDescent="0.3">
      <c r="A381" t="s">
        <v>1415</v>
      </c>
      <c r="B381" s="12">
        <v>10</v>
      </c>
      <c r="C381" t="s">
        <v>1428</v>
      </c>
      <c r="D381" s="12">
        <v>83950.056016296701</v>
      </c>
      <c r="E381" s="12">
        <v>100260.39175218702</v>
      </c>
      <c r="F381" t="s">
        <v>1811</v>
      </c>
    </row>
    <row r="382" spans="1:6" x14ac:dyDescent="0.3">
      <c r="A382" t="s">
        <v>1416</v>
      </c>
      <c r="B382" s="12">
        <v>10</v>
      </c>
      <c r="C382" t="s">
        <v>1428</v>
      </c>
      <c r="D382" s="12">
        <v>112347.98960337471</v>
      </c>
      <c r="E382" s="12">
        <v>100260.39175218702</v>
      </c>
      <c r="F382" t="s">
        <v>1812</v>
      </c>
    </row>
    <row r="383" spans="1:6" x14ac:dyDescent="0.3">
      <c r="A383" t="s">
        <v>1417</v>
      </c>
      <c r="B383" s="12">
        <v>10</v>
      </c>
      <c r="C383" t="s">
        <v>1428</v>
      </c>
      <c r="D383" s="12">
        <v>86590.064285952569</v>
      </c>
      <c r="E383" s="12">
        <v>100260.39175218702</v>
      </c>
      <c r="F383" t="s">
        <v>1813</v>
      </c>
    </row>
    <row r="384" spans="1:6" x14ac:dyDescent="0.3">
      <c r="A384" t="s">
        <v>1418</v>
      </c>
      <c r="B384" s="12">
        <v>10</v>
      </c>
      <c r="C384" t="s">
        <v>1428</v>
      </c>
      <c r="D384" s="12">
        <v>79190.37040469551</v>
      </c>
      <c r="E384" s="12">
        <v>100260.39175218702</v>
      </c>
      <c r="F384" t="s">
        <v>1814</v>
      </c>
    </row>
    <row r="385" spans="1:6" x14ac:dyDescent="0.3">
      <c r="A385" t="s">
        <v>1419</v>
      </c>
      <c r="B385" s="12">
        <v>10</v>
      </c>
      <c r="C385" t="s">
        <v>1428</v>
      </c>
      <c r="D385" s="12">
        <v>81926.636981231582</v>
      </c>
      <c r="E385" s="12">
        <v>100260.39175218702</v>
      </c>
      <c r="F385" t="s">
        <v>1815</v>
      </c>
    </row>
    <row r="386" spans="1:6" x14ac:dyDescent="0.3">
      <c r="A386" t="s">
        <v>1420</v>
      </c>
      <c r="B386" s="12">
        <v>10</v>
      </c>
      <c r="C386" t="s">
        <v>1428</v>
      </c>
      <c r="D386" s="12">
        <v>1830.1798433897941</v>
      </c>
      <c r="E386" s="12">
        <v>100260.39175218702</v>
      </c>
      <c r="F386" t="s">
        <v>1816</v>
      </c>
    </row>
    <row r="387" spans="1:6" x14ac:dyDescent="0.3">
      <c r="A387" t="s">
        <v>1421</v>
      </c>
      <c r="B387" s="12">
        <v>10</v>
      </c>
      <c r="C387" t="s">
        <v>1428</v>
      </c>
      <c r="D387" s="12">
        <v>8596.9463999958098</v>
      </c>
      <c r="E387" s="12">
        <v>100260.39175218702</v>
      </c>
      <c r="F387" t="s">
        <v>1817</v>
      </c>
    </row>
    <row r="388" spans="1:6" x14ac:dyDescent="0.3">
      <c r="A388" t="s">
        <v>1422</v>
      </c>
      <c r="B388" s="12">
        <v>10</v>
      </c>
      <c r="C388" t="s">
        <v>1428</v>
      </c>
      <c r="D388" s="12">
        <v>16054.980324947999</v>
      </c>
      <c r="E388" s="12">
        <v>100260.39175218702</v>
      </c>
      <c r="F388" t="s">
        <v>1818</v>
      </c>
    </row>
    <row r="389" spans="1:6" x14ac:dyDescent="0.3">
      <c r="A389" t="s">
        <v>1423</v>
      </c>
      <c r="B389" s="12">
        <v>10</v>
      </c>
      <c r="C389" t="s">
        <v>1428</v>
      </c>
      <c r="D389" s="12">
        <v>9702.9449924741602</v>
      </c>
      <c r="E389" s="12">
        <v>100260.39175218702</v>
      </c>
      <c r="F389" t="s">
        <v>1819</v>
      </c>
    </row>
    <row r="390" spans="1:6" x14ac:dyDescent="0.3">
      <c r="A390" t="s">
        <v>1424</v>
      </c>
      <c r="B390" s="12">
        <v>10</v>
      </c>
      <c r="C390" t="s">
        <v>1428</v>
      </c>
      <c r="D390" s="12">
        <v>2108.7500706559567</v>
      </c>
      <c r="E390" s="12">
        <v>100260.39175218702</v>
      </c>
      <c r="F390" t="s">
        <v>1820</v>
      </c>
    </row>
    <row r="391" spans="1:6" x14ac:dyDescent="0.3">
      <c r="A391" t="s">
        <v>1425</v>
      </c>
      <c r="B391" s="12">
        <v>10</v>
      </c>
      <c r="C391" t="s">
        <v>1428</v>
      </c>
      <c r="D391" s="12">
        <v>40.619425960452702</v>
      </c>
      <c r="E391" s="12">
        <v>100260.39175218702</v>
      </c>
      <c r="F391" t="s">
        <v>1821</v>
      </c>
    </row>
  </sheetData>
  <pageMargins left="0.7" right="0.7" top="0.75" bottom="0.75" header="0.3" footer="0.3"/>
  <pageSetup orientation="portrait" horizontalDpi="90" verticalDpi="9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49"/>
  <sheetViews>
    <sheetView workbookViewId="0">
      <selection activeCell="G8" sqref="G8"/>
    </sheetView>
  </sheetViews>
  <sheetFormatPr defaultRowHeight="14.4" x14ac:dyDescent="0.3"/>
  <sheetData>
    <row r="1" spans="1:4" x14ac:dyDescent="0.3">
      <c r="A1" t="s">
        <v>1822</v>
      </c>
      <c r="B1" t="s">
        <v>2271</v>
      </c>
      <c r="C1" t="s">
        <v>2496</v>
      </c>
      <c r="D1" t="s">
        <v>2945</v>
      </c>
    </row>
    <row r="2" spans="1:4" x14ac:dyDescent="0.3">
      <c r="A2" t="s">
        <v>1823</v>
      </c>
      <c r="B2" t="s">
        <v>2272</v>
      </c>
      <c r="C2" t="s">
        <v>2497</v>
      </c>
      <c r="D2" s="12">
        <v>0.27770418081201381</v>
      </c>
    </row>
    <row r="3" spans="1:4" x14ac:dyDescent="0.3">
      <c r="A3" t="s">
        <v>1824</v>
      </c>
      <c r="B3" t="s">
        <v>2272</v>
      </c>
      <c r="C3" t="s">
        <v>2498</v>
      </c>
      <c r="D3" s="12">
        <v>0.34381699999999998</v>
      </c>
    </row>
    <row r="4" spans="1:4" x14ac:dyDescent="0.3">
      <c r="A4" t="s">
        <v>1825</v>
      </c>
      <c r="B4" t="s">
        <v>2273</v>
      </c>
      <c r="C4" t="s">
        <v>2499</v>
      </c>
      <c r="D4" s="12">
        <v>0.26878141472291139</v>
      </c>
    </row>
    <row r="5" spans="1:4" x14ac:dyDescent="0.3">
      <c r="A5" t="s">
        <v>1826</v>
      </c>
      <c r="B5" t="s">
        <v>2273</v>
      </c>
      <c r="C5" t="s">
        <v>2500</v>
      </c>
      <c r="D5" s="12">
        <v>0.3466185</v>
      </c>
    </row>
    <row r="6" spans="1:4" x14ac:dyDescent="0.3">
      <c r="A6" t="s">
        <v>1827</v>
      </c>
      <c r="B6" t="s">
        <v>2274</v>
      </c>
      <c r="C6" t="s">
        <v>2501</v>
      </c>
      <c r="D6" s="12">
        <v>0.2547932929569201</v>
      </c>
    </row>
    <row r="7" spans="1:4" x14ac:dyDescent="0.3">
      <c r="A7" t="s">
        <v>1828</v>
      </c>
      <c r="B7" t="s">
        <v>2274</v>
      </c>
      <c r="C7" t="s">
        <v>2502</v>
      </c>
      <c r="D7" s="12">
        <v>0.35957810000000001</v>
      </c>
    </row>
    <row r="8" spans="1:4" x14ac:dyDescent="0.3">
      <c r="A8" t="s">
        <v>1829</v>
      </c>
      <c r="B8" t="s">
        <v>2275</v>
      </c>
      <c r="C8" t="s">
        <v>2503</v>
      </c>
      <c r="D8" s="12">
        <v>0.2547932929569201</v>
      </c>
    </row>
    <row r="9" spans="1:4" x14ac:dyDescent="0.3">
      <c r="A9" t="s">
        <v>1830</v>
      </c>
      <c r="B9" t="s">
        <v>2275</v>
      </c>
      <c r="C9" t="s">
        <v>2504</v>
      </c>
      <c r="D9" s="12">
        <v>0.35957810000000001</v>
      </c>
    </row>
    <row r="10" spans="1:4" x14ac:dyDescent="0.3">
      <c r="A10" t="s">
        <v>1831</v>
      </c>
      <c r="B10" t="s">
        <v>2276</v>
      </c>
      <c r="C10" t="s">
        <v>2505</v>
      </c>
      <c r="D10" s="12">
        <v>0.1995738866887532</v>
      </c>
    </row>
    <row r="11" spans="1:4" x14ac:dyDescent="0.3">
      <c r="A11" t="s">
        <v>1832</v>
      </c>
      <c r="B11" t="s">
        <v>2276</v>
      </c>
      <c r="C11" t="s">
        <v>2506</v>
      </c>
      <c r="D11" s="12">
        <v>0.3181794</v>
      </c>
    </row>
    <row r="12" spans="1:4" x14ac:dyDescent="0.3">
      <c r="A12" t="s">
        <v>1833</v>
      </c>
      <c r="B12" t="s">
        <v>2277</v>
      </c>
      <c r="C12" t="s">
        <v>2507</v>
      </c>
      <c r="D12" s="12">
        <v>0.27121910918944453</v>
      </c>
    </row>
    <row r="13" spans="1:4" x14ac:dyDescent="0.3">
      <c r="A13" t="s">
        <v>1834</v>
      </c>
      <c r="B13" t="s">
        <v>2277</v>
      </c>
      <c r="C13" t="s">
        <v>2508</v>
      </c>
      <c r="D13" s="12">
        <v>0.32580120000000001</v>
      </c>
    </row>
    <row r="14" spans="1:4" x14ac:dyDescent="0.3">
      <c r="A14" t="s">
        <v>1835</v>
      </c>
      <c r="B14" t="s">
        <v>2278</v>
      </c>
      <c r="C14" t="s">
        <v>2509</v>
      </c>
      <c r="D14" s="12">
        <v>0.39022593174109627</v>
      </c>
    </row>
    <row r="15" spans="1:4" x14ac:dyDescent="0.3">
      <c r="A15" t="s">
        <v>1836</v>
      </c>
      <c r="B15" t="s">
        <v>2278</v>
      </c>
      <c r="C15" t="s">
        <v>2510</v>
      </c>
      <c r="D15" s="12">
        <v>0.38483970000000001</v>
      </c>
    </row>
    <row r="16" spans="1:4" x14ac:dyDescent="0.3">
      <c r="A16" t="s">
        <v>1837</v>
      </c>
      <c r="B16" t="s">
        <v>2279</v>
      </c>
      <c r="C16" t="s">
        <v>2511</v>
      </c>
      <c r="D16" s="12">
        <v>0.27906102160723184</v>
      </c>
    </row>
    <row r="17" spans="1:4" x14ac:dyDescent="0.3">
      <c r="A17" t="s">
        <v>1838</v>
      </c>
      <c r="B17" t="s">
        <v>2279</v>
      </c>
      <c r="C17" t="s">
        <v>2512</v>
      </c>
      <c r="D17" s="12">
        <v>0.30669279999999999</v>
      </c>
    </row>
    <row r="18" spans="1:4" x14ac:dyDescent="0.3">
      <c r="A18" t="s">
        <v>1839</v>
      </c>
      <c r="B18" t="s">
        <v>2280</v>
      </c>
      <c r="C18" t="s">
        <v>2513</v>
      </c>
      <c r="D18" s="12">
        <v>0.32212676659148065</v>
      </c>
    </row>
    <row r="19" spans="1:4" x14ac:dyDescent="0.3">
      <c r="A19" t="s">
        <v>1840</v>
      </c>
      <c r="B19" t="s">
        <v>2280</v>
      </c>
      <c r="C19" t="s">
        <v>2514</v>
      </c>
      <c r="D19" s="12">
        <v>0.34381970000000001</v>
      </c>
    </row>
    <row r="20" spans="1:4" x14ac:dyDescent="0.3">
      <c r="A20" t="s">
        <v>1841</v>
      </c>
      <c r="B20" t="s">
        <v>2281</v>
      </c>
      <c r="C20" t="s">
        <v>2515</v>
      </c>
      <c r="D20" s="12">
        <v>0.26878141472291139</v>
      </c>
    </row>
    <row r="21" spans="1:4" x14ac:dyDescent="0.3">
      <c r="A21" t="s">
        <v>1842</v>
      </c>
      <c r="B21" t="s">
        <v>2281</v>
      </c>
      <c r="C21" t="s">
        <v>2516</v>
      </c>
      <c r="D21" s="12">
        <v>0.3466185</v>
      </c>
    </row>
    <row r="22" spans="1:4" x14ac:dyDescent="0.3">
      <c r="A22" t="s">
        <v>1843</v>
      </c>
      <c r="B22" t="s">
        <v>2282</v>
      </c>
      <c r="C22" t="s">
        <v>2517</v>
      </c>
      <c r="D22" s="12">
        <v>0.333682653298778</v>
      </c>
    </row>
    <row r="23" spans="1:4" x14ac:dyDescent="0.3">
      <c r="A23" t="s">
        <v>1844</v>
      </c>
      <c r="B23" t="s">
        <v>2282</v>
      </c>
      <c r="C23" t="s">
        <v>2518</v>
      </c>
      <c r="D23" s="12">
        <v>0.3727818</v>
      </c>
    </row>
    <row r="24" spans="1:4" x14ac:dyDescent="0.3">
      <c r="A24" t="s">
        <v>1845</v>
      </c>
      <c r="B24" t="s">
        <v>2283</v>
      </c>
      <c r="C24" t="s">
        <v>2519</v>
      </c>
      <c r="D24" s="12">
        <v>0.28913603805555871</v>
      </c>
    </row>
    <row r="25" spans="1:4" x14ac:dyDescent="0.3">
      <c r="A25" t="s">
        <v>1846</v>
      </c>
      <c r="B25" t="s">
        <v>2283</v>
      </c>
      <c r="C25" t="s">
        <v>2520</v>
      </c>
      <c r="D25" s="12">
        <v>0.33304549999999999</v>
      </c>
    </row>
    <row r="26" spans="1:4" x14ac:dyDescent="0.3">
      <c r="A26" t="s">
        <v>1847</v>
      </c>
      <c r="B26" t="s">
        <v>2284</v>
      </c>
      <c r="C26" t="s">
        <v>2521</v>
      </c>
      <c r="D26" s="12">
        <v>0.30435277726207521</v>
      </c>
    </row>
    <row r="27" spans="1:4" x14ac:dyDescent="0.3">
      <c r="A27" t="s">
        <v>1848</v>
      </c>
      <c r="B27" t="s">
        <v>2284</v>
      </c>
      <c r="C27" t="s">
        <v>2522</v>
      </c>
      <c r="D27" s="12">
        <v>0.3395627</v>
      </c>
    </row>
    <row r="28" spans="1:4" x14ac:dyDescent="0.3">
      <c r="A28" t="s">
        <v>1849</v>
      </c>
      <c r="B28" t="s">
        <v>2285</v>
      </c>
      <c r="C28" t="s">
        <v>2523</v>
      </c>
      <c r="D28" s="12">
        <v>0.28549710287388164</v>
      </c>
    </row>
    <row r="29" spans="1:4" x14ac:dyDescent="0.3">
      <c r="A29" t="s">
        <v>1850</v>
      </c>
      <c r="B29" t="s">
        <v>2285</v>
      </c>
      <c r="C29" t="s">
        <v>2524</v>
      </c>
      <c r="D29" s="12">
        <v>0.33058070000000001</v>
      </c>
    </row>
    <row r="30" spans="1:4" x14ac:dyDescent="0.3">
      <c r="A30" t="s">
        <v>1851</v>
      </c>
      <c r="B30" t="s">
        <v>2286</v>
      </c>
      <c r="C30" t="s">
        <v>2525</v>
      </c>
      <c r="D30" s="12">
        <v>0.32357755656748799</v>
      </c>
    </row>
    <row r="31" spans="1:4" x14ac:dyDescent="0.3">
      <c r="A31" t="s">
        <v>1852</v>
      </c>
      <c r="B31" t="s">
        <v>2286</v>
      </c>
      <c r="C31" t="s">
        <v>2526</v>
      </c>
      <c r="D31" s="12">
        <v>0.3502826</v>
      </c>
    </row>
    <row r="32" spans="1:4" x14ac:dyDescent="0.3">
      <c r="A32" t="s">
        <v>1853</v>
      </c>
      <c r="B32" t="s">
        <v>2287</v>
      </c>
      <c r="C32" t="s">
        <v>2527</v>
      </c>
      <c r="D32" s="12">
        <v>0.28959852430967309</v>
      </c>
    </row>
    <row r="33" spans="1:4" x14ac:dyDescent="0.3">
      <c r="A33" t="s">
        <v>1854</v>
      </c>
      <c r="B33" t="s">
        <v>2287</v>
      </c>
      <c r="C33" t="s">
        <v>2528</v>
      </c>
      <c r="D33" s="12">
        <v>0.32895150000000001</v>
      </c>
    </row>
    <row r="34" spans="1:4" x14ac:dyDescent="0.3">
      <c r="A34" t="s">
        <v>1855</v>
      </c>
      <c r="B34" t="s">
        <v>2288</v>
      </c>
      <c r="C34" t="s">
        <v>2529</v>
      </c>
      <c r="D34" s="12">
        <v>0.27445172027700682</v>
      </c>
    </row>
    <row r="35" spans="1:4" x14ac:dyDescent="0.3">
      <c r="A35" t="s">
        <v>1856</v>
      </c>
      <c r="B35" t="s">
        <v>2288</v>
      </c>
      <c r="C35" t="s">
        <v>2530</v>
      </c>
      <c r="D35" s="12">
        <v>0.32583129999999999</v>
      </c>
    </row>
    <row r="36" spans="1:4" x14ac:dyDescent="0.3">
      <c r="A36" t="s">
        <v>1857</v>
      </c>
      <c r="B36" t="s">
        <v>2289</v>
      </c>
      <c r="C36" t="s">
        <v>2531</v>
      </c>
      <c r="D36" s="12">
        <v>0.28087019880340391</v>
      </c>
    </row>
    <row r="37" spans="1:4" x14ac:dyDescent="0.3">
      <c r="A37" t="s">
        <v>1858</v>
      </c>
      <c r="B37" t="s">
        <v>2289</v>
      </c>
      <c r="C37" t="s">
        <v>2532</v>
      </c>
      <c r="D37" s="12">
        <v>0.32676129999999998</v>
      </c>
    </row>
    <row r="38" spans="1:4" x14ac:dyDescent="0.3">
      <c r="A38" t="s">
        <v>1859</v>
      </c>
      <c r="B38" t="s">
        <v>2290</v>
      </c>
      <c r="C38" t="s">
        <v>2533</v>
      </c>
      <c r="D38" s="12">
        <v>0.28036439260552337</v>
      </c>
    </row>
    <row r="39" spans="1:4" x14ac:dyDescent="0.3">
      <c r="A39" t="s">
        <v>1860</v>
      </c>
      <c r="B39" t="s">
        <v>2290</v>
      </c>
      <c r="C39" t="s">
        <v>2534</v>
      </c>
      <c r="D39" s="12">
        <v>0.32666299999999998</v>
      </c>
    </row>
    <row r="40" spans="1:4" x14ac:dyDescent="0.3">
      <c r="A40" t="s">
        <v>1861</v>
      </c>
      <c r="B40" t="s">
        <v>2291</v>
      </c>
      <c r="C40" t="s">
        <v>2535</v>
      </c>
      <c r="D40" s="12">
        <v>0.31543619351616486</v>
      </c>
    </row>
    <row r="41" spans="1:4" x14ac:dyDescent="0.3">
      <c r="A41" t="s">
        <v>1862</v>
      </c>
      <c r="B41" t="s">
        <v>2291</v>
      </c>
      <c r="C41" t="s">
        <v>2536</v>
      </c>
      <c r="D41" s="12">
        <v>0.35146119999999997</v>
      </c>
    </row>
    <row r="42" spans="1:4" x14ac:dyDescent="0.3">
      <c r="A42" t="s">
        <v>1863</v>
      </c>
      <c r="B42" t="s">
        <v>2292</v>
      </c>
      <c r="C42" t="s">
        <v>2537</v>
      </c>
      <c r="D42" s="12">
        <v>0.29724414213042422</v>
      </c>
    </row>
    <row r="43" spans="1:4" x14ac:dyDescent="0.3">
      <c r="A43" t="s">
        <v>1864</v>
      </c>
      <c r="B43" t="s">
        <v>2292</v>
      </c>
      <c r="C43" t="s">
        <v>2538</v>
      </c>
      <c r="D43" s="12">
        <v>0.34608919999999999</v>
      </c>
    </row>
    <row r="44" spans="1:4" x14ac:dyDescent="0.3">
      <c r="A44" t="s">
        <v>1865</v>
      </c>
      <c r="B44" t="s">
        <v>2293</v>
      </c>
      <c r="C44" t="s">
        <v>2539</v>
      </c>
      <c r="D44" s="12">
        <v>0.29633655459906627</v>
      </c>
    </row>
    <row r="45" spans="1:4" x14ac:dyDescent="0.3">
      <c r="A45" t="s">
        <v>1866</v>
      </c>
      <c r="B45" t="s">
        <v>2293</v>
      </c>
      <c r="C45" t="s">
        <v>2540</v>
      </c>
      <c r="D45" s="12">
        <v>0.33109230000000001</v>
      </c>
    </row>
    <row r="46" spans="1:4" x14ac:dyDescent="0.3">
      <c r="A46" t="s">
        <v>1867</v>
      </c>
      <c r="B46" t="s">
        <v>2294</v>
      </c>
      <c r="C46" t="s">
        <v>2541</v>
      </c>
      <c r="D46" s="12">
        <v>0.29290967670752932</v>
      </c>
    </row>
    <row r="47" spans="1:4" x14ac:dyDescent="0.3">
      <c r="A47" t="s">
        <v>1868</v>
      </c>
      <c r="B47" t="s">
        <v>2294</v>
      </c>
      <c r="C47" t="s">
        <v>2542</v>
      </c>
      <c r="D47" s="12">
        <v>0.3297715</v>
      </c>
    </row>
    <row r="48" spans="1:4" x14ac:dyDescent="0.3">
      <c r="A48" t="s">
        <v>1869</v>
      </c>
      <c r="B48" t="s">
        <v>2295</v>
      </c>
      <c r="C48" t="s">
        <v>2543</v>
      </c>
      <c r="D48" s="12">
        <v>0.19353291876761125</v>
      </c>
    </row>
    <row r="49" spans="1:4" x14ac:dyDescent="0.3">
      <c r="A49" t="s">
        <v>1870</v>
      </c>
      <c r="B49" t="s">
        <v>2295</v>
      </c>
      <c r="C49" t="s">
        <v>2544</v>
      </c>
      <c r="D49" s="12">
        <v>0.31759209999999999</v>
      </c>
    </row>
    <row r="50" spans="1:4" x14ac:dyDescent="0.3">
      <c r="A50" t="s">
        <v>1871</v>
      </c>
      <c r="B50" t="s">
        <v>2296</v>
      </c>
      <c r="C50" t="s">
        <v>2545</v>
      </c>
      <c r="D50" s="12">
        <v>0.3892544076358761</v>
      </c>
    </row>
    <row r="51" spans="1:4" x14ac:dyDescent="0.3">
      <c r="A51" t="s">
        <v>1872</v>
      </c>
      <c r="B51" t="s">
        <v>2296</v>
      </c>
      <c r="C51" t="s">
        <v>2546</v>
      </c>
      <c r="D51" s="12">
        <v>0.42500779999999999</v>
      </c>
    </row>
    <row r="52" spans="1:4" x14ac:dyDescent="0.3">
      <c r="A52" t="s">
        <v>1873</v>
      </c>
      <c r="B52" t="s">
        <v>2297</v>
      </c>
      <c r="C52" t="s">
        <v>2547</v>
      </c>
      <c r="D52" s="12">
        <v>0.2854378564702989</v>
      </c>
    </row>
    <row r="53" spans="1:4" x14ac:dyDescent="0.3">
      <c r="A53" t="s">
        <v>1874</v>
      </c>
      <c r="B53" t="s">
        <v>2297</v>
      </c>
      <c r="C53" t="s">
        <v>2548</v>
      </c>
      <c r="D53" s="12">
        <v>0.32869419999999999</v>
      </c>
    </row>
    <row r="54" spans="1:4" x14ac:dyDescent="0.3">
      <c r="A54" t="s">
        <v>1875</v>
      </c>
      <c r="B54" t="s">
        <v>2298</v>
      </c>
      <c r="C54" t="s">
        <v>2549</v>
      </c>
      <c r="D54" s="12">
        <v>0.3892544076358761</v>
      </c>
    </row>
    <row r="55" spans="1:4" x14ac:dyDescent="0.3">
      <c r="A55" t="s">
        <v>1876</v>
      </c>
      <c r="B55" t="s">
        <v>2298</v>
      </c>
      <c r="C55" t="s">
        <v>2550</v>
      </c>
      <c r="D55" s="12">
        <v>0.42500779999999999</v>
      </c>
    </row>
    <row r="56" spans="1:4" x14ac:dyDescent="0.3">
      <c r="A56" t="s">
        <v>1877</v>
      </c>
      <c r="B56" t="s">
        <v>2299</v>
      </c>
      <c r="C56" t="s">
        <v>2551</v>
      </c>
      <c r="D56" s="12">
        <v>0.43538509792331492</v>
      </c>
    </row>
    <row r="57" spans="1:4" x14ac:dyDescent="0.3">
      <c r="A57" t="s">
        <v>1878</v>
      </c>
      <c r="B57" t="s">
        <v>2299</v>
      </c>
      <c r="C57" t="s">
        <v>2552</v>
      </c>
      <c r="D57" s="12">
        <v>0.40713270000000001</v>
      </c>
    </row>
    <row r="58" spans="1:4" x14ac:dyDescent="0.3">
      <c r="A58" t="s">
        <v>1879</v>
      </c>
      <c r="B58" t="s">
        <v>2300</v>
      </c>
      <c r="C58" t="s">
        <v>2553</v>
      </c>
      <c r="D58" s="12">
        <v>0.3110442639749425</v>
      </c>
    </row>
    <row r="59" spans="1:4" x14ac:dyDescent="0.3">
      <c r="A59" t="s">
        <v>1880</v>
      </c>
      <c r="B59" t="s">
        <v>2300</v>
      </c>
      <c r="C59" t="s">
        <v>2554</v>
      </c>
      <c r="D59" s="12">
        <v>0.39983800000000003</v>
      </c>
    </row>
    <row r="60" spans="1:4" x14ac:dyDescent="0.3">
      <c r="A60" t="s">
        <v>1881</v>
      </c>
      <c r="B60" t="s">
        <v>2301</v>
      </c>
      <c r="C60" t="s">
        <v>2555</v>
      </c>
      <c r="D60" s="12">
        <v>0.2828432341778444</v>
      </c>
    </row>
    <row r="61" spans="1:4" x14ac:dyDescent="0.3">
      <c r="A61" t="s">
        <v>1882</v>
      </c>
      <c r="B61" t="s">
        <v>2301</v>
      </c>
      <c r="C61" t="s">
        <v>2556</v>
      </c>
      <c r="D61" s="12">
        <v>0.33014120000000002</v>
      </c>
    </row>
    <row r="62" spans="1:4" x14ac:dyDescent="0.3">
      <c r="A62" t="s">
        <v>1883</v>
      </c>
      <c r="B62" t="s">
        <v>2302</v>
      </c>
      <c r="C62" t="s">
        <v>2557</v>
      </c>
      <c r="D62" s="12">
        <v>0.27905223946946706</v>
      </c>
    </row>
    <row r="63" spans="1:4" x14ac:dyDescent="0.3">
      <c r="A63" t="s">
        <v>1884</v>
      </c>
      <c r="B63" t="s">
        <v>2302</v>
      </c>
      <c r="C63" t="s">
        <v>2558</v>
      </c>
      <c r="D63" s="12">
        <v>0.33001360000000002</v>
      </c>
    </row>
    <row r="64" spans="1:4" x14ac:dyDescent="0.3">
      <c r="A64" t="s">
        <v>1885</v>
      </c>
      <c r="B64" t="s">
        <v>2303</v>
      </c>
      <c r="C64" t="s">
        <v>2559</v>
      </c>
      <c r="D64" s="12">
        <v>0.54208364065218251</v>
      </c>
    </row>
    <row r="65" spans="1:4" x14ac:dyDescent="0.3">
      <c r="A65" t="s">
        <v>1886</v>
      </c>
      <c r="B65" t="s">
        <v>2303</v>
      </c>
      <c r="C65" t="s">
        <v>2560</v>
      </c>
      <c r="D65" s="12">
        <v>2.1781969999999999</v>
      </c>
    </row>
    <row r="66" spans="1:4" x14ac:dyDescent="0.3">
      <c r="A66" t="s">
        <v>1887</v>
      </c>
      <c r="B66" t="s">
        <v>2304</v>
      </c>
      <c r="C66" t="s">
        <v>2561</v>
      </c>
      <c r="D66" s="12">
        <v>0.20590136474251095</v>
      </c>
    </row>
    <row r="67" spans="1:4" x14ac:dyDescent="0.3">
      <c r="A67" t="s">
        <v>1888</v>
      </c>
      <c r="B67" t="s">
        <v>2304</v>
      </c>
      <c r="C67" t="s">
        <v>2562</v>
      </c>
      <c r="D67" s="12">
        <v>0.3362598</v>
      </c>
    </row>
    <row r="68" spans="1:4" x14ac:dyDescent="0.3">
      <c r="A68" t="s">
        <v>1889</v>
      </c>
      <c r="B68" t="s">
        <v>2305</v>
      </c>
      <c r="C68" t="s">
        <v>2563</v>
      </c>
      <c r="D68" s="12">
        <v>0.20005775361950884</v>
      </c>
    </row>
    <row r="69" spans="1:4" x14ac:dyDescent="0.3">
      <c r="A69" t="s">
        <v>1890</v>
      </c>
      <c r="B69" t="s">
        <v>2305</v>
      </c>
      <c r="C69" t="s">
        <v>2564</v>
      </c>
      <c r="D69" s="12">
        <v>0.33913450000000001</v>
      </c>
    </row>
    <row r="70" spans="1:4" x14ac:dyDescent="0.3">
      <c r="A70" t="s">
        <v>1891</v>
      </c>
      <c r="B70" t="s">
        <v>2306</v>
      </c>
      <c r="C70" t="s">
        <v>2565</v>
      </c>
      <c r="D70" s="12">
        <v>0.19151853737225291</v>
      </c>
    </row>
    <row r="71" spans="1:4" x14ac:dyDescent="0.3">
      <c r="A71" t="s">
        <v>1892</v>
      </c>
      <c r="B71" t="s">
        <v>2306</v>
      </c>
      <c r="C71" t="s">
        <v>2566</v>
      </c>
      <c r="D71" s="12">
        <v>0.35091660000000002</v>
      </c>
    </row>
    <row r="72" spans="1:4" x14ac:dyDescent="0.3">
      <c r="A72" t="s">
        <v>1893</v>
      </c>
      <c r="B72" t="s">
        <v>2307</v>
      </c>
      <c r="C72" t="s">
        <v>2567</v>
      </c>
      <c r="D72" s="12">
        <v>0.19151853737225291</v>
      </c>
    </row>
    <row r="73" spans="1:4" x14ac:dyDescent="0.3">
      <c r="A73" t="s">
        <v>1894</v>
      </c>
      <c r="B73" t="s">
        <v>2307</v>
      </c>
      <c r="C73" t="s">
        <v>2568</v>
      </c>
      <c r="D73" s="12">
        <v>0.35091660000000002</v>
      </c>
    </row>
    <row r="74" spans="1:4" x14ac:dyDescent="0.3">
      <c r="A74" t="s">
        <v>1895</v>
      </c>
      <c r="B74" t="s">
        <v>2308</v>
      </c>
      <c r="C74" t="s">
        <v>2569</v>
      </c>
      <c r="D74" s="12">
        <v>0.15309252791015687</v>
      </c>
    </row>
    <row r="75" spans="1:4" x14ac:dyDescent="0.3">
      <c r="A75" t="s">
        <v>1896</v>
      </c>
      <c r="B75" t="s">
        <v>2308</v>
      </c>
      <c r="C75" t="s">
        <v>2570</v>
      </c>
      <c r="D75" s="12">
        <v>0.31578709999999999</v>
      </c>
    </row>
    <row r="76" spans="1:4" x14ac:dyDescent="0.3">
      <c r="A76" t="s">
        <v>1897</v>
      </c>
      <c r="B76" t="s">
        <v>2309</v>
      </c>
      <c r="C76" t="s">
        <v>2571</v>
      </c>
      <c r="D76" s="12">
        <v>0.20151059514647982</v>
      </c>
    </row>
    <row r="77" spans="1:4" x14ac:dyDescent="0.3">
      <c r="A77" t="s">
        <v>1898</v>
      </c>
      <c r="B77" t="s">
        <v>2309</v>
      </c>
      <c r="C77" t="s">
        <v>2572</v>
      </c>
      <c r="D77" s="12">
        <v>0.32003470000000001</v>
      </c>
    </row>
    <row r="78" spans="1:4" x14ac:dyDescent="0.3">
      <c r="A78" t="s">
        <v>1899</v>
      </c>
      <c r="B78" t="s">
        <v>2310</v>
      </c>
      <c r="C78" t="s">
        <v>2573</v>
      </c>
      <c r="D78" s="12">
        <v>0.32651812854804341</v>
      </c>
    </row>
    <row r="79" spans="1:4" x14ac:dyDescent="0.3">
      <c r="A79" t="s">
        <v>1900</v>
      </c>
      <c r="B79" t="s">
        <v>2310</v>
      </c>
      <c r="C79" t="s">
        <v>2574</v>
      </c>
      <c r="D79" s="12">
        <v>0.37256309999999998</v>
      </c>
    </row>
    <row r="80" spans="1:4" x14ac:dyDescent="0.3">
      <c r="A80" t="s">
        <v>1901</v>
      </c>
      <c r="B80" t="s">
        <v>2311</v>
      </c>
      <c r="C80" t="s">
        <v>2575</v>
      </c>
      <c r="D80" s="12">
        <v>0.207258205537729</v>
      </c>
    </row>
    <row r="81" spans="1:4" x14ac:dyDescent="0.3">
      <c r="A81" t="s">
        <v>1902</v>
      </c>
      <c r="B81" t="s">
        <v>2311</v>
      </c>
      <c r="C81" t="s">
        <v>2576</v>
      </c>
      <c r="D81" s="12">
        <v>0.30223660000000002</v>
      </c>
    </row>
    <row r="82" spans="1:4" x14ac:dyDescent="0.3">
      <c r="A82" t="s">
        <v>1903</v>
      </c>
      <c r="B82" t="s">
        <v>2312</v>
      </c>
      <c r="C82" t="s">
        <v>2577</v>
      </c>
      <c r="D82" s="12">
        <v>0.24496343659899356</v>
      </c>
    </row>
    <row r="83" spans="1:4" x14ac:dyDescent="0.3">
      <c r="A83" t="s">
        <v>1904</v>
      </c>
      <c r="B83" t="s">
        <v>2312</v>
      </c>
      <c r="C83" t="s">
        <v>2578</v>
      </c>
      <c r="D83" s="12">
        <v>0.33596569999999998</v>
      </c>
    </row>
    <row r="84" spans="1:4" x14ac:dyDescent="0.3">
      <c r="A84" t="s">
        <v>1905</v>
      </c>
      <c r="B84" t="s">
        <v>2313</v>
      </c>
      <c r="C84" t="s">
        <v>2579</v>
      </c>
      <c r="D84" s="12">
        <v>0.20005775361950884</v>
      </c>
    </row>
    <row r="85" spans="1:4" x14ac:dyDescent="0.3">
      <c r="A85" t="s">
        <v>1906</v>
      </c>
      <c r="B85" t="s">
        <v>2313</v>
      </c>
      <c r="C85" t="s">
        <v>2580</v>
      </c>
      <c r="D85" s="12">
        <v>0.33913450000000001</v>
      </c>
    </row>
    <row r="86" spans="1:4" x14ac:dyDescent="0.3">
      <c r="A86" t="s">
        <v>1907</v>
      </c>
      <c r="B86" t="s">
        <v>2314</v>
      </c>
      <c r="C86" t="s">
        <v>2581</v>
      </c>
      <c r="D86" s="12">
        <v>0.2572570655700408</v>
      </c>
    </row>
    <row r="87" spans="1:4" x14ac:dyDescent="0.3">
      <c r="A87" t="s">
        <v>1908</v>
      </c>
      <c r="B87" t="s">
        <v>2314</v>
      </c>
      <c r="C87" t="s">
        <v>2582</v>
      </c>
      <c r="D87" s="12">
        <v>0.36182959999999997</v>
      </c>
    </row>
    <row r="88" spans="1:4" x14ac:dyDescent="0.3">
      <c r="A88" t="s">
        <v>1909</v>
      </c>
      <c r="B88" t="s">
        <v>2315</v>
      </c>
      <c r="C88" t="s">
        <v>2583</v>
      </c>
      <c r="D88" s="12">
        <v>0.21816522884638392</v>
      </c>
    </row>
    <row r="89" spans="1:4" x14ac:dyDescent="0.3">
      <c r="A89" t="s">
        <v>1910</v>
      </c>
      <c r="B89" t="s">
        <v>2315</v>
      </c>
      <c r="C89" t="s">
        <v>2584</v>
      </c>
      <c r="D89" s="12">
        <v>0.32619310000000001</v>
      </c>
    </row>
    <row r="90" spans="1:4" x14ac:dyDescent="0.3">
      <c r="A90" t="s">
        <v>1911</v>
      </c>
      <c r="B90" t="s">
        <v>2316</v>
      </c>
      <c r="C90" t="s">
        <v>2585</v>
      </c>
      <c r="D90" s="12">
        <v>0.23390569108851986</v>
      </c>
    </row>
    <row r="91" spans="1:4" x14ac:dyDescent="0.3">
      <c r="A91" t="s">
        <v>1912</v>
      </c>
      <c r="B91" t="s">
        <v>2316</v>
      </c>
      <c r="C91" t="s">
        <v>2586</v>
      </c>
      <c r="D91" s="12">
        <v>0.3320322</v>
      </c>
    </row>
    <row r="92" spans="1:4" x14ac:dyDescent="0.3">
      <c r="A92" t="s">
        <v>1913</v>
      </c>
      <c r="B92" t="s">
        <v>2317</v>
      </c>
      <c r="C92" t="s">
        <v>2587</v>
      </c>
      <c r="D92" s="12">
        <v>0.21263078409013625</v>
      </c>
    </row>
    <row r="93" spans="1:4" x14ac:dyDescent="0.3">
      <c r="A93" t="s">
        <v>1914</v>
      </c>
      <c r="B93" t="s">
        <v>2317</v>
      </c>
      <c r="C93" t="s">
        <v>2588</v>
      </c>
      <c r="D93" s="12">
        <v>0.32367560000000001</v>
      </c>
    </row>
    <row r="94" spans="1:4" x14ac:dyDescent="0.3">
      <c r="A94" t="s">
        <v>1915</v>
      </c>
      <c r="B94" t="s">
        <v>2318</v>
      </c>
      <c r="C94" t="s">
        <v>2589</v>
      </c>
      <c r="D94" s="12">
        <v>0.25289897454001808</v>
      </c>
    </row>
    <row r="95" spans="1:4" x14ac:dyDescent="0.3">
      <c r="A95" t="s">
        <v>1916</v>
      </c>
      <c r="B95" t="s">
        <v>2318</v>
      </c>
      <c r="C95" t="s">
        <v>2590</v>
      </c>
      <c r="D95" s="12">
        <v>0.34103519999999998</v>
      </c>
    </row>
    <row r="96" spans="1:4" x14ac:dyDescent="0.3">
      <c r="A96" t="s">
        <v>1917</v>
      </c>
      <c r="B96" t="s">
        <v>2319</v>
      </c>
      <c r="C96" t="s">
        <v>2591</v>
      </c>
      <c r="D96" s="12">
        <v>0.21499572743123394</v>
      </c>
    </row>
    <row r="97" spans="1:4" x14ac:dyDescent="0.3">
      <c r="A97" t="s">
        <v>1918</v>
      </c>
      <c r="B97" t="s">
        <v>2319</v>
      </c>
      <c r="C97" t="s">
        <v>2592</v>
      </c>
      <c r="D97" s="12">
        <v>0.32264510000000002</v>
      </c>
    </row>
    <row r="98" spans="1:4" x14ac:dyDescent="0.3">
      <c r="A98" t="s">
        <v>1919</v>
      </c>
      <c r="B98" t="s">
        <v>2320</v>
      </c>
      <c r="C98" t="s">
        <v>2593</v>
      </c>
      <c r="D98" s="12">
        <v>0.2041223510088313</v>
      </c>
    </row>
    <row r="99" spans="1:4" x14ac:dyDescent="0.3">
      <c r="A99" t="s">
        <v>1920</v>
      </c>
      <c r="B99" t="s">
        <v>2320</v>
      </c>
      <c r="C99" t="s">
        <v>2594</v>
      </c>
      <c r="D99" s="12">
        <v>0.3201098</v>
      </c>
    </row>
    <row r="100" spans="1:4" x14ac:dyDescent="0.3">
      <c r="A100" t="s">
        <v>1921</v>
      </c>
      <c r="B100" t="s">
        <v>2321</v>
      </c>
      <c r="C100" t="s">
        <v>2595</v>
      </c>
      <c r="D100" s="12">
        <v>0.20750032132248067</v>
      </c>
    </row>
    <row r="101" spans="1:4" x14ac:dyDescent="0.3">
      <c r="A101" t="s">
        <v>1922</v>
      </c>
      <c r="B101" t="s">
        <v>2321</v>
      </c>
      <c r="C101" t="s">
        <v>2596</v>
      </c>
      <c r="D101" s="12">
        <v>0.32066689999999998</v>
      </c>
    </row>
    <row r="102" spans="1:4" x14ac:dyDescent="0.3">
      <c r="A102" t="s">
        <v>1923</v>
      </c>
      <c r="B102" t="s">
        <v>2322</v>
      </c>
      <c r="C102" t="s">
        <v>2597</v>
      </c>
      <c r="D102" s="12">
        <v>0.20800793569430057</v>
      </c>
    </row>
    <row r="103" spans="1:4" x14ac:dyDescent="0.3">
      <c r="A103" t="s">
        <v>1924</v>
      </c>
      <c r="B103" t="s">
        <v>2322</v>
      </c>
      <c r="C103" t="s">
        <v>2598</v>
      </c>
      <c r="D103" s="12">
        <v>0.3205305</v>
      </c>
    </row>
    <row r="104" spans="1:4" x14ac:dyDescent="0.3">
      <c r="A104" t="s">
        <v>1925</v>
      </c>
      <c r="B104" t="s">
        <v>2323</v>
      </c>
      <c r="C104" t="s">
        <v>2599</v>
      </c>
      <c r="D104" s="12">
        <v>0.24275848842340789</v>
      </c>
    </row>
    <row r="105" spans="1:4" x14ac:dyDescent="0.3">
      <c r="A105" t="s">
        <v>1926</v>
      </c>
      <c r="B105" t="s">
        <v>2323</v>
      </c>
      <c r="C105" t="s">
        <v>2600</v>
      </c>
      <c r="D105" s="12">
        <v>0.34234619999999999</v>
      </c>
    </row>
    <row r="106" spans="1:4" x14ac:dyDescent="0.3">
      <c r="A106" t="s">
        <v>1927</v>
      </c>
      <c r="B106" t="s">
        <v>2324</v>
      </c>
      <c r="C106" t="s">
        <v>2601</v>
      </c>
      <c r="D106" s="12">
        <v>0.22799602791091184</v>
      </c>
    </row>
    <row r="107" spans="1:4" x14ac:dyDescent="0.3">
      <c r="A107" t="s">
        <v>1928</v>
      </c>
      <c r="B107" t="s">
        <v>2324</v>
      </c>
      <c r="C107" t="s">
        <v>2602</v>
      </c>
      <c r="D107" s="12">
        <v>0.33760960000000001</v>
      </c>
    </row>
    <row r="108" spans="1:4" x14ac:dyDescent="0.3">
      <c r="A108" t="s">
        <v>1929</v>
      </c>
      <c r="B108" t="s">
        <v>2325</v>
      </c>
      <c r="C108" t="s">
        <v>2603</v>
      </c>
      <c r="D108" s="12">
        <v>0.22195727898731291</v>
      </c>
    </row>
    <row r="109" spans="1:4" x14ac:dyDescent="0.3">
      <c r="A109" t="s">
        <v>1930</v>
      </c>
      <c r="B109" t="s">
        <v>2325</v>
      </c>
      <c r="C109" t="s">
        <v>2604</v>
      </c>
      <c r="D109" s="12">
        <v>0.32456119999999999</v>
      </c>
    </row>
    <row r="110" spans="1:4" x14ac:dyDescent="0.3">
      <c r="A110" t="s">
        <v>1931</v>
      </c>
      <c r="B110" t="s">
        <v>2326</v>
      </c>
      <c r="C110" t="s">
        <v>2605</v>
      </c>
      <c r="D110" s="12">
        <v>0.21848750429241812</v>
      </c>
    </row>
    <row r="111" spans="1:4" x14ac:dyDescent="0.3">
      <c r="A111" t="s">
        <v>1932</v>
      </c>
      <c r="B111" t="s">
        <v>2326</v>
      </c>
      <c r="C111" t="s">
        <v>2606</v>
      </c>
      <c r="D111" s="12">
        <v>0.32325229999999999</v>
      </c>
    </row>
    <row r="112" spans="1:4" x14ac:dyDescent="0.3">
      <c r="A112" t="s">
        <v>1933</v>
      </c>
      <c r="B112" t="s">
        <v>2327</v>
      </c>
      <c r="C112" t="s">
        <v>2607</v>
      </c>
      <c r="D112" s="12">
        <v>0.14194739682067961</v>
      </c>
    </row>
    <row r="113" spans="1:4" x14ac:dyDescent="0.3">
      <c r="A113" t="s">
        <v>1934</v>
      </c>
      <c r="B113" t="s">
        <v>2327</v>
      </c>
      <c r="C113" t="s">
        <v>2608</v>
      </c>
      <c r="D113" s="12">
        <v>0.31551879999999999</v>
      </c>
    </row>
    <row r="114" spans="1:4" x14ac:dyDescent="0.3">
      <c r="A114" t="s">
        <v>1935</v>
      </c>
      <c r="B114" t="s">
        <v>2328</v>
      </c>
      <c r="C114" t="s">
        <v>2609</v>
      </c>
      <c r="D114" s="12">
        <v>0.33206234025214904</v>
      </c>
    </row>
    <row r="115" spans="1:4" x14ac:dyDescent="0.3">
      <c r="A115" t="s">
        <v>1936</v>
      </c>
      <c r="B115" t="s">
        <v>2328</v>
      </c>
      <c r="C115" t="s">
        <v>2610</v>
      </c>
      <c r="D115" s="12">
        <v>0.40471610000000002</v>
      </c>
    </row>
    <row r="116" spans="1:4" x14ac:dyDescent="0.3">
      <c r="A116" t="s">
        <v>1937</v>
      </c>
      <c r="B116" t="s">
        <v>2329</v>
      </c>
      <c r="C116" t="s">
        <v>2611</v>
      </c>
      <c r="D116" s="12">
        <v>0.21330019018643312</v>
      </c>
    </row>
    <row r="117" spans="1:4" x14ac:dyDescent="0.3">
      <c r="A117" t="s">
        <v>1938</v>
      </c>
      <c r="B117" t="s">
        <v>2329</v>
      </c>
      <c r="C117" t="s">
        <v>2612</v>
      </c>
      <c r="D117" s="12">
        <v>0.32243850000000002</v>
      </c>
    </row>
    <row r="118" spans="1:4" x14ac:dyDescent="0.3">
      <c r="A118" t="s">
        <v>1939</v>
      </c>
      <c r="B118" t="s">
        <v>2330</v>
      </c>
      <c r="C118" t="s">
        <v>2613</v>
      </c>
      <c r="D118" s="12">
        <v>0.33206234025214904</v>
      </c>
    </row>
    <row r="119" spans="1:4" x14ac:dyDescent="0.3">
      <c r="A119" t="s">
        <v>1940</v>
      </c>
      <c r="B119" t="s">
        <v>2330</v>
      </c>
      <c r="C119" t="s">
        <v>2614</v>
      </c>
      <c r="D119" s="12">
        <v>0.40471610000000002</v>
      </c>
    </row>
    <row r="120" spans="1:4" x14ac:dyDescent="0.3">
      <c r="A120" t="s">
        <v>1941</v>
      </c>
      <c r="B120" t="s">
        <v>2331</v>
      </c>
      <c r="C120" t="s">
        <v>2615</v>
      </c>
      <c r="D120" s="12">
        <v>0.35337871164049528</v>
      </c>
    </row>
    <row r="121" spans="1:4" x14ac:dyDescent="0.3">
      <c r="A121" t="s">
        <v>1942</v>
      </c>
      <c r="B121" t="s">
        <v>2331</v>
      </c>
      <c r="C121" t="s">
        <v>2616</v>
      </c>
      <c r="D121" s="12">
        <v>0.38361600000000001</v>
      </c>
    </row>
    <row r="122" spans="1:4" x14ac:dyDescent="0.3">
      <c r="A122" t="s">
        <v>1943</v>
      </c>
      <c r="B122" t="s">
        <v>2332</v>
      </c>
      <c r="C122" t="s">
        <v>2617</v>
      </c>
      <c r="D122" s="12">
        <v>0.23974067238672683</v>
      </c>
    </row>
    <row r="123" spans="1:4" x14ac:dyDescent="0.3">
      <c r="A123" t="s">
        <v>1944</v>
      </c>
      <c r="B123" t="s">
        <v>2332</v>
      </c>
      <c r="C123" t="s">
        <v>2618</v>
      </c>
      <c r="D123" s="12">
        <v>0.38333159999999999</v>
      </c>
    </row>
    <row r="124" spans="1:4" x14ac:dyDescent="0.3">
      <c r="A124" t="s">
        <v>1945</v>
      </c>
      <c r="B124" t="s">
        <v>2333</v>
      </c>
      <c r="C124" t="s">
        <v>2619</v>
      </c>
      <c r="D124" s="12">
        <v>0.21106508138096716</v>
      </c>
    </row>
    <row r="125" spans="1:4" x14ac:dyDescent="0.3">
      <c r="A125" t="s">
        <v>1946</v>
      </c>
      <c r="B125" t="s">
        <v>2333</v>
      </c>
      <c r="C125" t="s">
        <v>2620</v>
      </c>
      <c r="D125" s="12">
        <v>0.32371319999999998</v>
      </c>
    </row>
    <row r="126" spans="1:4" x14ac:dyDescent="0.3">
      <c r="A126" t="s">
        <v>1947</v>
      </c>
      <c r="B126" t="s">
        <v>2334</v>
      </c>
      <c r="C126" t="s">
        <v>2621</v>
      </c>
      <c r="D126" s="12">
        <v>0.20743229641041747</v>
      </c>
    </row>
    <row r="127" spans="1:4" x14ac:dyDescent="0.3">
      <c r="A127" t="s">
        <v>1948</v>
      </c>
      <c r="B127" t="s">
        <v>2334</v>
      </c>
      <c r="C127" t="s">
        <v>2622</v>
      </c>
      <c r="D127" s="12">
        <v>0.3235806</v>
      </c>
    </row>
    <row r="128" spans="1:4" x14ac:dyDescent="0.3">
      <c r="A128" t="s">
        <v>1949</v>
      </c>
      <c r="B128" t="s">
        <v>2335</v>
      </c>
      <c r="C128" t="s">
        <v>2623</v>
      </c>
      <c r="D128" s="12">
        <v>0.47873257383546258</v>
      </c>
    </row>
    <row r="129" spans="1:4" x14ac:dyDescent="0.3">
      <c r="A129" t="s">
        <v>1950</v>
      </c>
      <c r="B129" t="s">
        <v>2335</v>
      </c>
      <c r="C129" t="s">
        <v>2624</v>
      </c>
      <c r="D129" s="12">
        <v>1.585358</v>
      </c>
    </row>
    <row r="130" spans="1:4" x14ac:dyDescent="0.3">
      <c r="A130" t="s">
        <v>1951</v>
      </c>
      <c r="B130" t="s">
        <v>2336</v>
      </c>
      <c r="C130" t="s">
        <v>2625</v>
      </c>
      <c r="D130" s="12">
        <v>0.18969088372672688</v>
      </c>
    </row>
    <row r="131" spans="1:4" x14ac:dyDescent="0.3">
      <c r="A131" t="s">
        <v>1952</v>
      </c>
      <c r="B131" t="s">
        <v>2336</v>
      </c>
      <c r="C131" t="s">
        <v>2626</v>
      </c>
      <c r="D131" s="12">
        <v>0.31948579999999999</v>
      </c>
    </row>
    <row r="132" spans="1:4" x14ac:dyDescent="0.3">
      <c r="A132" t="s">
        <v>1953</v>
      </c>
      <c r="B132" t="s">
        <v>2337</v>
      </c>
      <c r="C132" t="s">
        <v>2627</v>
      </c>
      <c r="D132" s="12">
        <v>0.17507244938648439</v>
      </c>
    </row>
    <row r="133" spans="1:4" x14ac:dyDescent="0.3">
      <c r="A133" t="s">
        <v>1954</v>
      </c>
      <c r="B133" t="s">
        <v>2337</v>
      </c>
      <c r="C133" t="s">
        <v>2628</v>
      </c>
      <c r="D133" s="12">
        <v>0.32431260000000001</v>
      </c>
    </row>
    <row r="134" spans="1:4" x14ac:dyDescent="0.3">
      <c r="A134" t="s">
        <v>1955</v>
      </c>
      <c r="B134" t="s">
        <v>2338</v>
      </c>
      <c r="C134" t="s">
        <v>2629</v>
      </c>
      <c r="D134" s="12">
        <v>0.16695462745077977</v>
      </c>
    </row>
    <row r="135" spans="1:4" x14ac:dyDescent="0.3">
      <c r="A135" t="s">
        <v>1956</v>
      </c>
      <c r="B135" t="s">
        <v>2338</v>
      </c>
      <c r="C135" t="s">
        <v>2630</v>
      </c>
      <c r="D135" s="12">
        <v>0.33701419999999999</v>
      </c>
    </row>
    <row r="136" spans="1:4" x14ac:dyDescent="0.3">
      <c r="A136" t="s">
        <v>1957</v>
      </c>
      <c r="B136" t="s">
        <v>2339</v>
      </c>
      <c r="C136" t="s">
        <v>2631</v>
      </c>
      <c r="D136" s="12">
        <v>0.16695462745077977</v>
      </c>
    </row>
    <row r="137" spans="1:4" x14ac:dyDescent="0.3">
      <c r="A137" t="s">
        <v>1958</v>
      </c>
      <c r="B137" t="s">
        <v>2339</v>
      </c>
      <c r="C137" t="s">
        <v>2632</v>
      </c>
      <c r="D137" s="12">
        <v>0.33701419999999999</v>
      </c>
    </row>
    <row r="138" spans="1:4" x14ac:dyDescent="0.3">
      <c r="A138" t="s">
        <v>1959</v>
      </c>
      <c r="B138" t="s">
        <v>2340</v>
      </c>
      <c r="C138" t="s">
        <v>2633</v>
      </c>
      <c r="D138" s="12">
        <v>0.1152491255057531</v>
      </c>
    </row>
    <row r="139" spans="1:4" x14ac:dyDescent="0.3">
      <c r="A139" t="s">
        <v>1960</v>
      </c>
      <c r="B139" t="s">
        <v>2340</v>
      </c>
      <c r="C139" t="s">
        <v>2634</v>
      </c>
      <c r="D139" s="12">
        <v>0.29861650000000001</v>
      </c>
    </row>
    <row r="140" spans="1:4" x14ac:dyDescent="0.3">
      <c r="A140" t="s">
        <v>1961</v>
      </c>
      <c r="B140" t="s">
        <v>2341</v>
      </c>
      <c r="C140" t="s">
        <v>2635</v>
      </c>
      <c r="D140" s="12">
        <v>0.17399983191752447</v>
      </c>
    </row>
    <row r="141" spans="1:4" x14ac:dyDescent="0.3">
      <c r="A141" t="s">
        <v>1962</v>
      </c>
      <c r="B141" t="s">
        <v>2341</v>
      </c>
      <c r="C141" t="s">
        <v>2636</v>
      </c>
      <c r="D141" s="12">
        <v>0.30415520000000001</v>
      </c>
    </row>
    <row r="142" spans="1:4" x14ac:dyDescent="0.3">
      <c r="A142" t="s">
        <v>1963</v>
      </c>
      <c r="B142" t="s">
        <v>2342</v>
      </c>
      <c r="C142" t="s">
        <v>2637</v>
      </c>
      <c r="D142" s="12">
        <v>0.29589956671336975</v>
      </c>
    </row>
    <row r="143" spans="1:4" x14ac:dyDescent="0.3">
      <c r="A143" t="s">
        <v>1964</v>
      </c>
      <c r="B143" t="s">
        <v>2342</v>
      </c>
      <c r="C143" t="s">
        <v>2638</v>
      </c>
      <c r="D143" s="12">
        <v>0.35689729999999997</v>
      </c>
    </row>
    <row r="144" spans="1:4" x14ac:dyDescent="0.3">
      <c r="A144" t="s">
        <v>1965</v>
      </c>
      <c r="B144" t="s">
        <v>2343</v>
      </c>
      <c r="C144" t="s">
        <v>2639</v>
      </c>
      <c r="D144" s="12">
        <v>0.18091993171026235</v>
      </c>
    </row>
    <row r="145" spans="1:4" x14ac:dyDescent="0.3">
      <c r="A145" t="s">
        <v>1966</v>
      </c>
      <c r="B145" t="s">
        <v>2343</v>
      </c>
      <c r="C145" t="s">
        <v>2640</v>
      </c>
      <c r="D145" s="12">
        <v>0.28590359999999998</v>
      </c>
    </row>
    <row r="146" spans="1:4" x14ac:dyDescent="0.3">
      <c r="A146" t="s">
        <v>1967</v>
      </c>
      <c r="B146" t="s">
        <v>2344</v>
      </c>
      <c r="C146" t="s">
        <v>2641</v>
      </c>
      <c r="D146" s="12">
        <v>0.22130671582537384</v>
      </c>
    </row>
    <row r="147" spans="1:4" x14ac:dyDescent="0.3">
      <c r="A147" t="s">
        <v>1968</v>
      </c>
      <c r="B147" t="s">
        <v>2344</v>
      </c>
      <c r="C147" t="s">
        <v>2642</v>
      </c>
      <c r="D147" s="12">
        <v>0.3182045</v>
      </c>
    </row>
    <row r="148" spans="1:4" x14ac:dyDescent="0.3">
      <c r="A148" t="s">
        <v>1969</v>
      </c>
      <c r="B148" t="s">
        <v>2345</v>
      </c>
      <c r="C148" t="s">
        <v>2643</v>
      </c>
      <c r="D148" s="12">
        <v>0.17507244938648439</v>
      </c>
    </row>
    <row r="149" spans="1:4" x14ac:dyDescent="0.3">
      <c r="A149" t="s">
        <v>1970</v>
      </c>
      <c r="B149" t="s">
        <v>2345</v>
      </c>
      <c r="C149" t="s">
        <v>2644</v>
      </c>
      <c r="D149" s="12">
        <v>0.32431260000000001</v>
      </c>
    </row>
    <row r="150" spans="1:4" x14ac:dyDescent="0.3">
      <c r="A150" t="s">
        <v>1971</v>
      </c>
      <c r="B150" t="s">
        <v>2346</v>
      </c>
      <c r="C150" t="s">
        <v>2645</v>
      </c>
      <c r="D150" s="12">
        <v>0.23948393812927132</v>
      </c>
    </row>
    <row r="151" spans="1:4" x14ac:dyDescent="0.3">
      <c r="A151" t="s">
        <v>1972</v>
      </c>
      <c r="B151" t="s">
        <v>2346</v>
      </c>
      <c r="C151" t="s">
        <v>2646</v>
      </c>
      <c r="D151" s="12">
        <v>0.34321610000000002</v>
      </c>
    </row>
    <row r="152" spans="1:4" x14ac:dyDescent="0.3">
      <c r="A152" t="s">
        <v>1973</v>
      </c>
      <c r="B152" t="s">
        <v>2347</v>
      </c>
      <c r="C152" t="s">
        <v>2647</v>
      </c>
      <c r="D152" s="12">
        <v>0.19367295692861325</v>
      </c>
    </row>
    <row r="153" spans="1:4" x14ac:dyDescent="0.3">
      <c r="A153" t="s">
        <v>1974</v>
      </c>
      <c r="B153" t="s">
        <v>2347</v>
      </c>
      <c r="C153" t="s">
        <v>2648</v>
      </c>
      <c r="D153" s="12">
        <v>0.3095678</v>
      </c>
    </row>
    <row r="154" spans="1:4" x14ac:dyDescent="0.3">
      <c r="A154" t="s">
        <v>1975</v>
      </c>
      <c r="B154" t="s">
        <v>2348</v>
      </c>
      <c r="C154" t="s">
        <v>2649</v>
      </c>
      <c r="D154" s="12">
        <v>0.20991117893548161</v>
      </c>
    </row>
    <row r="155" spans="1:4" x14ac:dyDescent="0.3">
      <c r="A155" t="s">
        <v>1976</v>
      </c>
      <c r="B155" t="s">
        <v>2348</v>
      </c>
      <c r="C155" t="s">
        <v>2650</v>
      </c>
      <c r="D155" s="12">
        <v>0.31468869999999999</v>
      </c>
    </row>
    <row r="156" spans="1:4" x14ac:dyDescent="0.3">
      <c r="A156" t="s">
        <v>1977</v>
      </c>
      <c r="B156" t="s">
        <v>2349</v>
      </c>
      <c r="C156" t="s">
        <v>2651</v>
      </c>
      <c r="D156" s="12">
        <v>0.18653151612380636</v>
      </c>
    </row>
    <row r="157" spans="1:4" x14ac:dyDescent="0.3">
      <c r="A157" t="s">
        <v>1978</v>
      </c>
      <c r="B157" t="s">
        <v>2349</v>
      </c>
      <c r="C157" t="s">
        <v>2652</v>
      </c>
      <c r="D157" s="12">
        <v>0.30568410000000001</v>
      </c>
    </row>
    <row r="158" spans="1:4" x14ac:dyDescent="0.3">
      <c r="A158" t="s">
        <v>1979</v>
      </c>
      <c r="B158" t="s">
        <v>2350</v>
      </c>
      <c r="C158" t="s">
        <v>2653</v>
      </c>
      <c r="D158" s="12">
        <v>0.23001650915949692</v>
      </c>
    </row>
    <row r="159" spans="1:4" x14ac:dyDescent="0.3">
      <c r="A159" t="s">
        <v>1980</v>
      </c>
      <c r="B159" t="s">
        <v>2350</v>
      </c>
      <c r="C159" t="s">
        <v>2654</v>
      </c>
      <c r="D159" s="12">
        <v>0.32053930000000003</v>
      </c>
    </row>
    <row r="160" spans="1:4" x14ac:dyDescent="0.3">
      <c r="A160" t="s">
        <v>1981</v>
      </c>
      <c r="B160" t="s">
        <v>2351</v>
      </c>
      <c r="C160" t="s">
        <v>2655</v>
      </c>
      <c r="D160" s="12">
        <v>0.19181345155213939</v>
      </c>
    </row>
    <row r="161" spans="1:4" x14ac:dyDescent="0.3">
      <c r="A161" t="s">
        <v>1982</v>
      </c>
      <c r="B161" t="s">
        <v>2351</v>
      </c>
      <c r="C161" t="s">
        <v>2656</v>
      </c>
      <c r="D161" s="12">
        <v>0.3067802</v>
      </c>
    </row>
    <row r="162" spans="1:4" x14ac:dyDescent="0.3">
      <c r="A162" t="s">
        <v>1983</v>
      </c>
      <c r="B162" t="s">
        <v>2352</v>
      </c>
      <c r="C162" t="s">
        <v>2657</v>
      </c>
      <c r="D162" s="12">
        <v>0.17842090237038291</v>
      </c>
    </row>
    <row r="163" spans="1:4" x14ac:dyDescent="0.3">
      <c r="A163" t="s">
        <v>1984</v>
      </c>
      <c r="B163" t="s">
        <v>2352</v>
      </c>
      <c r="C163" t="s">
        <v>2658</v>
      </c>
      <c r="D163" s="12">
        <v>0.3040697</v>
      </c>
    </row>
    <row r="164" spans="1:4" x14ac:dyDescent="0.3">
      <c r="A164" t="s">
        <v>1985</v>
      </c>
      <c r="B164" t="s">
        <v>2353</v>
      </c>
      <c r="C164" t="s">
        <v>2659</v>
      </c>
      <c r="D164" s="12">
        <v>0.18301230291012277</v>
      </c>
    </row>
    <row r="165" spans="1:4" x14ac:dyDescent="0.3">
      <c r="A165" t="s">
        <v>1986</v>
      </c>
      <c r="B165" t="s">
        <v>2353</v>
      </c>
      <c r="C165" t="s">
        <v>2660</v>
      </c>
      <c r="D165" s="12">
        <v>0.30485000000000001</v>
      </c>
    </row>
    <row r="166" spans="1:4" x14ac:dyDescent="0.3">
      <c r="A166" t="s">
        <v>1987</v>
      </c>
      <c r="B166" t="s">
        <v>2354</v>
      </c>
      <c r="C166" t="s">
        <v>2661</v>
      </c>
      <c r="D166" s="12">
        <v>0.1828810030730777</v>
      </c>
    </row>
    <row r="167" spans="1:4" x14ac:dyDescent="0.3">
      <c r="A167" t="s">
        <v>1988</v>
      </c>
      <c r="B167" t="s">
        <v>2354</v>
      </c>
      <c r="C167" t="s">
        <v>2662</v>
      </c>
      <c r="D167" s="12">
        <v>0.30474459999999998</v>
      </c>
    </row>
    <row r="168" spans="1:4" x14ac:dyDescent="0.3">
      <c r="A168" t="s">
        <v>1989</v>
      </c>
      <c r="B168" t="s">
        <v>2355</v>
      </c>
      <c r="C168" t="s">
        <v>2663</v>
      </c>
      <c r="D168" s="12">
        <v>0.22563148906430003</v>
      </c>
    </row>
    <row r="169" spans="1:4" x14ac:dyDescent="0.3">
      <c r="A169" t="s">
        <v>1990</v>
      </c>
      <c r="B169" t="s">
        <v>2355</v>
      </c>
      <c r="C169" t="s">
        <v>2664</v>
      </c>
      <c r="D169" s="12">
        <v>0.3193377</v>
      </c>
    </row>
    <row r="170" spans="1:4" x14ac:dyDescent="0.3">
      <c r="A170" t="s">
        <v>1991</v>
      </c>
      <c r="B170" t="s">
        <v>2356</v>
      </c>
      <c r="C170" t="s">
        <v>2665</v>
      </c>
      <c r="D170" s="12">
        <v>0.20724260810984019</v>
      </c>
    </row>
    <row r="171" spans="1:4" x14ac:dyDescent="0.3">
      <c r="A171" t="s">
        <v>1992</v>
      </c>
      <c r="B171" t="s">
        <v>2356</v>
      </c>
      <c r="C171" t="s">
        <v>2666</v>
      </c>
      <c r="D171" s="12">
        <v>0.3150423</v>
      </c>
    </row>
    <row r="172" spans="1:4" x14ac:dyDescent="0.3">
      <c r="A172" t="s">
        <v>1993</v>
      </c>
      <c r="B172" t="s">
        <v>2357</v>
      </c>
      <c r="C172" t="s">
        <v>2667</v>
      </c>
      <c r="D172" s="12">
        <v>0.19885693954444031</v>
      </c>
    </row>
    <row r="173" spans="1:4" x14ac:dyDescent="0.3">
      <c r="A173" t="s">
        <v>1994</v>
      </c>
      <c r="B173" t="s">
        <v>2357</v>
      </c>
      <c r="C173" t="s">
        <v>2668</v>
      </c>
      <c r="D173" s="12">
        <v>0.30836839999999999</v>
      </c>
    </row>
    <row r="174" spans="1:4" x14ac:dyDescent="0.3">
      <c r="A174" t="s">
        <v>1995</v>
      </c>
      <c r="B174" t="s">
        <v>2358</v>
      </c>
      <c r="C174" t="s">
        <v>2669</v>
      </c>
      <c r="D174" s="12">
        <v>0.19663374241682541</v>
      </c>
    </row>
    <row r="175" spans="1:4" x14ac:dyDescent="0.3">
      <c r="A175" t="s">
        <v>1996</v>
      </c>
      <c r="B175" t="s">
        <v>2358</v>
      </c>
      <c r="C175" t="s">
        <v>2670</v>
      </c>
      <c r="D175" s="12">
        <v>0.30743569999999998</v>
      </c>
    </row>
    <row r="176" spans="1:4" x14ac:dyDescent="0.3">
      <c r="A176" t="s">
        <v>1997</v>
      </c>
      <c r="B176" t="s">
        <v>2359</v>
      </c>
      <c r="C176" t="s">
        <v>2671</v>
      </c>
      <c r="D176" s="12">
        <v>0.10668754290553988</v>
      </c>
    </row>
    <row r="177" spans="1:4" x14ac:dyDescent="0.3">
      <c r="A177" t="s">
        <v>1998</v>
      </c>
      <c r="B177" t="s">
        <v>2359</v>
      </c>
      <c r="C177" t="s">
        <v>2672</v>
      </c>
      <c r="D177" s="12">
        <v>0.29822460000000001</v>
      </c>
    </row>
    <row r="178" spans="1:4" x14ac:dyDescent="0.3">
      <c r="A178" t="s">
        <v>1999</v>
      </c>
      <c r="B178" t="s">
        <v>2360</v>
      </c>
      <c r="C178" t="s">
        <v>2673</v>
      </c>
      <c r="D178" s="12">
        <v>0.3050892485808066</v>
      </c>
    </row>
    <row r="179" spans="1:4" x14ac:dyDescent="0.3">
      <c r="A179" t="s">
        <v>2000</v>
      </c>
      <c r="B179" t="s">
        <v>2360</v>
      </c>
      <c r="C179" t="s">
        <v>2674</v>
      </c>
      <c r="D179" s="12">
        <v>0.3900496</v>
      </c>
    </row>
    <row r="180" spans="1:4" x14ac:dyDescent="0.3">
      <c r="A180" t="s">
        <v>2001</v>
      </c>
      <c r="B180" t="s">
        <v>2361</v>
      </c>
      <c r="C180" t="s">
        <v>2675</v>
      </c>
      <c r="D180" s="12">
        <v>0.18648724006279069</v>
      </c>
    </row>
    <row r="181" spans="1:4" x14ac:dyDescent="0.3">
      <c r="A181" t="s">
        <v>2002</v>
      </c>
      <c r="B181" t="s">
        <v>2361</v>
      </c>
      <c r="C181" t="s">
        <v>2676</v>
      </c>
      <c r="D181" s="12">
        <v>0.3064308</v>
      </c>
    </row>
    <row r="182" spans="1:4" x14ac:dyDescent="0.3">
      <c r="A182" t="s">
        <v>2003</v>
      </c>
      <c r="B182" t="s">
        <v>2362</v>
      </c>
      <c r="C182" t="s">
        <v>2677</v>
      </c>
      <c r="D182" s="12">
        <v>0.3050892485808066</v>
      </c>
    </row>
    <row r="183" spans="1:4" x14ac:dyDescent="0.3">
      <c r="A183" t="s">
        <v>2004</v>
      </c>
      <c r="B183" t="s">
        <v>2362</v>
      </c>
      <c r="C183" t="s">
        <v>2678</v>
      </c>
      <c r="D183" s="12">
        <v>0.3900496</v>
      </c>
    </row>
    <row r="184" spans="1:4" x14ac:dyDescent="0.3">
      <c r="A184" t="s">
        <v>2005</v>
      </c>
      <c r="B184" t="s">
        <v>2363</v>
      </c>
      <c r="C184" t="s">
        <v>2679</v>
      </c>
      <c r="D184" s="12">
        <v>0.33150080304881974</v>
      </c>
    </row>
    <row r="185" spans="1:4" x14ac:dyDescent="0.3">
      <c r="A185" t="s">
        <v>2006</v>
      </c>
      <c r="B185" t="s">
        <v>2363</v>
      </c>
      <c r="C185" t="s">
        <v>2680</v>
      </c>
      <c r="D185" s="12">
        <v>0.37234650000000002</v>
      </c>
    </row>
    <row r="186" spans="1:4" x14ac:dyDescent="0.3">
      <c r="A186" t="s">
        <v>2007</v>
      </c>
      <c r="B186" t="s">
        <v>2364</v>
      </c>
      <c r="C186" t="s">
        <v>2681</v>
      </c>
      <c r="D186" s="12">
        <v>0.21521313025567573</v>
      </c>
    </row>
    <row r="187" spans="1:4" x14ac:dyDescent="0.3">
      <c r="A187" t="s">
        <v>2008</v>
      </c>
      <c r="B187" t="s">
        <v>2364</v>
      </c>
      <c r="C187" t="s">
        <v>2682</v>
      </c>
      <c r="D187" s="12">
        <v>0.3704557</v>
      </c>
    </row>
    <row r="188" spans="1:4" x14ac:dyDescent="0.3">
      <c r="A188" t="s">
        <v>2009</v>
      </c>
      <c r="B188" t="s">
        <v>2365</v>
      </c>
      <c r="C188" t="s">
        <v>2683</v>
      </c>
      <c r="D188" s="12">
        <v>0.1869675371846001</v>
      </c>
    </row>
    <row r="189" spans="1:4" x14ac:dyDescent="0.3">
      <c r="A189" t="s">
        <v>2010</v>
      </c>
      <c r="B189" t="s">
        <v>2365</v>
      </c>
      <c r="C189" t="s">
        <v>2684</v>
      </c>
      <c r="D189" s="12">
        <v>0.30762990000000001</v>
      </c>
    </row>
    <row r="190" spans="1:4" x14ac:dyDescent="0.3">
      <c r="A190" t="s">
        <v>2011</v>
      </c>
      <c r="B190" t="s">
        <v>2366</v>
      </c>
      <c r="C190" t="s">
        <v>2685</v>
      </c>
      <c r="D190" s="12">
        <v>0.18158050308210866</v>
      </c>
    </row>
    <row r="191" spans="1:4" x14ac:dyDescent="0.3">
      <c r="A191" t="s">
        <v>2012</v>
      </c>
      <c r="B191" t="s">
        <v>2366</v>
      </c>
      <c r="C191" t="s">
        <v>2686</v>
      </c>
      <c r="D191" s="12">
        <v>0.30769740000000001</v>
      </c>
    </row>
    <row r="192" spans="1:4" x14ac:dyDescent="0.3">
      <c r="A192" t="s">
        <v>2013</v>
      </c>
      <c r="B192" t="s">
        <v>2367</v>
      </c>
      <c r="C192" t="s">
        <v>2687</v>
      </c>
      <c r="D192" s="12">
        <v>0.45668274704468409</v>
      </c>
    </row>
    <row r="193" spans="1:4" x14ac:dyDescent="0.3">
      <c r="A193" t="s">
        <v>2014</v>
      </c>
      <c r="B193" t="s">
        <v>2367</v>
      </c>
      <c r="C193" t="s">
        <v>2688</v>
      </c>
      <c r="D193" s="12">
        <v>1.6628670000000001</v>
      </c>
    </row>
    <row r="194" spans="1:4" x14ac:dyDescent="0.3">
      <c r="A194" t="s">
        <v>2015</v>
      </c>
      <c r="B194" t="s">
        <v>2368</v>
      </c>
      <c r="C194" t="s">
        <v>2689</v>
      </c>
      <c r="D194" s="12">
        <v>0.17957100711126148</v>
      </c>
    </row>
    <row r="195" spans="1:4" x14ac:dyDescent="0.3">
      <c r="A195" t="s">
        <v>2016</v>
      </c>
      <c r="B195" t="s">
        <v>2368</v>
      </c>
      <c r="C195" t="s">
        <v>2690</v>
      </c>
      <c r="D195" s="12">
        <v>0.371751</v>
      </c>
    </row>
    <row r="196" spans="1:4" x14ac:dyDescent="0.3">
      <c r="A196" t="s">
        <v>2017</v>
      </c>
      <c r="B196" t="s">
        <v>2369</v>
      </c>
      <c r="C196" t="s">
        <v>2691</v>
      </c>
      <c r="D196" s="12">
        <v>0.17550561948321575</v>
      </c>
    </row>
    <row r="197" spans="1:4" x14ac:dyDescent="0.3">
      <c r="A197" t="s">
        <v>2018</v>
      </c>
      <c r="B197" t="s">
        <v>2369</v>
      </c>
      <c r="C197" t="s">
        <v>2692</v>
      </c>
      <c r="D197" s="12">
        <v>0.37372699999999998</v>
      </c>
    </row>
    <row r="198" spans="1:4" x14ac:dyDescent="0.3">
      <c r="A198" t="s">
        <v>2019</v>
      </c>
      <c r="B198" t="s">
        <v>2370</v>
      </c>
      <c r="C198" t="s">
        <v>2693</v>
      </c>
      <c r="D198" s="12">
        <v>0.17136763155052454</v>
      </c>
    </row>
    <row r="199" spans="1:4" x14ac:dyDescent="0.3">
      <c r="A199" t="s">
        <v>2020</v>
      </c>
      <c r="B199" t="s">
        <v>2370</v>
      </c>
      <c r="C199" t="s">
        <v>2694</v>
      </c>
      <c r="D199" s="12">
        <v>0.38345499999999999</v>
      </c>
    </row>
    <row r="200" spans="1:4" x14ac:dyDescent="0.3">
      <c r="A200" t="s">
        <v>2021</v>
      </c>
      <c r="B200" t="s">
        <v>2371</v>
      </c>
      <c r="C200" t="s">
        <v>2695</v>
      </c>
      <c r="D200" s="12">
        <v>0.17136763155052454</v>
      </c>
    </row>
    <row r="201" spans="1:4" x14ac:dyDescent="0.3">
      <c r="A201" t="s">
        <v>2022</v>
      </c>
      <c r="B201" t="s">
        <v>2371</v>
      </c>
      <c r="C201" t="s">
        <v>2696</v>
      </c>
      <c r="D201" s="12">
        <v>0.38345499999999999</v>
      </c>
    </row>
    <row r="202" spans="1:4" x14ac:dyDescent="0.3">
      <c r="A202" t="s">
        <v>2023</v>
      </c>
      <c r="B202" t="s">
        <v>2372</v>
      </c>
      <c r="C202" t="s">
        <v>2697</v>
      </c>
      <c r="D202" s="12">
        <v>0.12961982388685808</v>
      </c>
    </row>
    <row r="203" spans="1:4" x14ac:dyDescent="0.3">
      <c r="A203" t="s">
        <v>2024</v>
      </c>
      <c r="B203" t="s">
        <v>2372</v>
      </c>
      <c r="C203" t="s">
        <v>2698</v>
      </c>
      <c r="D203" s="12">
        <v>0.35066069999999999</v>
      </c>
    </row>
    <row r="204" spans="1:4" x14ac:dyDescent="0.3">
      <c r="A204" t="s">
        <v>2025</v>
      </c>
      <c r="B204" t="s">
        <v>2373</v>
      </c>
      <c r="C204" t="s">
        <v>2699</v>
      </c>
      <c r="D204" s="12">
        <v>0.17549086416626022</v>
      </c>
    </row>
    <row r="205" spans="1:4" x14ac:dyDescent="0.3">
      <c r="A205" t="s">
        <v>2026</v>
      </c>
      <c r="B205" t="s">
        <v>2373</v>
      </c>
      <c r="C205" t="s">
        <v>2700</v>
      </c>
      <c r="D205" s="12">
        <v>0.35743029999999998</v>
      </c>
    </row>
    <row r="206" spans="1:4" x14ac:dyDescent="0.3">
      <c r="A206" t="s">
        <v>2027</v>
      </c>
      <c r="B206" t="s">
        <v>2374</v>
      </c>
      <c r="C206" t="s">
        <v>2701</v>
      </c>
      <c r="D206" s="12">
        <v>0.28356717160827793</v>
      </c>
    </row>
    <row r="207" spans="1:4" x14ac:dyDescent="0.3">
      <c r="A207" t="s">
        <v>2028</v>
      </c>
      <c r="B207" t="s">
        <v>2374</v>
      </c>
      <c r="C207" t="s">
        <v>2702</v>
      </c>
      <c r="D207" s="12">
        <v>0.40632740000000001</v>
      </c>
    </row>
    <row r="208" spans="1:4" x14ac:dyDescent="0.3">
      <c r="A208" t="s">
        <v>2029</v>
      </c>
      <c r="B208" t="s">
        <v>2375</v>
      </c>
      <c r="C208" t="s">
        <v>2703</v>
      </c>
      <c r="D208" s="12">
        <v>0.17987242007163964</v>
      </c>
    </row>
    <row r="209" spans="1:4" x14ac:dyDescent="0.3">
      <c r="A209" t="s">
        <v>2030</v>
      </c>
      <c r="B209" t="s">
        <v>2375</v>
      </c>
      <c r="C209" t="s">
        <v>2704</v>
      </c>
      <c r="D209" s="12">
        <v>0.34386299999999997</v>
      </c>
    </row>
    <row r="210" spans="1:4" x14ac:dyDescent="0.3">
      <c r="A210" t="s">
        <v>2031</v>
      </c>
      <c r="B210" t="s">
        <v>2376</v>
      </c>
      <c r="C210" t="s">
        <v>2705</v>
      </c>
      <c r="D210" s="12">
        <v>0.2050169115086585</v>
      </c>
    </row>
    <row r="211" spans="1:4" x14ac:dyDescent="0.3">
      <c r="A211" t="s">
        <v>2032</v>
      </c>
      <c r="B211" t="s">
        <v>2376</v>
      </c>
      <c r="C211" t="s">
        <v>2706</v>
      </c>
      <c r="D211" s="12">
        <v>0.3712028</v>
      </c>
    </row>
    <row r="212" spans="1:4" x14ac:dyDescent="0.3">
      <c r="A212" t="s">
        <v>2033</v>
      </c>
      <c r="B212" t="s">
        <v>2377</v>
      </c>
      <c r="C212" t="s">
        <v>2707</v>
      </c>
      <c r="D212" s="12">
        <v>0.17550561948321575</v>
      </c>
    </row>
    <row r="213" spans="1:4" x14ac:dyDescent="0.3">
      <c r="A213" t="s">
        <v>2034</v>
      </c>
      <c r="B213" t="s">
        <v>2377</v>
      </c>
      <c r="C213" t="s">
        <v>2708</v>
      </c>
      <c r="D213" s="12">
        <v>0.37372699999999998</v>
      </c>
    </row>
    <row r="214" spans="1:4" x14ac:dyDescent="0.3">
      <c r="A214" t="s">
        <v>2035</v>
      </c>
      <c r="B214" t="s">
        <v>2378</v>
      </c>
      <c r="C214" t="s">
        <v>2709</v>
      </c>
      <c r="D214" s="12">
        <v>0.21788949358785756</v>
      </c>
    </row>
    <row r="215" spans="1:4" x14ac:dyDescent="0.3">
      <c r="A215" t="s">
        <v>2036</v>
      </c>
      <c r="B215" t="s">
        <v>2378</v>
      </c>
      <c r="C215" t="s">
        <v>2710</v>
      </c>
      <c r="D215" s="12">
        <v>0.39388889999999999</v>
      </c>
    </row>
    <row r="216" spans="1:4" x14ac:dyDescent="0.3">
      <c r="A216" t="s">
        <v>2037</v>
      </c>
      <c r="B216" t="s">
        <v>2379</v>
      </c>
      <c r="C216" t="s">
        <v>2711</v>
      </c>
      <c r="D216" s="12">
        <v>0.18875902206864445</v>
      </c>
    </row>
    <row r="217" spans="1:4" x14ac:dyDescent="0.3">
      <c r="A217" t="s">
        <v>2038</v>
      </c>
      <c r="B217" t="s">
        <v>2379</v>
      </c>
      <c r="C217" t="s">
        <v>2712</v>
      </c>
      <c r="D217" s="12">
        <v>0.36273420000000001</v>
      </c>
    </row>
    <row r="218" spans="1:4" x14ac:dyDescent="0.3">
      <c r="A218" t="s">
        <v>2039</v>
      </c>
      <c r="B218" t="s">
        <v>2380</v>
      </c>
      <c r="C218" t="s">
        <v>2713</v>
      </c>
      <c r="D218" s="12">
        <v>0.20008525575752864</v>
      </c>
    </row>
    <row r="219" spans="1:4" x14ac:dyDescent="0.3">
      <c r="A219" t="s">
        <v>2040</v>
      </c>
      <c r="B219" t="s">
        <v>2380</v>
      </c>
      <c r="C219" t="s">
        <v>2714</v>
      </c>
      <c r="D219" s="12">
        <v>0.3676181</v>
      </c>
    </row>
    <row r="220" spans="1:4" x14ac:dyDescent="0.3">
      <c r="A220" t="s">
        <v>2041</v>
      </c>
      <c r="B220" t="s">
        <v>2381</v>
      </c>
      <c r="C220" t="s">
        <v>2715</v>
      </c>
      <c r="D220" s="12">
        <v>0.18350706928035171</v>
      </c>
    </row>
    <row r="221" spans="1:4" x14ac:dyDescent="0.3">
      <c r="A221" t="s">
        <v>2042</v>
      </c>
      <c r="B221" t="s">
        <v>2381</v>
      </c>
      <c r="C221" t="s">
        <v>2716</v>
      </c>
      <c r="D221" s="12">
        <v>0.3599755</v>
      </c>
    </row>
    <row r="222" spans="1:4" x14ac:dyDescent="0.3">
      <c r="A222" t="s">
        <v>2043</v>
      </c>
      <c r="B222" t="s">
        <v>2382</v>
      </c>
      <c r="C222" t="s">
        <v>2717</v>
      </c>
      <c r="D222" s="12">
        <v>0.2153201885536816</v>
      </c>
    </row>
    <row r="223" spans="1:4" x14ac:dyDescent="0.3">
      <c r="A223" t="s">
        <v>2044</v>
      </c>
      <c r="B223" t="s">
        <v>2382</v>
      </c>
      <c r="C223" t="s">
        <v>2718</v>
      </c>
      <c r="D223" s="12">
        <v>0.37436849999999999</v>
      </c>
    </row>
    <row r="224" spans="1:4" x14ac:dyDescent="0.3">
      <c r="A224" t="s">
        <v>2045</v>
      </c>
      <c r="B224" t="s">
        <v>2383</v>
      </c>
      <c r="C224" t="s">
        <v>2719</v>
      </c>
      <c r="D224" s="12">
        <v>0.18720383856502715</v>
      </c>
    </row>
    <row r="225" spans="1:4" x14ac:dyDescent="0.3">
      <c r="A225" t="s">
        <v>2046</v>
      </c>
      <c r="B225" t="s">
        <v>2383</v>
      </c>
      <c r="C225" t="s">
        <v>2720</v>
      </c>
      <c r="D225" s="12">
        <v>0.36032360000000002</v>
      </c>
    </row>
    <row r="226" spans="1:4" x14ac:dyDescent="0.3">
      <c r="A226" t="s">
        <v>2047</v>
      </c>
      <c r="B226" t="s">
        <v>2384</v>
      </c>
      <c r="C226" t="s">
        <v>2721</v>
      </c>
      <c r="D226" s="12">
        <v>0.17666582025130098</v>
      </c>
    </row>
    <row r="227" spans="1:4" x14ac:dyDescent="0.3">
      <c r="A227" t="s">
        <v>2048</v>
      </c>
      <c r="B227" t="s">
        <v>2384</v>
      </c>
      <c r="C227" t="s">
        <v>2722</v>
      </c>
      <c r="D227" s="12">
        <v>0.35760009999999998</v>
      </c>
    </row>
    <row r="228" spans="1:4" x14ac:dyDescent="0.3">
      <c r="A228" t="s">
        <v>2049</v>
      </c>
      <c r="B228" t="s">
        <v>2385</v>
      </c>
      <c r="C228" t="s">
        <v>2723</v>
      </c>
      <c r="D228" s="12">
        <v>0.17988357372224642</v>
      </c>
    </row>
    <row r="229" spans="1:4" x14ac:dyDescent="0.3">
      <c r="A229" t="s">
        <v>2050</v>
      </c>
      <c r="B229" t="s">
        <v>2385</v>
      </c>
      <c r="C229" t="s">
        <v>2724</v>
      </c>
      <c r="D229" s="12">
        <v>0.35832239999999999</v>
      </c>
    </row>
    <row r="230" spans="1:4" x14ac:dyDescent="0.3">
      <c r="A230" t="s">
        <v>2051</v>
      </c>
      <c r="B230" t="s">
        <v>2386</v>
      </c>
      <c r="C230" t="s">
        <v>2725</v>
      </c>
      <c r="D230" s="12">
        <v>0.17966855928302511</v>
      </c>
    </row>
    <row r="231" spans="1:4" x14ac:dyDescent="0.3">
      <c r="A231" t="s">
        <v>2052</v>
      </c>
      <c r="B231" t="s">
        <v>2386</v>
      </c>
      <c r="C231" t="s">
        <v>2726</v>
      </c>
      <c r="D231" s="12">
        <v>0.35820220000000003</v>
      </c>
    </row>
    <row r="232" spans="1:4" x14ac:dyDescent="0.3">
      <c r="A232" t="s">
        <v>2053</v>
      </c>
      <c r="B232" t="s">
        <v>2387</v>
      </c>
      <c r="C232" t="s">
        <v>2727</v>
      </c>
      <c r="D232" s="12">
        <v>0.2126447357292677</v>
      </c>
    </row>
    <row r="233" spans="1:4" x14ac:dyDescent="0.3">
      <c r="A233" t="s">
        <v>2054</v>
      </c>
      <c r="B233" t="s">
        <v>2387</v>
      </c>
      <c r="C233" t="s">
        <v>2728</v>
      </c>
      <c r="D233" s="12">
        <v>0.37753579999999998</v>
      </c>
    </row>
    <row r="234" spans="1:4" x14ac:dyDescent="0.3">
      <c r="A234" t="s">
        <v>2055</v>
      </c>
      <c r="B234" t="s">
        <v>2388</v>
      </c>
      <c r="C234" t="s">
        <v>2729</v>
      </c>
      <c r="D234" s="12">
        <v>0.20047698883567677</v>
      </c>
    </row>
    <row r="235" spans="1:4" x14ac:dyDescent="0.3">
      <c r="A235" t="s">
        <v>2056</v>
      </c>
      <c r="B235" t="s">
        <v>2388</v>
      </c>
      <c r="C235" t="s">
        <v>2730</v>
      </c>
      <c r="D235" s="12">
        <v>0.37319790000000003</v>
      </c>
    </row>
    <row r="236" spans="1:4" x14ac:dyDescent="0.3">
      <c r="A236" t="s">
        <v>2057</v>
      </c>
      <c r="B236" t="s">
        <v>2389</v>
      </c>
      <c r="C236" t="s">
        <v>2731</v>
      </c>
      <c r="D236" s="12">
        <v>0.1914925556546116</v>
      </c>
    </row>
    <row r="237" spans="1:4" x14ac:dyDescent="0.3">
      <c r="A237" t="s">
        <v>2058</v>
      </c>
      <c r="B237" t="s">
        <v>2389</v>
      </c>
      <c r="C237" t="s">
        <v>2732</v>
      </c>
      <c r="D237" s="12">
        <v>0.36187859999999999</v>
      </c>
    </row>
    <row r="238" spans="1:4" x14ac:dyDescent="0.3">
      <c r="A238" t="s">
        <v>2059</v>
      </c>
      <c r="B238" t="s">
        <v>2390</v>
      </c>
      <c r="C238" t="s">
        <v>2733</v>
      </c>
      <c r="D238" s="12">
        <v>0.19060787360829309</v>
      </c>
    </row>
    <row r="239" spans="1:4" x14ac:dyDescent="0.3">
      <c r="A239" t="s">
        <v>2060</v>
      </c>
      <c r="B239" t="s">
        <v>2390</v>
      </c>
      <c r="C239" t="s">
        <v>2734</v>
      </c>
      <c r="D239" s="12">
        <v>0.36105939999999997</v>
      </c>
    </row>
    <row r="240" spans="1:4" x14ac:dyDescent="0.3">
      <c r="A240" t="s">
        <v>2061</v>
      </c>
      <c r="B240" t="s">
        <v>2391</v>
      </c>
      <c r="C240" t="s">
        <v>2735</v>
      </c>
      <c r="D240" s="12">
        <v>0.1199053676547441</v>
      </c>
    </row>
    <row r="241" spans="1:4" x14ac:dyDescent="0.3">
      <c r="A241" t="s">
        <v>2062</v>
      </c>
      <c r="B241" t="s">
        <v>2391</v>
      </c>
      <c r="C241" t="s">
        <v>2736</v>
      </c>
      <c r="D241" s="12">
        <v>0.35008899999999998</v>
      </c>
    </row>
    <row r="242" spans="1:4" x14ac:dyDescent="0.3">
      <c r="A242" t="s">
        <v>2063</v>
      </c>
      <c r="B242" t="s">
        <v>2392</v>
      </c>
      <c r="C242" t="s">
        <v>2737</v>
      </c>
      <c r="D242" s="12">
        <v>0.29923146777076542</v>
      </c>
    </row>
    <row r="243" spans="1:4" x14ac:dyDescent="0.3">
      <c r="A243" t="s">
        <v>2064</v>
      </c>
      <c r="B243" t="s">
        <v>2392</v>
      </c>
      <c r="C243" t="s">
        <v>2738</v>
      </c>
      <c r="D243" s="12">
        <v>0.4339674</v>
      </c>
    </row>
    <row r="244" spans="1:4" x14ac:dyDescent="0.3">
      <c r="A244" t="s">
        <v>2065</v>
      </c>
      <c r="B244" t="s">
        <v>2393</v>
      </c>
      <c r="C244" t="s">
        <v>2739</v>
      </c>
      <c r="D244" s="12">
        <v>0.18566696329596474</v>
      </c>
    </row>
    <row r="245" spans="1:4" x14ac:dyDescent="0.3">
      <c r="A245" t="s">
        <v>2066</v>
      </c>
      <c r="B245" t="s">
        <v>2393</v>
      </c>
      <c r="C245" t="s">
        <v>2740</v>
      </c>
      <c r="D245" s="12">
        <v>0.35997299999999999</v>
      </c>
    </row>
    <row r="246" spans="1:4" x14ac:dyDescent="0.3">
      <c r="A246" t="s">
        <v>2067</v>
      </c>
      <c r="B246" t="s">
        <v>2394</v>
      </c>
      <c r="C246" t="s">
        <v>2741</v>
      </c>
      <c r="D246" s="12">
        <v>0.29923146777076542</v>
      </c>
    </row>
    <row r="247" spans="1:4" x14ac:dyDescent="0.3">
      <c r="A247" t="s">
        <v>2068</v>
      </c>
      <c r="B247" t="s">
        <v>2394</v>
      </c>
      <c r="C247" t="s">
        <v>2742</v>
      </c>
      <c r="D247" s="12">
        <v>0.4339674</v>
      </c>
    </row>
    <row r="248" spans="1:4" x14ac:dyDescent="0.3">
      <c r="A248" t="s">
        <v>2069</v>
      </c>
      <c r="B248" t="s">
        <v>2395</v>
      </c>
      <c r="C248" t="s">
        <v>2743</v>
      </c>
      <c r="D248" s="12">
        <v>0.31125937695808492</v>
      </c>
    </row>
    <row r="249" spans="1:4" x14ac:dyDescent="0.3">
      <c r="A249" t="s">
        <v>2070</v>
      </c>
      <c r="B249" t="s">
        <v>2395</v>
      </c>
      <c r="C249" t="s">
        <v>2744</v>
      </c>
      <c r="D249" s="12">
        <v>0.42243249999999999</v>
      </c>
    </row>
    <row r="250" spans="1:4" x14ac:dyDescent="0.3">
      <c r="A250" t="s">
        <v>2071</v>
      </c>
      <c r="B250" t="s">
        <v>2396</v>
      </c>
      <c r="C250" t="s">
        <v>2745</v>
      </c>
      <c r="D250" s="12">
        <v>0.21248909231591814</v>
      </c>
    </row>
    <row r="251" spans="1:4" x14ac:dyDescent="0.3">
      <c r="A251" t="s">
        <v>2072</v>
      </c>
      <c r="B251" t="s">
        <v>2396</v>
      </c>
      <c r="C251" t="s">
        <v>2746</v>
      </c>
      <c r="D251" s="12">
        <v>0.40946670000000002</v>
      </c>
    </row>
    <row r="252" spans="1:4" x14ac:dyDescent="0.3">
      <c r="A252" t="s">
        <v>2073</v>
      </c>
      <c r="B252" t="s">
        <v>2397</v>
      </c>
      <c r="C252" t="s">
        <v>2747</v>
      </c>
      <c r="D252" s="12">
        <v>0.18353968791258654</v>
      </c>
    </row>
    <row r="253" spans="1:4" x14ac:dyDescent="0.3">
      <c r="A253" t="s">
        <v>2074</v>
      </c>
      <c r="B253" t="s">
        <v>2397</v>
      </c>
      <c r="C253" t="s">
        <v>2748</v>
      </c>
      <c r="D253" s="12">
        <v>0.36086560000000001</v>
      </c>
    </row>
    <row r="254" spans="1:4" x14ac:dyDescent="0.3">
      <c r="A254" t="s">
        <v>2075</v>
      </c>
      <c r="B254" t="s">
        <v>2398</v>
      </c>
      <c r="C254" t="s">
        <v>2749</v>
      </c>
      <c r="D254" s="12">
        <v>0.18031571934283033</v>
      </c>
    </row>
    <row r="255" spans="1:4" x14ac:dyDescent="0.3">
      <c r="A255" t="s">
        <v>2076</v>
      </c>
      <c r="B255" t="s">
        <v>2398</v>
      </c>
      <c r="C255" t="s">
        <v>2750</v>
      </c>
      <c r="D255" s="12">
        <v>0.3608326</v>
      </c>
    </row>
    <row r="256" spans="1:4" x14ac:dyDescent="0.3">
      <c r="A256" t="s">
        <v>2077</v>
      </c>
      <c r="B256" t="s">
        <v>2399</v>
      </c>
      <c r="C256" t="s">
        <v>2751</v>
      </c>
      <c r="D256" s="12">
        <v>0.4406060158826095</v>
      </c>
    </row>
    <row r="257" spans="1:4" x14ac:dyDescent="0.3">
      <c r="A257" t="s">
        <v>2078</v>
      </c>
      <c r="B257" t="s">
        <v>2399</v>
      </c>
      <c r="C257" t="s">
        <v>2752</v>
      </c>
      <c r="D257" s="12">
        <v>1.003342</v>
      </c>
    </row>
    <row r="258" spans="1:4" x14ac:dyDescent="0.3">
      <c r="A258" t="s">
        <v>2079</v>
      </c>
      <c r="B258" t="s">
        <v>2400</v>
      </c>
      <c r="C258" t="s">
        <v>2753</v>
      </c>
      <c r="D258" s="12">
        <v>0.33602431617831874</v>
      </c>
    </row>
    <row r="259" spans="1:4" x14ac:dyDescent="0.3">
      <c r="A259" t="s">
        <v>2080</v>
      </c>
      <c r="B259" t="s">
        <v>2400</v>
      </c>
      <c r="C259" t="s">
        <v>2754</v>
      </c>
      <c r="D259" s="12">
        <v>0.4779178</v>
      </c>
    </row>
    <row r="260" spans="1:4" x14ac:dyDescent="0.3">
      <c r="A260" t="s">
        <v>2081</v>
      </c>
      <c r="B260" t="s">
        <v>2401</v>
      </c>
      <c r="C260" t="s">
        <v>2755</v>
      </c>
      <c r="D260" s="12">
        <v>0.33100375662181664</v>
      </c>
    </row>
    <row r="261" spans="1:4" x14ac:dyDescent="0.3">
      <c r="A261" t="s">
        <v>2082</v>
      </c>
      <c r="B261" t="s">
        <v>2401</v>
      </c>
      <c r="C261" t="s">
        <v>2756</v>
      </c>
      <c r="D261" s="12">
        <v>0.47463100000000003</v>
      </c>
    </row>
    <row r="262" spans="1:4" x14ac:dyDescent="0.3">
      <c r="A262" t="s">
        <v>2083</v>
      </c>
      <c r="B262" t="s">
        <v>2402</v>
      </c>
      <c r="C262" t="s">
        <v>2757</v>
      </c>
      <c r="D262" s="12">
        <v>0.32427640696525378</v>
      </c>
    </row>
    <row r="263" spans="1:4" x14ac:dyDescent="0.3">
      <c r="A263" t="s">
        <v>2084</v>
      </c>
      <c r="B263" t="s">
        <v>2402</v>
      </c>
      <c r="C263" t="s">
        <v>2758</v>
      </c>
      <c r="D263" s="12">
        <v>0.48102600000000001</v>
      </c>
    </row>
    <row r="264" spans="1:4" x14ac:dyDescent="0.3">
      <c r="A264" t="s">
        <v>2085</v>
      </c>
      <c r="B264" t="s">
        <v>2403</v>
      </c>
      <c r="C264" t="s">
        <v>2759</v>
      </c>
      <c r="D264" s="12">
        <v>0.32427640696525378</v>
      </c>
    </row>
    <row r="265" spans="1:4" x14ac:dyDescent="0.3">
      <c r="A265" t="s">
        <v>2086</v>
      </c>
      <c r="B265" t="s">
        <v>2403</v>
      </c>
      <c r="C265" t="s">
        <v>2760</v>
      </c>
      <c r="D265" s="12">
        <v>0.48102600000000001</v>
      </c>
    </row>
    <row r="266" spans="1:4" x14ac:dyDescent="0.3">
      <c r="A266" t="s">
        <v>2087</v>
      </c>
      <c r="B266" t="s">
        <v>2404</v>
      </c>
      <c r="C266" t="s">
        <v>2761</v>
      </c>
      <c r="D266" s="12">
        <v>0.29718597673509878</v>
      </c>
    </row>
    <row r="267" spans="1:4" x14ac:dyDescent="0.3">
      <c r="A267" t="s">
        <v>2088</v>
      </c>
      <c r="B267" t="s">
        <v>2404</v>
      </c>
      <c r="C267" t="s">
        <v>2762</v>
      </c>
      <c r="D267" s="12">
        <v>0.44160120000000003</v>
      </c>
    </row>
    <row r="268" spans="1:4" x14ac:dyDescent="0.3">
      <c r="A268" t="s">
        <v>2089</v>
      </c>
      <c r="B268" t="s">
        <v>2405</v>
      </c>
      <c r="C268" t="s">
        <v>2763</v>
      </c>
      <c r="D268" s="12">
        <v>0.33295523442361946</v>
      </c>
    </row>
    <row r="269" spans="1:4" x14ac:dyDescent="0.3">
      <c r="A269" t="s">
        <v>2090</v>
      </c>
      <c r="B269" t="s">
        <v>2405</v>
      </c>
      <c r="C269" t="s">
        <v>2764</v>
      </c>
      <c r="D269" s="12">
        <v>0.46008389999999999</v>
      </c>
    </row>
    <row r="270" spans="1:4" x14ac:dyDescent="0.3">
      <c r="A270" t="s">
        <v>2091</v>
      </c>
      <c r="B270" t="s">
        <v>2406</v>
      </c>
      <c r="C270" t="s">
        <v>2765</v>
      </c>
      <c r="D270" s="12">
        <v>0.41156557161246443</v>
      </c>
    </row>
    <row r="271" spans="1:4" x14ac:dyDescent="0.3">
      <c r="A271" t="s">
        <v>2092</v>
      </c>
      <c r="B271" t="s">
        <v>2406</v>
      </c>
      <c r="C271" t="s">
        <v>2766</v>
      </c>
      <c r="D271" s="12">
        <v>0.52286120000000003</v>
      </c>
    </row>
    <row r="272" spans="1:4" x14ac:dyDescent="0.3">
      <c r="A272" t="s">
        <v>2093</v>
      </c>
      <c r="B272" t="s">
        <v>2407</v>
      </c>
      <c r="C272" t="s">
        <v>2767</v>
      </c>
      <c r="D272" s="12">
        <v>0.33738115697353677</v>
      </c>
    </row>
    <row r="273" spans="1:4" x14ac:dyDescent="0.3">
      <c r="A273" t="s">
        <v>2094</v>
      </c>
      <c r="B273" t="s">
        <v>2407</v>
      </c>
      <c r="C273" t="s">
        <v>2768</v>
      </c>
      <c r="D273" s="12">
        <v>0.44779429999999998</v>
      </c>
    </row>
    <row r="274" spans="1:4" x14ac:dyDescent="0.3">
      <c r="A274" t="s">
        <v>2095</v>
      </c>
      <c r="B274" t="s">
        <v>2408</v>
      </c>
      <c r="C274" t="s">
        <v>2769</v>
      </c>
      <c r="D274" s="12">
        <v>0.37180578142620424</v>
      </c>
    </row>
    <row r="275" spans="1:4" x14ac:dyDescent="0.3">
      <c r="A275" t="s">
        <v>2096</v>
      </c>
      <c r="B275" t="s">
        <v>2408</v>
      </c>
      <c r="C275" t="s">
        <v>2770</v>
      </c>
      <c r="D275" s="12">
        <v>0.47783720000000002</v>
      </c>
    </row>
    <row r="276" spans="1:4" x14ac:dyDescent="0.3">
      <c r="A276" t="s">
        <v>2097</v>
      </c>
      <c r="B276" t="s">
        <v>2409</v>
      </c>
      <c r="C276" t="s">
        <v>2771</v>
      </c>
      <c r="D276" s="12">
        <v>0.33100375662181664</v>
      </c>
    </row>
    <row r="277" spans="1:4" x14ac:dyDescent="0.3">
      <c r="A277" t="s">
        <v>2098</v>
      </c>
      <c r="B277" t="s">
        <v>2409</v>
      </c>
      <c r="C277" t="s">
        <v>2772</v>
      </c>
      <c r="D277" s="12">
        <v>0.47463100000000003</v>
      </c>
    </row>
    <row r="278" spans="1:4" x14ac:dyDescent="0.3">
      <c r="A278" t="s">
        <v>2099</v>
      </c>
      <c r="B278" t="s">
        <v>2410</v>
      </c>
      <c r="C278" t="s">
        <v>2773</v>
      </c>
      <c r="D278" s="12">
        <v>0.3768164016817801</v>
      </c>
    </row>
    <row r="279" spans="1:4" x14ac:dyDescent="0.3">
      <c r="A279" t="s">
        <v>2100</v>
      </c>
      <c r="B279" t="s">
        <v>2410</v>
      </c>
      <c r="C279" t="s">
        <v>2774</v>
      </c>
      <c r="D279" s="12">
        <v>0.50952989999999998</v>
      </c>
    </row>
    <row r="280" spans="1:4" x14ac:dyDescent="0.3">
      <c r="A280" t="s">
        <v>2101</v>
      </c>
      <c r="B280" t="s">
        <v>2411</v>
      </c>
      <c r="C280" t="s">
        <v>2775</v>
      </c>
      <c r="D280" s="12">
        <v>0.34609330737291538</v>
      </c>
    </row>
    <row r="281" spans="1:4" x14ac:dyDescent="0.3">
      <c r="A281" t="s">
        <v>2102</v>
      </c>
      <c r="B281" t="s">
        <v>2411</v>
      </c>
      <c r="C281" t="s">
        <v>2776</v>
      </c>
      <c r="D281" s="12">
        <v>0.46721879999999999</v>
      </c>
    </row>
    <row r="282" spans="1:4" x14ac:dyDescent="0.3">
      <c r="A282" t="s">
        <v>2103</v>
      </c>
      <c r="B282" t="s">
        <v>2412</v>
      </c>
      <c r="C282" t="s">
        <v>2777</v>
      </c>
      <c r="D282" s="12">
        <v>0.35646131979158846</v>
      </c>
    </row>
    <row r="283" spans="1:4" x14ac:dyDescent="0.3">
      <c r="A283" t="s">
        <v>2104</v>
      </c>
      <c r="B283" t="s">
        <v>2412</v>
      </c>
      <c r="C283" t="s">
        <v>2778</v>
      </c>
      <c r="D283" s="12">
        <v>0.47320820000000002</v>
      </c>
    </row>
    <row r="284" spans="1:4" x14ac:dyDescent="0.3">
      <c r="A284" t="s">
        <v>2105</v>
      </c>
      <c r="B284" t="s">
        <v>2413</v>
      </c>
      <c r="C284" t="s">
        <v>2779</v>
      </c>
      <c r="D284" s="12">
        <v>0.34119630580515131</v>
      </c>
    </row>
    <row r="285" spans="1:4" x14ac:dyDescent="0.3">
      <c r="A285" t="s">
        <v>2106</v>
      </c>
      <c r="B285" t="s">
        <v>2413</v>
      </c>
      <c r="C285" t="s">
        <v>2780</v>
      </c>
      <c r="D285" s="12">
        <v>0.46437630000000002</v>
      </c>
    </row>
    <row r="286" spans="1:4" x14ac:dyDescent="0.3">
      <c r="A286" t="s">
        <v>2107</v>
      </c>
      <c r="B286" t="s">
        <v>2414</v>
      </c>
      <c r="C286" t="s">
        <v>2781</v>
      </c>
      <c r="D286" s="12">
        <v>0.37170230061301768</v>
      </c>
    </row>
    <row r="287" spans="1:4" x14ac:dyDescent="0.3">
      <c r="A287" t="s">
        <v>2108</v>
      </c>
      <c r="B287" t="s">
        <v>2414</v>
      </c>
      <c r="C287" t="s">
        <v>2782</v>
      </c>
      <c r="D287" s="12">
        <v>0.4817611</v>
      </c>
    </row>
    <row r="288" spans="1:4" x14ac:dyDescent="0.3">
      <c r="A288" t="s">
        <v>2109</v>
      </c>
      <c r="B288" t="s">
        <v>2415</v>
      </c>
      <c r="C288" t="s">
        <v>2783</v>
      </c>
      <c r="D288" s="12">
        <v>0.34237953228938389</v>
      </c>
    </row>
    <row r="289" spans="1:4" x14ac:dyDescent="0.3">
      <c r="A289" t="s">
        <v>2110</v>
      </c>
      <c r="B289" t="s">
        <v>2415</v>
      </c>
      <c r="C289" t="s">
        <v>2784</v>
      </c>
      <c r="D289" s="12">
        <v>0.46577099999999999</v>
      </c>
    </row>
    <row r="290" spans="1:4" x14ac:dyDescent="0.3">
      <c r="A290" t="s">
        <v>2111</v>
      </c>
      <c r="B290" t="s">
        <v>2416</v>
      </c>
      <c r="C290" t="s">
        <v>2785</v>
      </c>
      <c r="D290" s="12">
        <v>0.33449092872103586</v>
      </c>
    </row>
    <row r="291" spans="1:4" x14ac:dyDescent="0.3">
      <c r="A291" t="s">
        <v>2112</v>
      </c>
      <c r="B291" t="s">
        <v>2416</v>
      </c>
      <c r="C291" t="s">
        <v>2786</v>
      </c>
      <c r="D291" s="12">
        <v>0.46073380000000003</v>
      </c>
    </row>
    <row r="292" spans="1:4" x14ac:dyDescent="0.3">
      <c r="A292" t="s">
        <v>2113</v>
      </c>
      <c r="B292" t="s">
        <v>2417</v>
      </c>
      <c r="C292" t="s">
        <v>2787</v>
      </c>
      <c r="D292" s="12">
        <v>0.33756021525209612</v>
      </c>
    </row>
    <row r="293" spans="1:4" x14ac:dyDescent="0.3">
      <c r="A293" t="s">
        <v>2114</v>
      </c>
      <c r="B293" t="s">
        <v>2417</v>
      </c>
      <c r="C293" t="s">
        <v>2788</v>
      </c>
      <c r="D293" s="12">
        <v>0.46246599999999999</v>
      </c>
    </row>
    <row r="294" spans="1:4" x14ac:dyDescent="0.3">
      <c r="A294" t="s">
        <v>2115</v>
      </c>
      <c r="B294" t="s">
        <v>2418</v>
      </c>
      <c r="C294" t="s">
        <v>2789</v>
      </c>
      <c r="D294" s="12">
        <v>0.33715118790073245</v>
      </c>
    </row>
    <row r="295" spans="1:4" x14ac:dyDescent="0.3">
      <c r="A295" t="s">
        <v>2116</v>
      </c>
      <c r="B295" t="s">
        <v>2418</v>
      </c>
      <c r="C295" t="s">
        <v>2790</v>
      </c>
      <c r="D295" s="12">
        <v>0.46224100000000001</v>
      </c>
    </row>
    <row r="296" spans="1:4" x14ac:dyDescent="0.3">
      <c r="A296" t="s">
        <v>2117</v>
      </c>
      <c r="B296" t="s">
        <v>2419</v>
      </c>
      <c r="C296" t="s">
        <v>2791</v>
      </c>
      <c r="D296" s="12">
        <v>0.35889502810893309</v>
      </c>
    </row>
    <row r="297" spans="1:4" x14ac:dyDescent="0.3">
      <c r="A297" t="s">
        <v>2118</v>
      </c>
      <c r="B297" t="s">
        <v>2419</v>
      </c>
      <c r="C297" t="s">
        <v>2792</v>
      </c>
      <c r="D297" s="12">
        <v>0.49064659999999999</v>
      </c>
    </row>
    <row r="298" spans="1:4" x14ac:dyDescent="0.3">
      <c r="A298" t="s">
        <v>2119</v>
      </c>
      <c r="B298" t="s">
        <v>2420</v>
      </c>
      <c r="C298" t="s">
        <v>2793</v>
      </c>
      <c r="D298" s="12">
        <v>0.34859136568323329</v>
      </c>
    </row>
    <row r="299" spans="1:4" x14ac:dyDescent="0.3">
      <c r="A299" t="s">
        <v>2120</v>
      </c>
      <c r="B299" t="s">
        <v>2420</v>
      </c>
      <c r="C299" t="s">
        <v>2794</v>
      </c>
      <c r="D299" s="12">
        <v>0.4834638</v>
      </c>
    </row>
    <row r="300" spans="1:4" x14ac:dyDescent="0.3">
      <c r="A300" t="s">
        <v>2121</v>
      </c>
      <c r="B300" t="s">
        <v>2421</v>
      </c>
      <c r="C300" t="s">
        <v>2795</v>
      </c>
      <c r="D300" s="12">
        <v>0.34715387818183568</v>
      </c>
    </row>
    <row r="301" spans="1:4" x14ac:dyDescent="0.3">
      <c r="A301" t="s">
        <v>2122</v>
      </c>
      <c r="B301" t="s">
        <v>2421</v>
      </c>
      <c r="C301" t="s">
        <v>2796</v>
      </c>
      <c r="D301" s="12">
        <v>0.46814430000000001</v>
      </c>
    </row>
    <row r="302" spans="1:4" x14ac:dyDescent="0.3">
      <c r="A302" t="s">
        <v>2123</v>
      </c>
      <c r="B302" t="s">
        <v>2422</v>
      </c>
      <c r="C302" t="s">
        <v>2797</v>
      </c>
      <c r="D302" s="12">
        <v>0.34626761929683914</v>
      </c>
    </row>
    <row r="303" spans="1:4" x14ac:dyDescent="0.3">
      <c r="A303" t="s">
        <v>2124</v>
      </c>
      <c r="B303" t="s">
        <v>2422</v>
      </c>
      <c r="C303" t="s">
        <v>2798</v>
      </c>
      <c r="D303" s="12">
        <v>0.46749590000000002</v>
      </c>
    </row>
    <row r="304" spans="1:4" x14ac:dyDescent="0.3">
      <c r="A304" t="s">
        <v>2125</v>
      </c>
      <c r="B304" t="s">
        <v>2423</v>
      </c>
      <c r="C304" t="s">
        <v>2799</v>
      </c>
      <c r="D304" s="12">
        <v>0.29373753842250494</v>
      </c>
    </row>
    <row r="305" spans="1:4" x14ac:dyDescent="0.3">
      <c r="A305" t="s">
        <v>2126</v>
      </c>
      <c r="B305" t="s">
        <v>2423</v>
      </c>
      <c r="C305" t="s">
        <v>2800</v>
      </c>
      <c r="D305" s="12">
        <v>0.4399111</v>
      </c>
    </row>
    <row r="306" spans="1:4" x14ac:dyDescent="0.3">
      <c r="A306" t="s">
        <v>2127</v>
      </c>
      <c r="B306" t="s">
        <v>2424</v>
      </c>
      <c r="C306" t="s">
        <v>2801</v>
      </c>
      <c r="D306" s="12">
        <v>0.38025744986418308</v>
      </c>
    </row>
    <row r="307" spans="1:4" x14ac:dyDescent="0.3">
      <c r="A307" t="s">
        <v>2128</v>
      </c>
      <c r="B307" t="s">
        <v>2424</v>
      </c>
      <c r="C307" t="s">
        <v>2802</v>
      </c>
      <c r="D307" s="12">
        <v>0.59614020000000001</v>
      </c>
    </row>
    <row r="308" spans="1:4" x14ac:dyDescent="0.3">
      <c r="A308" t="s">
        <v>2129</v>
      </c>
      <c r="B308" t="s">
        <v>2425</v>
      </c>
      <c r="C308" t="s">
        <v>2803</v>
      </c>
      <c r="D308" s="12">
        <v>0.33839572576596649</v>
      </c>
    </row>
    <row r="309" spans="1:4" x14ac:dyDescent="0.3">
      <c r="A309" t="s">
        <v>2130</v>
      </c>
      <c r="B309" t="s">
        <v>2425</v>
      </c>
      <c r="C309" t="s">
        <v>2804</v>
      </c>
      <c r="D309" s="12">
        <v>0.46510849999999998</v>
      </c>
    </row>
    <row r="310" spans="1:4" x14ac:dyDescent="0.3">
      <c r="A310" t="s">
        <v>2131</v>
      </c>
      <c r="B310" t="s">
        <v>2426</v>
      </c>
      <c r="C310" t="s">
        <v>2805</v>
      </c>
      <c r="D310" s="12">
        <v>0.24963297968615511</v>
      </c>
    </row>
    <row r="311" spans="1:4" x14ac:dyDescent="0.3">
      <c r="A311" t="s">
        <v>2132</v>
      </c>
      <c r="B311" t="s">
        <v>2426</v>
      </c>
      <c r="C311" t="s">
        <v>2806</v>
      </c>
      <c r="D311" s="12">
        <v>0.38857999999999998</v>
      </c>
    </row>
    <row r="312" spans="1:4" x14ac:dyDescent="0.3">
      <c r="A312" t="s">
        <v>2133</v>
      </c>
      <c r="B312" t="s">
        <v>2427</v>
      </c>
      <c r="C312" t="s">
        <v>2807</v>
      </c>
      <c r="D312" s="12">
        <v>0.24206946639629179</v>
      </c>
    </row>
    <row r="313" spans="1:4" x14ac:dyDescent="0.3">
      <c r="A313" t="s">
        <v>2134</v>
      </c>
      <c r="B313" t="s">
        <v>2427</v>
      </c>
      <c r="C313" t="s">
        <v>2808</v>
      </c>
      <c r="D313" s="12">
        <v>0.38855630000000002</v>
      </c>
    </row>
    <row r="314" spans="1:4" x14ac:dyDescent="0.3">
      <c r="A314" t="s">
        <v>2135</v>
      </c>
      <c r="B314" t="s">
        <v>2428</v>
      </c>
      <c r="C314" t="s">
        <v>2809</v>
      </c>
      <c r="D314" s="12">
        <v>0.23303482735887793</v>
      </c>
    </row>
    <row r="315" spans="1:4" x14ac:dyDescent="0.3">
      <c r="A315" t="s">
        <v>2136</v>
      </c>
      <c r="B315" t="s">
        <v>2428</v>
      </c>
      <c r="C315" t="s">
        <v>2810</v>
      </c>
      <c r="D315" s="12">
        <v>0.3975921</v>
      </c>
    </row>
    <row r="316" spans="1:4" x14ac:dyDescent="0.3">
      <c r="A316" t="s">
        <v>2137</v>
      </c>
      <c r="B316" t="s">
        <v>2429</v>
      </c>
      <c r="C316" t="s">
        <v>2811</v>
      </c>
      <c r="D316" s="12">
        <v>0.23303482735887793</v>
      </c>
    </row>
    <row r="317" spans="1:4" x14ac:dyDescent="0.3">
      <c r="A317" t="s">
        <v>2138</v>
      </c>
      <c r="B317" t="s">
        <v>2429</v>
      </c>
      <c r="C317" t="s">
        <v>2812</v>
      </c>
      <c r="D317" s="12">
        <v>0.3975921</v>
      </c>
    </row>
    <row r="318" spans="1:4" x14ac:dyDescent="0.3">
      <c r="A318" t="s">
        <v>2139</v>
      </c>
      <c r="B318" t="s">
        <v>2430</v>
      </c>
      <c r="C318" t="s">
        <v>2813</v>
      </c>
      <c r="D318" s="12">
        <v>0.18507003218651685</v>
      </c>
    </row>
    <row r="319" spans="1:4" x14ac:dyDescent="0.3">
      <c r="A319" t="s">
        <v>2140</v>
      </c>
      <c r="B319" t="s">
        <v>2430</v>
      </c>
      <c r="C319" t="s">
        <v>2814</v>
      </c>
      <c r="D319" s="12">
        <v>0.36279899999999998</v>
      </c>
    </row>
    <row r="320" spans="1:4" x14ac:dyDescent="0.3">
      <c r="A320" t="s">
        <v>2141</v>
      </c>
      <c r="B320" t="s">
        <v>2431</v>
      </c>
      <c r="C320" t="s">
        <v>2815</v>
      </c>
      <c r="D320" s="12">
        <v>0.24507247888257588</v>
      </c>
    </row>
    <row r="321" spans="1:4" x14ac:dyDescent="0.3">
      <c r="A321" t="s">
        <v>2142</v>
      </c>
      <c r="B321" t="s">
        <v>2431</v>
      </c>
      <c r="C321" t="s">
        <v>2816</v>
      </c>
      <c r="D321" s="12">
        <v>0.37147910000000001</v>
      </c>
    </row>
    <row r="322" spans="1:4" x14ac:dyDescent="0.3">
      <c r="A322" t="s">
        <v>2143</v>
      </c>
      <c r="B322" t="s">
        <v>2432</v>
      </c>
      <c r="C322" t="s">
        <v>2817</v>
      </c>
      <c r="D322" s="12">
        <v>0.35694970496002115</v>
      </c>
    </row>
    <row r="323" spans="1:4" x14ac:dyDescent="0.3">
      <c r="A323" t="s">
        <v>2144</v>
      </c>
      <c r="B323" t="s">
        <v>2432</v>
      </c>
      <c r="C323" t="s">
        <v>2818</v>
      </c>
      <c r="D323" s="12">
        <v>0.42734080000000002</v>
      </c>
    </row>
    <row r="324" spans="1:4" x14ac:dyDescent="0.3">
      <c r="A324" t="s">
        <v>2145</v>
      </c>
      <c r="B324" t="s">
        <v>2433</v>
      </c>
      <c r="C324" t="s">
        <v>2819</v>
      </c>
      <c r="D324" s="12">
        <v>0.25098982048137314</v>
      </c>
    </row>
    <row r="325" spans="1:4" x14ac:dyDescent="0.3">
      <c r="A325" t="s">
        <v>2146</v>
      </c>
      <c r="B325" t="s">
        <v>2433</v>
      </c>
      <c r="C325" t="s">
        <v>2820</v>
      </c>
      <c r="D325" s="12">
        <v>0.35583710000000002</v>
      </c>
    </row>
    <row r="326" spans="1:4" x14ac:dyDescent="0.3">
      <c r="A326" t="s">
        <v>2147</v>
      </c>
      <c r="B326" t="s">
        <v>2434</v>
      </c>
      <c r="C326" t="s">
        <v>2821</v>
      </c>
      <c r="D326" s="12">
        <v>0.28602912764130339</v>
      </c>
    </row>
    <row r="327" spans="1:4" x14ac:dyDescent="0.3">
      <c r="A327" t="s">
        <v>2148</v>
      </c>
      <c r="B327" t="s">
        <v>2434</v>
      </c>
      <c r="C327" t="s">
        <v>2822</v>
      </c>
      <c r="D327" s="12">
        <v>0.39000849999999998</v>
      </c>
    </row>
    <row r="328" spans="1:4" x14ac:dyDescent="0.3">
      <c r="A328" t="s">
        <v>2149</v>
      </c>
      <c r="B328" t="s">
        <v>2435</v>
      </c>
      <c r="C328" t="s">
        <v>2823</v>
      </c>
      <c r="D328" s="12">
        <v>0.24206946639629179</v>
      </c>
    </row>
    <row r="329" spans="1:4" x14ac:dyDescent="0.3">
      <c r="A329" t="s">
        <v>2150</v>
      </c>
      <c r="B329" t="s">
        <v>2435</v>
      </c>
      <c r="C329" t="s">
        <v>2824</v>
      </c>
      <c r="D329" s="12">
        <v>0.38855630000000002</v>
      </c>
    </row>
    <row r="330" spans="1:4" x14ac:dyDescent="0.3">
      <c r="A330" t="s">
        <v>2151</v>
      </c>
      <c r="B330" t="s">
        <v>2436</v>
      </c>
      <c r="C330" t="s">
        <v>2825</v>
      </c>
      <c r="D330" s="12">
        <v>0.29496256596340298</v>
      </c>
    </row>
    <row r="331" spans="1:4" x14ac:dyDescent="0.3">
      <c r="A331" t="s">
        <v>2152</v>
      </c>
      <c r="B331" t="s">
        <v>2436</v>
      </c>
      <c r="C331" t="s">
        <v>2826</v>
      </c>
      <c r="D331" s="12">
        <v>0.42005680000000001</v>
      </c>
    </row>
    <row r="332" spans="1:4" x14ac:dyDescent="0.3">
      <c r="A332" t="s">
        <v>2153</v>
      </c>
      <c r="B332" t="s">
        <v>2437</v>
      </c>
      <c r="C332" t="s">
        <v>2827</v>
      </c>
      <c r="D332" s="12">
        <v>0.25888118220463746</v>
      </c>
    </row>
    <row r="333" spans="1:4" x14ac:dyDescent="0.3">
      <c r="A333" t="s">
        <v>2154</v>
      </c>
      <c r="B333" t="s">
        <v>2437</v>
      </c>
      <c r="C333" t="s">
        <v>2828</v>
      </c>
      <c r="D333" s="12">
        <v>0.37849149999999998</v>
      </c>
    </row>
    <row r="334" spans="1:4" x14ac:dyDescent="0.3">
      <c r="A334" t="s">
        <v>2155</v>
      </c>
      <c r="B334" t="s">
        <v>2438</v>
      </c>
      <c r="C334" t="s">
        <v>2829</v>
      </c>
      <c r="D334" s="12">
        <v>0.2718865678427585</v>
      </c>
    </row>
    <row r="335" spans="1:4" x14ac:dyDescent="0.3">
      <c r="A335" t="s">
        <v>2156</v>
      </c>
      <c r="B335" t="s">
        <v>2438</v>
      </c>
      <c r="C335" t="s">
        <v>2830</v>
      </c>
      <c r="D335" s="12">
        <v>0.38491579999999997</v>
      </c>
    </row>
    <row r="336" spans="1:4" x14ac:dyDescent="0.3">
      <c r="A336" t="s">
        <v>2157</v>
      </c>
      <c r="B336" t="s">
        <v>2439</v>
      </c>
      <c r="C336" t="s">
        <v>2831</v>
      </c>
      <c r="D336" s="12">
        <v>0.25584128950333523</v>
      </c>
    </row>
    <row r="337" spans="1:4" x14ac:dyDescent="0.3">
      <c r="A337" t="s">
        <v>2158</v>
      </c>
      <c r="B337" t="s">
        <v>2439</v>
      </c>
      <c r="C337" t="s">
        <v>2832</v>
      </c>
      <c r="D337" s="12">
        <v>0.3751468</v>
      </c>
    </row>
    <row r="338" spans="1:4" x14ac:dyDescent="0.3">
      <c r="A338" t="s">
        <v>2159</v>
      </c>
      <c r="B338" t="s">
        <v>2440</v>
      </c>
      <c r="C338" t="s">
        <v>2833</v>
      </c>
      <c r="D338" s="12">
        <v>0.28734308017842097</v>
      </c>
    </row>
    <row r="339" spans="1:4" x14ac:dyDescent="0.3">
      <c r="A339" t="s">
        <v>2160</v>
      </c>
      <c r="B339" t="s">
        <v>2440</v>
      </c>
      <c r="C339" t="s">
        <v>2834</v>
      </c>
      <c r="D339" s="12">
        <v>0.3942544</v>
      </c>
    </row>
    <row r="340" spans="1:4" x14ac:dyDescent="0.3">
      <c r="A340" t="s">
        <v>2161</v>
      </c>
      <c r="B340" t="s">
        <v>2441</v>
      </c>
      <c r="C340" t="s">
        <v>2835</v>
      </c>
      <c r="D340" s="12">
        <v>0.26013046251069716</v>
      </c>
    </row>
    <row r="341" spans="1:4" x14ac:dyDescent="0.3">
      <c r="A341" t="s">
        <v>2162</v>
      </c>
      <c r="B341" t="s">
        <v>2441</v>
      </c>
      <c r="C341" t="s">
        <v>2836</v>
      </c>
      <c r="D341" s="12">
        <v>0.37488260000000001</v>
      </c>
    </row>
    <row r="342" spans="1:4" x14ac:dyDescent="0.3">
      <c r="A342" t="s">
        <v>2163</v>
      </c>
      <c r="B342" t="s">
        <v>2442</v>
      </c>
      <c r="C342" t="s">
        <v>2837</v>
      </c>
      <c r="D342" s="12">
        <v>0.24502056032965341</v>
      </c>
    </row>
    <row r="343" spans="1:4" x14ac:dyDescent="0.3">
      <c r="A343" t="s">
        <v>2164</v>
      </c>
      <c r="B343" t="s">
        <v>2442</v>
      </c>
      <c r="C343" t="s">
        <v>2838</v>
      </c>
      <c r="D343" s="12">
        <v>0.37169370000000002</v>
      </c>
    </row>
    <row r="344" spans="1:4" x14ac:dyDescent="0.3">
      <c r="A344" t="s">
        <v>2165</v>
      </c>
      <c r="B344" t="s">
        <v>2443</v>
      </c>
      <c r="C344" t="s">
        <v>2839</v>
      </c>
      <c r="D344" s="12">
        <v>0.2510388562286377</v>
      </c>
    </row>
    <row r="345" spans="1:4" x14ac:dyDescent="0.3">
      <c r="A345" t="s">
        <v>2166</v>
      </c>
      <c r="B345" t="s">
        <v>2443</v>
      </c>
      <c r="C345" t="s">
        <v>2840</v>
      </c>
      <c r="D345" s="12">
        <v>0.37260110000000002</v>
      </c>
    </row>
    <row r="346" spans="1:4" x14ac:dyDescent="0.3">
      <c r="A346" t="s">
        <v>2167</v>
      </c>
      <c r="B346" t="s">
        <v>2444</v>
      </c>
      <c r="C346" t="s">
        <v>2841</v>
      </c>
      <c r="D346" s="12">
        <v>0.25119089836132902</v>
      </c>
    </row>
    <row r="347" spans="1:4" x14ac:dyDescent="0.3">
      <c r="A347" t="s">
        <v>2168</v>
      </c>
      <c r="B347" t="s">
        <v>2444</v>
      </c>
      <c r="C347" t="s">
        <v>2842</v>
      </c>
      <c r="D347" s="12">
        <v>0.37249710000000003</v>
      </c>
    </row>
    <row r="348" spans="1:4" x14ac:dyDescent="0.3">
      <c r="A348" t="s">
        <v>2169</v>
      </c>
      <c r="B348" t="s">
        <v>2445</v>
      </c>
      <c r="C348" t="s">
        <v>2843</v>
      </c>
      <c r="D348" s="12">
        <v>0.28333466456873097</v>
      </c>
    </row>
    <row r="349" spans="1:4" x14ac:dyDescent="0.3">
      <c r="A349" t="s">
        <v>2170</v>
      </c>
      <c r="B349" t="s">
        <v>2445</v>
      </c>
      <c r="C349" t="s">
        <v>2844</v>
      </c>
      <c r="D349" s="12">
        <v>0.39541520000000002</v>
      </c>
    </row>
    <row r="350" spans="1:4" x14ac:dyDescent="0.3">
      <c r="A350" t="s">
        <v>2171</v>
      </c>
      <c r="B350" t="s">
        <v>2446</v>
      </c>
      <c r="C350" t="s">
        <v>2845</v>
      </c>
      <c r="D350" s="12">
        <v>0.27019517677392568</v>
      </c>
    </row>
    <row r="351" spans="1:4" x14ac:dyDescent="0.3">
      <c r="A351" t="s">
        <v>2172</v>
      </c>
      <c r="B351" t="s">
        <v>2446</v>
      </c>
      <c r="C351" t="s">
        <v>2846</v>
      </c>
      <c r="D351" s="12">
        <v>0.38998470000000002</v>
      </c>
    </row>
    <row r="352" spans="1:4" x14ac:dyDescent="0.3">
      <c r="A352" t="s">
        <v>2173</v>
      </c>
      <c r="B352" t="s">
        <v>2447</v>
      </c>
      <c r="C352" t="s">
        <v>2847</v>
      </c>
      <c r="D352" s="12">
        <v>0.26517552791171406</v>
      </c>
    </row>
    <row r="353" spans="1:4" x14ac:dyDescent="0.3">
      <c r="A353" t="s">
        <v>2174</v>
      </c>
      <c r="B353" t="s">
        <v>2447</v>
      </c>
      <c r="C353" t="s">
        <v>2848</v>
      </c>
      <c r="D353" s="12">
        <v>0.37706099999999998</v>
      </c>
    </row>
    <row r="354" spans="1:4" x14ac:dyDescent="0.3">
      <c r="A354" t="s">
        <v>2175</v>
      </c>
      <c r="B354" t="s">
        <v>2448</v>
      </c>
      <c r="C354" t="s">
        <v>2849</v>
      </c>
      <c r="D354" s="12">
        <v>0.26477056937376037</v>
      </c>
    </row>
    <row r="355" spans="1:4" x14ac:dyDescent="0.3">
      <c r="A355" t="s">
        <v>2176</v>
      </c>
      <c r="B355" t="s">
        <v>2448</v>
      </c>
      <c r="C355" t="s">
        <v>2850</v>
      </c>
      <c r="D355" s="12">
        <v>0.3757682</v>
      </c>
    </row>
    <row r="356" spans="1:4" x14ac:dyDescent="0.3">
      <c r="A356" t="s">
        <v>2177</v>
      </c>
      <c r="B356" t="s">
        <v>2449</v>
      </c>
      <c r="C356" t="s">
        <v>2851</v>
      </c>
      <c r="D356" s="12">
        <v>0.18061311432823146</v>
      </c>
    </row>
    <row r="357" spans="1:4" x14ac:dyDescent="0.3">
      <c r="A357" t="s">
        <v>2178</v>
      </c>
      <c r="B357" t="s">
        <v>2449</v>
      </c>
      <c r="C357" t="s">
        <v>2852</v>
      </c>
      <c r="D357" s="12">
        <v>0.3620353</v>
      </c>
    </row>
    <row r="358" spans="1:4" x14ac:dyDescent="0.3">
      <c r="A358" t="s">
        <v>2179</v>
      </c>
      <c r="B358" t="s">
        <v>2450</v>
      </c>
      <c r="C358" t="s">
        <v>2853</v>
      </c>
      <c r="D358" s="12">
        <v>0.36884311157437327</v>
      </c>
    </row>
    <row r="359" spans="1:4" x14ac:dyDescent="0.3">
      <c r="A359" t="s">
        <v>2180</v>
      </c>
      <c r="B359" t="s">
        <v>2450</v>
      </c>
      <c r="C359" t="s">
        <v>2854</v>
      </c>
      <c r="D359" s="12">
        <v>0.4560747</v>
      </c>
    </row>
    <row r="360" spans="1:4" x14ac:dyDescent="0.3">
      <c r="A360" t="s">
        <v>2181</v>
      </c>
      <c r="B360" t="s">
        <v>2451</v>
      </c>
      <c r="C360" t="s">
        <v>2855</v>
      </c>
      <c r="D360" s="12">
        <v>0.25612793012579377</v>
      </c>
    </row>
    <row r="361" spans="1:4" x14ac:dyDescent="0.3">
      <c r="A361" t="s">
        <v>2182</v>
      </c>
      <c r="B361" t="s">
        <v>2451</v>
      </c>
      <c r="C361" t="s">
        <v>2856</v>
      </c>
      <c r="D361" s="12">
        <v>0.37481579999999998</v>
      </c>
    </row>
    <row r="362" spans="1:4" x14ac:dyDescent="0.3">
      <c r="A362" t="s">
        <v>2183</v>
      </c>
      <c r="B362" t="s">
        <v>2452</v>
      </c>
      <c r="C362" t="s">
        <v>2857</v>
      </c>
      <c r="D362" s="12">
        <v>0.36884311157437327</v>
      </c>
    </row>
    <row r="363" spans="1:4" x14ac:dyDescent="0.3">
      <c r="A363" t="s">
        <v>2184</v>
      </c>
      <c r="B363" t="s">
        <v>2452</v>
      </c>
      <c r="C363" t="s">
        <v>2858</v>
      </c>
      <c r="D363" s="12">
        <v>0.4560747</v>
      </c>
    </row>
    <row r="364" spans="1:4" x14ac:dyDescent="0.3">
      <c r="A364" t="s">
        <v>2185</v>
      </c>
      <c r="B364" t="s">
        <v>2453</v>
      </c>
      <c r="C364" t="s">
        <v>2859</v>
      </c>
      <c r="D364" s="12">
        <v>0.3884342958750307</v>
      </c>
    </row>
    <row r="365" spans="1:4" x14ac:dyDescent="0.3">
      <c r="A365" t="s">
        <v>2186</v>
      </c>
      <c r="B365" t="s">
        <v>2453</v>
      </c>
      <c r="C365" t="s">
        <v>2860</v>
      </c>
      <c r="D365" s="12">
        <v>0.44434030000000002</v>
      </c>
    </row>
    <row r="366" spans="1:4" x14ac:dyDescent="0.3">
      <c r="A366" t="s">
        <v>2187</v>
      </c>
      <c r="B366" t="s">
        <v>2454</v>
      </c>
      <c r="C366" t="s">
        <v>2861</v>
      </c>
      <c r="D366" s="12">
        <v>0.28200316168836265</v>
      </c>
    </row>
    <row r="367" spans="1:4" x14ac:dyDescent="0.3">
      <c r="A367" t="s">
        <v>2188</v>
      </c>
      <c r="B367" t="s">
        <v>2454</v>
      </c>
      <c r="C367" t="s">
        <v>2862</v>
      </c>
      <c r="D367" s="12">
        <v>0.43231310000000001</v>
      </c>
    </row>
    <row r="368" spans="1:4" x14ac:dyDescent="0.3">
      <c r="A368" t="s">
        <v>2189</v>
      </c>
      <c r="B368" t="s">
        <v>2455</v>
      </c>
      <c r="C368" t="s">
        <v>2863</v>
      </c>
      <c r="D368" s="12">
        <v>0.25346994834413605</v>
      </c>
    </row>
    <row r="369" spans="1:4" x14ac:dyDescent="0.3">
      <c r="A369" t="s">
        <v>2190</v>
      </c>
      <c r="B369" t="s">
        <v>2455</v>
      </c>
      <c r="C369" t="s">
        <v>2864</v>
      </c>
      <c r="D369" s="12">
        <v>0.37602989999999997</v>
      </c>
    </row>
    <row r="370" spans="1:4" x14ac:dyDescent="0.3">
      <c r="A370" t="s">
        <v>2191</v>
      </c>
      <c r="B370" t="s">
        <v>2456</v>
      </c>
      <c r="C370" t="s">
        <v>2865</v>
      </c>
      <c r="D370" s="12">
        <v>0.25031537336290344</v>
      </c>
    </row>
    <row r="371" spans="1:4" x14ac:dyDescent="0.3">
      <c r="A371" t="s">
        <v>2192</v>
      </c>
      <c r="B371" t="s">
        <v>2456</v>
      </c>
      <c r="C371" t="s">
        <v>2866</v>
      </c>
      <c r="D371" s="12">
        <v>0.37755450000000002</v>
      </c>
    </row>
    <row r="372" spans="1:4" x14ac:dyDescent="0.3">
      <c r="A372" t="s">
        <v>2193</v>
      </c>
      <c r="B372" t="s">
        <v>2457</v>
      </c>
      <c r="C372" t="s">
        <v>2867</v>
      </c>
      <c r="D372" s="12">
        <v>0.51305662226179816</v>
      </c>
    </row>
    <row r="373" spans="1:4" x14ac:dyDescent="0.3">
      <c r="A373" t="s">
        <v>2194</v>
      </c>
      <c r="B373" t="s">
        <v>2457</v>
      </c>
      <c r="C373" t="s">
        <v>2868</v>
      </c>
      <c r="D373" s="12">
        <v>1.5553429999999999</v>
      </c>
    </row>
    <row r="374" spans="1:4" x14ac:dyDescent="0.3">
      <c r="A374" t="s">
        <v>2195</v>
      </c>
      <c r="B374" t="s">
        <v>2458</v>
      </c>
      <c r="C374" t="s">
        <v>2869</v>
      </c>
      <c r="D374" s="12">
        <v>0.38025744986418308</v>
      </c>
    </row>
    <row r="375" spans="1:4" x14ac:dyDescent="0.3">
      <c r="A375" t="s">
        <v>2196</v>
      </c>
      <c r="B375" t="s">
        <v>2458</v>
      </c>
      <c r="C375" t="s">
        <v>2870</v>
      </c>
      <c r="D375" s="12">
        <v>0.59614020000000001</v>
      </c>
    </row>
    <row r="376" spans="1:4" x14ac:dyDescent="0.3">
      <c r="A376" t="s">
        <v>2197</v>
      </c>
      <c r="B376" t="s">
        <v>2459</v>
      </c>
      <c r="C376" t="s">
        <v>2871</v>
      </c>
      <c r="D376" s="12">
        <v>0.4539420068824257</v>
      </c>
    </row>
    <row r="377" spans="1:4" x14ac:dyDescent="0.3">
      <c r="A377" t="s">
        <v>2198</v>
      </c>
      <c r="B377" t="s">
        <v>2459</v>
      </c>
      <c r="C377" t="s">
        <v>2872</v>
      </c>
      <c r="D377" s="12">
        <v>0.54315100000000005</v>
      </c>
    </row>
    <row r="378" spans="1:4" x14ac:dyDescent="0.3">
      <c r="A378" t="s">
        <v>2199</v>
      </c>
      <c r="B378" t="s">
        <v>2460</v>
      </c>
      <c r="C378" t="s">
        <v>2873</v>
      </c>
      <c r="D378" s="12">
        <v>0.3677992955556712</v>
      </c>
    </row>
    <row r="379" spans="1:4" x14ac:dyDescent="0.3">
      <c r="A379" t="s">
        <v>2200</v>
      </c>
      <c r="B379" t="s">
        <v>2460</v>
      </c>
      <c r="C379" t="s">
        <v>2874</v>
      </c>
      <c r="D379" s="12">
        <v>0.52393060000000002</v>
      </c>
    </row>
    <row r="380" spans="1:4" x14ac:dyDescent="0.3">
      <c r="A380" t="s">
        <v>2201</v>
      </c>
      <c r="B380" t="s">
        <v>2461</v>
      </c>
      <c r="C380" t="s">
        <v>2875</v>
      </c>
      <c r="D380" s="12">
        <v>0.33852543383937594</v>
      </c>
    </row>
    <row r="381" spans="1:4" x14ac:dyDescent="0.3">
      <c r="A381" t="s">
        <v>2202</v>
      </c>
      <c r="B381" t="s">
        <v>2461</v>
      </c>
      <c r="C381" t="s">
        <v>2876</v>
      </c>
      <c r="D381" s="12">
        <v>0.46545809999999999</v>
      </c>
    </row>
    <row r="382" spans="1:4" x14ac:dyDescent="0.3">
      <c r="A382" t="s">
        <v>2203</v>
      </c>
      <c r="B382" t="s">
        <v>2462</v>
      </c>
      <c r="C382" t="s">
        <v>2877</v>
      </c>
      <c r="D382" s="12">
        <v>0.33690949261662212</v>
      </c>
    </row>
    <row r="383" spans="1:4" x14ac:dyDescent="0.3">
      <c r="A383" t="s">
        <v>2204</v>
      </c>
      <c r="B383" t="s">
        <v>2462</v>
      </c>
      <c r="C383" t="s">
        <v>2878</v>
      </c>
      <c r="D383" s="12">
        <v>0.46725660000000002</v>
      </c>
    </row>
    <row r="384" spans="1:4" x14ac:dyDescent="0.3">
      <c r="A384" t="s">
        <v>2205</v>
      </c>
      <c r="B384" t="s">
        <v>2463</v>
      </c>
      <c r="C384" t="s">
        <v>2879</v>
      </c>
      <c r="D384" s="12">
        <v>0.59683610960509315</v>
      </c>
    </row>
    <row r="385" spans="1:4" x14ac:dyDescent="0.3">
      <c r="A385" t="s">
        <v>2206</v>
      </c>
      <c r="B385" t="s">
        <v>2463</v>
      </c>
      <c r="C385" t="s">
        <v>2880</v>
      </c>
      <c r="D385" s="12">
        <v>1.5279389999999999</v>
      </c>
    </row>
    <row r="386" spans="1:4" x14ac:dyDescent="0.3">
      <c r="A386" t="s">
        <v>2207</v>
      </c>
      <c r="B386" t="s">
        <v>2464</v>
      </c>
      <c r="C386" t="s">
        <v>2881</v>
      </c>
      <c r="D386" s="12">
        <v>0.38725488256096158</v>
      </c>
    </row>
    <row r="387" spans="1:4" x14ac:dyDescent="0.3">
      <c r="A387" t="s">
        <v>2208</v>
      </c>
      <c r="B387" t="s">
        <v>2464</v>
      </c>
      <c r="C387" t="s">
        <v>2882</v>
      </c>
      <c r="D387" s="12">
        <v>0.45366590000000001</v>
      </c>
    </row>
    <row r="388" spans="1:4" x14ac:dyDescent="0.3">
      <c r="A388" t="s">
        <v>2209</v>
      </c>
      <c r="B388" t="s">
        <v>2465</v>
      </c>
      <c r="C388" t="s">
        <v>2883</v>
      </c>
      <c r="D388" s="12">
        <v>0.37580018067663334</v>
      </c>
    </row>
    <row r="389" spans="1:4" x14ac:dyDescent="0.3">
      <c r="A389" t="s">
        <v>2210</v>
      </c>
      <c r="B389" t="s">
        <v>2465</v>
      </c>
      <c r="C389" t="s">
        <v>2884</v>
      </c>
      <c r="D389" s="12">
        <v>0.45008140000000002</v>
      </c>
    </row>
    <row r="390" spans="1:4" x14ac:dyDescent="0.3">
      <c r="A390" t="s">
        <v>2211</v>
      </c>
      <c r="B390" t="s">
        <v>2466</v>
      </c>
      <c r="C390" t="s">
        <v>2885</v>
      </c>
      <c r="D390" s="12">
        <v>0.36249987423549807</v>
      </c>
    </row>
    <row r="391" spans="1:4" x14ac:dyDescent="0.3">
      <c r="A391" t="s">
        <v>2212</v>
      </c>
      <c r="B391" t="s">
        <v>2466</v>
      </c>
      <c r="C391" t="s">
        <v>2886</v>
      </c>
      <c r="D391" s="12">
        <v>0.45808389999999999</v>
      </c>
    </row>
    <row r="392" spans="1:4" x14ac:dyDescent="0.3">
      <c r="A392" t="s">
        <v>2213</v>
      </c>
      <c r="B392" t="s">
        <v>2467</v>
      </c>
      <c r="C392" t="s">
        <v>2887</v>
      </c>
      <c r="D392" s="12">
        <v>0.36249987423549807</v>
      </c>
    </row>
    <row r="393" spans="1:4" x14ac:dyDescent="0.3">
      <c r="A393" t="s">
        <v>2214</v>
      </c>
      <c r="B393" t="s">
        <v>2467</v>
      </c>
      <c r="C393" t="s">
        <v>2888</v>
      </c>
      <c r="D393" s="12">
        <v>0.45808389999999999</v>
      </c>
    </row>
    <row r="394" spans="1:4" x14ac:dyDescent="0.3">
      <c r="A394" t="s">
        <v>2215</v>
      </c>
      <c r="B394" t="s">
        <v>2468</v>
      </c>
      <c r="C394" t="s">
        <v>2889</v>
      </c>
      <c r="D394" s="12">
        <v>0.33220619074870561</v>
      </c>
    </row>
    <row r="395" spans="1:4" x14ac:dyDescent="0.3">
      <c r="A395" t="s">
        <v>2216</v>
      </c>
      <c r="B395" t="s">
        <v>2468</v>
      </c>
      <c r="C395" t="s">
        <v>2890</v>
      </c>
      <c r="D395" s="12">
        <v>0.413526</v>
      </c>
    </row>
    <row r="396" spans="1:4" x14ac:dyDescent="0.3">
      <c r="A396" t="s">
        <v>2217</v>
      </c>
      <c r="B396" t="s">
        <v>2469</v>
      </c>
      <c r="C396" t="s">
        <v>2891</v>
      </c>
      <c r="D396" s="12">
        <v>0.38244550973425029</v>
      </c>
    </row>
    <row r="397" spans="1:4" x14ac:dyDescent="0.3">
      <c r="A397" t="s">
        <v>2218</v>
      </c>
      <c r="B397" t="s">
        <v>2469</v>
      </c>
      <c r="C397" t="s">
        <v>2892</v>
      </c>
      <c r="D397" s="12">
        <v>0.4325369</v>
      </c>
    </row>
    <row r="398" spans="1:4" x14ac:dyDescent="0.3">
      <c r="A398" t="s">
        <v>2219</v>
      </c>
      <c r="B398" t="s">
        <v>2470</v>
      </c>
      <c r="C398" t="s">
        <v>2893</v>
      </c>
      <c r="D398" s="12">
        <v>0.46183137721612061</v>
      </c>
    </row>
    <row r="399" spans="1:4" x14ac:dyDescent="0.3">
      <c r="A399" t="s">
        <v>2220</v>
      </c>
      <c r="B399" t="s">
        <v>2470</v>
      </c>
      <c r="C399" t="s">
        <v>2894</v>
      </c>
      <c r="D399" s="12">
        <v>0.50416059999999996</v>
      </c>
    </row>
    <row r="400" spans="1:4" x14ac:dyDescent="0.3">
      <c r="A400" t="s">
        <v>2221</v>
      </c>
      <c r="B400" t="s">
        <v>2471</v>
      </c>
      <c r="C400" t="s">
        <v>2895</v>
      </c>
      <c r="D400" s="12">
        <v>0.38861172335617961</v>
      </c>
    </row>
    <row r="401" spans="1:4" x14ac:dyDescent="0.3">
      <c r="A401" t="s">
        <v>2222</v>
      </c>
      <c r="B401" t="s">
        <v>2471</v>
      </c>
      <c r="C401" t="s">
        <v>2896</v>
      </c>
      <c r="D401" s="12">
        <v>0.4158097</v>
      </c>
    </row>
    <row r="402" spans="1:4" x14ac:dyDescent="0.3">
      <c r="A402" t="s">
        <v>2223</v>
      </c>
      <c r="B402" t="s">
        <v>2472</v>
      </c>
      <c r="C402" t="s">
        <v>2897</v>
      </c>
      <c r="D402" s="12">
        <v>0.42345574213815068</v>
      </c>
    </row>
    <row r="403" spans="1:4" x14ac:dyDescent="0.3">
      <c r="A403" t="s">
        <v>2224</v>
      </c>
      <c r="B403" t="s">
        <v>2472</v>
      </c>
      <c r="C403" t="s">
        <v>2898</v>
      </c>
      <c r="D403" s="12">
        <v>0.45354070000000002</v>
      </c>
    </row>
    <row r="404" spans="1:4" x14ac:dyDescent="0.3">
      <c r="A404" t="s">
        <v>2225</v>
      </c>
      <c r="B404" t="s">
        <v>2473</v>
      </c>
      <c r="C404" t="s">
        <v>2899</v>
      </c>
      <c r="D404" s="12">
        <v>0.37580018067663334</v>
      </c>
    </row>
    <row r="405" spans="1:4" x14ac:dyDescent="0.3">
      <c r="A405" t="s">
        <v>2226</v>
      </c>
      <c r="B405" t="s">
        <v>2473</v>
      </c>
      <c r="C405" t="s">
        <v>2900</v>
      </c>
      <c r="D405" s="12">
        <v>0.45008140000000002</v>
      </c>
    </row>
    <row r="406" spans="1:4" x14ac:dyDescent="0.3">
      <c r="A406" t="s">
        <v>2227</v>
      </c>
      <c r="B406" t="s">
        <v>2474</v>
      </c>
      <c r="C406" t="s">
        <v>2901</v>
      </c>
      <c r="D406" s="12">
        <v>0.42694847945718312</v>
      </c>
    </row>
    <row r="407" spans="1:4" x14ac:dyDescent="0.3">
      <c r="A407" t="s">
        <v>2228</v>
      </c>
      <c r="B407" t="s">
        <v>2474</v>
      </c>
      <c r="C407" t="s">
        <v>2902</v>
      </c>
      <c r="D407" s="12">
        <v>0.49215360000000002</v>
      </c>
    </row>
    <row r="408" spans="1:4" x14ac:dyDescent="0.3">
      <c r="A408" t="s">
        <v>2229</v>
      </c>
      <c r="B408" t="s">
        <v>2475</v>
      </c>
      <c r="C408" t="s">
        <v>2903</v>
      </c>
      <c r="D408" s="12">
        <v>0.39610972651819454</v>
      </c>
    </row>
    <row r="409" spans="1:4" x14ac:dyDescent="0.3">
      <c r="A409" t="s">
        <v>2230</v>
      </c>
      <c r="B409" t="s">
        <v>2475</v>
      </c>
      <c r="C409" t="s">
        <v>2904</v>
      </c>
      <c r="D409" s="12">
        <v>0.44100850000000003</v>
      </c>
    </row>
    <row r="410" spans="1:4" x14ac:dyDescent="0.3">
      <c r="A410" t="s">
        <v>2231</v>
      </c>
      <c r="B410" t="s">
        <v>2476</v>
      </c>
      <c r="C410" t="s">
        <v>2905</v>
      </c>
      <c r="D410" s="12">
        <v>0.41089546553850398</v>
      </c>
    </row>
    <row r="411" spans="1:4" x14ac:dyDescent="0.3">
      <c r="A411" t="s">
        <v>2232</v>
      </c>
      <c r="B411" t="s">
        <v>2476</v>
      </c>
      <c r="C411" t="s">
        <v>2906</v>
      </c>
      <c r="D411" s="12">
        <v>0.44827210000000001</v>
      </c>
    </row>
    <row r="412" spans="1:4" x14ac:dyDescent="0.3">
      <c r="A412" t="s">
        <v>2233</v>
      </c>
      <c r="B412" t="s">
        <v>2477</v>
      </c>
      <c r="C412" t="s">
        <v>2907</v>
      </c>
      <c r="D412" s="12">
        <v>0.39449562169117547</v>
      </c>
    </row>
    <row r="413" spans="1:4" x14ac:dyDescent="0.3">
      <c r="A413" t="s">
        <v>2234</v>
      </c>
      <c r="B413" t="s">
        <v>2477</v>
      </c>
      <c r="C413" t="s">
        <v>2908</v>
      </c>
      <c r="D413" s="12">
        <v>0.43845659999999997</v>
      </c>
    </row>
    <row r="414" spans="1:4" x14ac:dyDescent="0.3">
      <c r="A414" t="s">
        <v>2235</v>
      </c>
      <c r="B414" t="s">
        <v>2478</v>
      </c>
      <c r="C414" t="s">
        <v>2909</v>
      </c>
      <c r="D414" s="12">
        <v>0.42699104862595083</v>
      </c>
    </row>
    <row r="415" spans="1:4" x14ac:dyDescent="0.3">
      <c r="A415" t="s">
        <v>2236</v>
      </c>
      <c r="B415" t="s">
        <v>2478</v>
      </c>
      <c r="C415" t="s">
        <v>2910</v>
      </c>
      <c r="D415" s="12">
        <v>0.4596422</v>
      </c>
    </row>
    <row r="416" spans="1:4" x14ac:dyDescent="0.3">
      <c r="A416" t="s">
        <v>2237</v>
      </c>
      <c r="B416" t="s">
        <v>2479</v>
      </c>
      <c r="C416" t="s">
        <v>2911</v>
      </c>
      <c r="D416" s="12">
        <v>0.39502078326381695</v>
      </c>
    </row>
    <row r="417" spans="1:4" x14ac:dyDescent="0.3">
      <c r="A417" t="s">
        <v>2238</v>
      </c>
      <c r="B417" t="s">
        <v>2479</v>
      </c>
      <c r="C417" t="s">
        <v>2912</v>
      </c>
      <c r="D417" s="12">
        <v>0.43880419999999998</v>
      </c>
    </row>
    <row r="418" spans="1:4" x14ac:dyDescent="0.3">
      <c r="A418" t="s">
        <v>2239</v>
      </c>
      <c r="B418" t="s">
        <v>2480</v>
      </c>
      <c r="C418" t="s">
        <v>2913</v>
      </c>
      <c r="D418" s="12">
        <v>0.38499558817635343</v>
      </c>
    </row>
    <row r="419" spans="1:4" x14ac:dyDescent="0.3">
      <c r="A419" t="s">
        <v>2240</v>
      </c>
      <c r="B419" t="s">
        <v>2480</v>
      </c>
      <c r="C419" t="s">
        <v>2914</v>
      </c>
      <c r="D419" s="12">
        <v>0.43323689999999998</v>
      </c>
    </row>
    <row r="420" spans="1:4" x14ac:dyDescent="0.3">
      <c r="A420" t="s">
        <v>2241</v>
      </c>
      <c r="B420" t="s">
        <v>2481</v>
      </c>
      <c r="C420" t="s">
        <v>2915</v>
      </c>
      <c r="D420" s="12">
        <v>0.3887378926118224</v>
      </c>
    </row>
    <row r="421" spans="1:4" x14ac:dyDescent="0.3">
      <c r="A421" t="s">
        <v>2242</v>
      </c>
      <c r="B421" t="s">
        <v>2481</v>
      </c>
      <c r="C421" t="s">
        <v>2916</v>
      </c>
      <c r="D421" s="12">
        <v>0.4350908</v>
      </c>
    </row>
    <row r="422" spans="1:4" x14ac:dyDescent="0.3">
      <c r="A422" t="s">
        <v>2243</v>
      </c>
      <c r="B422" t="s">
        <v>2482</v>
      </c>
      <c r="C422" t="s">
        <v>2917</v>
      </c>
      <c r="D422" s="12">
        <v>0.38993238300672195</v>
      </c>
    </row>
    <row r="423" spans="1:4" x14ac:dyDescent="0.3">
      <c r="A423" t="s">
        <v>2244</v>
      </c>
      <c r="B423" t="s">
        <v>2482</v>
      </c>
      <c r="C423" t="s">
        <v>2918</v>
      </c>
      <c r="D423" s="12">
        <v>0.43480269999999999</v>
      </c>
    </row>
    <row r="424" spans="1:4" x14ac:dyDescent="0.3">
      <c r="A424" t="s">
        <v>2245</v>
      </c>
      <c r="B424" t="s">
        <v>2483</v>
      </c>
      <c r="C424" t="s">
        <v>2919</v>
      </c>
      <c r="D424" s="12">
        <v>0.41306184895158093</v>
      </c>
    </row>
    <row r="425" spans="1:4" x14ac:dyDescent="0.3">
      <c r="A425" t="s">
        <v>2246</v>
      </c>
      <c r="B425" t="s">
        <v>2483</v>
      </c>
      <c r="C425" t="s">
        <v>2920</v>
      </c>
      <c r="D425" s="12">
        <v>0.46921410000000002</v>
      </c>
    </row>
    <row r="426" spans="1:4" x14ac:dyDescent="0.3">
      <c r="A426" t="s">
        <v>2247</v>
      </c>
      <c r="B426" t="s">
        <v>2484</v>
      </c>
      <c r="C426" t="s">
        <v>2921</v>
      </c>
      <c r="D426" s="12">
        <v>0.39776070736505736</v>
      </c>
    </row>
    <row r="427" spans="1:4" x14ac:dyDescent="0.3">
      <c r="A427" t="s">
        <v>2248</v>
      </c>
      <c r="B427" t="s">
        <v>2484</v>
      </c>
      <c r="C427" t="s">
        <v>2922</v>
      </c>
      <c r="D427" s="12">
        <v>0.46060719999999999</v>
      </c>
    </row>
    <row r="428" spans="1:4" x14ac:dyDescent="0.3">
      <c r="A428" t="s">
        <v>2249</v>
      </c>
      <c r="B428" t="s">
        <v>2485</v>
      </c>
      <c r="C428" t="s">
        <v>2923</v>
      </c>
      <c r="D428" s="12">
        <v>0.40351939974751649</v>
      </c>
    </row>
    <row r="429" spans="1:4" x14ac:dyDescent="0.3">
      <c r="A429" t="s">
        <v>2250</v>
      </c>
      <c r="B429" t="s">
        <v>2485</v>
      </c>
      <c r="C429" t="s">
        <v>2924</v>
      </c>
      <c r="D429" s="12">
        <v>0.44182670000000002</v>
      </c>
    </row>
    <row r="430" spans="1:4" x14ac:dyDescent="0.3">
      <c r="A430" t="s">
        <v>2251</v>
      </c>
      <c r="B430" t="s">
        <v>2486</v>
      </c>
      <c r="C430" t="s">
        <v>2925</v>
      </c>
      <c r="D430" s="12">
        <v>0.39975837441711692</v>
      </c>
    </row>
    <row r="431" spans="1:4" x14ac:dyDescent="0.3">
      <c r="A431" t="s">
        <v>2252</v>
      </c>
      <c r="B431" t="s">
        <v>2486</v>
      </c>
      <c r="C431" t="s">
        <v>2926</v>
      </c>
      <c r="D431" s="12">
        <v>0.44070599999999999</v>
      </c>
    </row>
    <row r="432" spans="1:4" x14ac:dyDescent="0.3">
      <c r="A432" t="s">
        <v>2253</v>
      </c>
      <c r="B432" t="s">
        <v>2487</v>
      </c>
      <c r="C432" t="s">
        <v>2927</v>
      </c>
      <c r="D432" s="12">
        <v>0.326076217326357</v>
      </c>
    </row>
    <row r="433" spans="1:4" x14ac:dyDescent="0.3">
      <c r="A433" t="s">
        <v>2254</v>
      </c>
      <c r="B433" t="s">
        <v>2487</v>
      </c>
      <c r="C433" t="s">
        <v>2928</v>
      </c>
      <c r="D433" s="12">
        <v>0.41190850000000001</v>
      </c>
    </row>
    <row r="434" spans="1:4" x14ac:dyDescent="0.3">
      <c r="A434" t="s">
        <v>2255</v>
      </c>
      <c r="B434" t="s">
        <v>2488</v>
      </c>
      <c r="C434" t="s">
        <v>2929</v>
      </c>
      <c r="D434" s="12">
        <v>0.43395196476958708</v>
      </c>
    </row>
    <row r="435" spans="1:4" x14ac:dyDescent="0.3">
      <c r="A435" t="s">
        <v>2256</v>
      </c>
      <c r="B435" t="s">
        <v>2488</v>
      </c>
      <c r="C435" t="s">
        <v>2930</v>
      </c>
      <c r="D435" s="12">
        <v>0.60310280000000005</v>
      </c>
    </row>
    <row r="436" spans="1:4" x14ac:dyDescent="0.3">
      <c r="A436" t="s">
        <v>2257</v>
      </c>
      <c r="B436" t="s">
        <v>2489</v>
      </c>
      <c r="C436" t="s">
        <v>2931</v>
      </c>
      <c r="D436" s="12">
        <v>0.388793221165048</v>
      </c>
    </row>
    <row r="437" spans="1:4" x14ac:dyDescent="0.3">
      <c r="A437" t="s">
        <v>2258</v>
      </c>
      <c r="B437" t="s">
        <v>2489</v>
      </c>
      <c r="C437" t="s">
        <v>2932</v>
      </c>
      <c r="D437" s="12">
        <v>0.43828630000000002</v>
      </c>
    </row>
    <row r="438" spans="1:4" x14ac:dyDescent="0.3">
      <c r="A438" t="s">
        <v>2259</v>
      </c>
      <c r="B438" t="s">
        <v>2490</v>
      </c>
      <c r="C438" t="s">
        <v>2933</v>
      </c>
      <c r="D438" s="12">
        <v>0.43395196476958708</v>
      </c>
    </row>
    <row r="439" spans="1:4" x14ac:dyDescent="0.3">
      <c r="A439" t="s">
        <v>2260</v>
      </c>
      <c r="B439" t="s">
        <v>2490</v>
      </c>
      <c r="C439" t="s">
        <v>2934</v>
      </c>
      <c r="D439" s="12">
        <v>0.60310280000000005</v>
      </c>
    </row>
    <row r="440" spans="1:4" x14ac:dyDescent="0.3">
      <c r="A440" t="s">
        <v>2261</v>
      </c>
      <c r="B440" t="s">
        <v>2491</v>
      </c>
      <c r="C440" t="s">
        <v>2935</v>
      </c>
      <c r="D440" s="12">
        <v>0.51760124616362779</v>
      </c>
    </row>
    <row r="441" spans="1:4" x14ac:dyDescent="0.3">
      <c r="A441" t="s">
        <v>2262</v>
      </c>
      <c r="B441" t="s">
        <v>2491</v>
      </c>
      <c r="C441" t="s">
        <v>2936</v>
      </c>
      <c r="D441" s="12">
        <v>0.52001350000000002</v>
      </c>
    </row>
    <row r="442" spans="1:4" x14ac:dyDescent="0.3">
      <c r="A442" t="s">
        <v>2263</v>
      </c>
      <c r="B442" t="s">
        <v>2492</v>
      </c>
      <c r="C442" t="s">
        <v>2937</v>
      </c>
      <c r="D442" s="12">
        <v>0.41848179403970143</v>
      </c>
    </row>
    <row r="443" spans="1:4" x14ac:dyDescent="0.3">
      <c r="A443" t="s">
        <v>2264</v>
      </c>
      <c r="B443" t="s">
        <v>2492</v>
      </c>
      <c r="C443" t="s">
        <v>2938</v>
      </c>
      <c r="D443" s="12">
        <v>0.51387430000000001</v>
      </c>
    </row>
    <row r="444" spans="1:4" x14ac:dyDescent="0.3">
      <c r="A444" t="s">
        <v>2265</v>
      </c>
      <c r="B444" t="s">
        <v>2493</v>
      </c>
      <c r="C444" t="s">
        <v>2939</v>
      </c>
      <c r="D444" s="12">
        <v>0.38937010618180457</v>
      </c>
    </row>
    <row r="445" spans="1:4" x14ac:dyDescent="0.3">
      <c r="A445" t="s">
        <v>2266</v>
      </c>
      <c r="B445" t="s">
        <v>2493</v>
      </c>
      <c r="C445" t="s">
        <v>2940</v>
      </c>
      <c r="D445" s="12">
        <v>0.43881999999999999</v>
      </c>
    </row>
    <row r="446" spans="1:4" x14ac:dyDescent="0.3">
      <c r="A446" t="s">
        <v>2267</v>
      </c>
      <c r="B446" t="s">
        <v>2494</v>
      </c>
      <c r="C446" t="s">
        <v>2941</v>
      </c>
      <c r="D446" s="12">
        <v>0.38782037691714161</v>
      </c>
    </row>
    <row r="447" spans="1:4" x14ac:dyDescent="0.3">
      <c r="A447" t="s">
        <v>2268</v>
      </c>
      <c r="B447" t="s">
        <v>2494</v>
      </c>
      <c r="C447" t="s">
        <v>2942</v>
      </c>
      <c r="D447" s="12">
        <v>0.44104090000000001</v>
      </c>
    </row>
    <row r="448" spans="1:4" x14ac:dyDescent="0.3">
      <c r="A448" t="s">
        <v>2269</v>
      </c>
      <c r="B448" t="s">
        <v>2495</v>
      </c>
      <c r="C448" t="s">
        <v>2943</v>
      </c>
      <c r="D448" s="12">
        <v>0.64444135433689054</v>
      </c>
    </row>
    <row r="449" spans="1:4" x14ac:dyDescent="0.3">
      <c r="A449" t="s">
        <v>2270</v>
      </c>
      <c r="B449" t="s">
        <v>2495</v>
      </c>
      <c r="C449" t="s">
        <v>2944</v>
      </c>
      <c r="D449" s="12">
        <v>3.253844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F2126381553441AAB919CB53585984" ma:contentTypeVersion="13" ma:contentTypeDescription="Create a new document." ma:contentTypeScope="" ma:versionID="1f1b497080c7a9ebe3361009889ddd89">
  <xsd:schema xmlns:xsd="http://www.w3.org/2001/XMLSchema" xmlns:xs="http://www.w3.org/2001/XMLSchema" xmlns:p="http://schemas.microsoft.com/office/2006/metadata/properties" xmlns:ns3="ac8e30ca-65e9-4041-b86a-4d1b6d416c33" xmlns:ns4="fb6f0dd5-0349-47c8-82f6-4423e71a7ac1" targetNamespace="http://schemas.microsoft.com/office/2006/metadata/properties" ma:root="true" ma:fieldsID="a52065183d7b0fe9b0b93a9043295234" ns3:_="" ns4:_="">
    <xsd:import namespace="ac8e30ca-65e9-4041-b86a-4d1b6d416c33"/>
    <xsd:import namespace="fb6f0dd5-0349-47c8-82f6-4423e71a7a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e30ca-65e9-4041-b86a-4d1b6d416c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f0dd5-0349-47c8-82f6-4423e71a7a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D121BB-2F17-4CB9-A6EB-F21D520CE0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8B2FF8-EC2C-43B6-830F-CB3A568266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96EEE12-401D-4484-A123-4E3419FF9B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8e30ca-65e9-4041-b86a-4d1b6d416c33"/>
    <ds:schemaRef ds:uri="fb6f0dd5-0349-47c8-82f6-4423e71a7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4</vt:i4>
      </vt:variant>
    </vt:vector>
  </HeadingPairs>
  <TitlesOfParts>
    <vt:vector size="26" baseType="lpstr">
      <vt:lpstr>Parameters</vt:lpstr>
      <vt:lpstr>VAT</vt:lpstr>
      <vt:lpstr>IO</vt:lpstr>
      <vt:lpstr>poverty_inequality</vt:lpstr>
      <vt:lpstr>poverty_by_groups</vt:lpstr>
      <vt:lpstr>net_position</vt:lpstr>
      <vt:lpstr>MC_table</vt:lpstr>
      <vt:lpstr>Incidence</vt:lpstr>
      <vt:lpstr>Validation</vt:lpstr>
      <vt:lpstr>check</vt:lpstr>
      <vt:lpstr>uprating</vt:lpstr>
      <vt:lpstr>PIT_SIC</vt:lpstr>
      <vt:lpstr>transfers</vt:lpstr>
      <vt:lpstr>excises</vt:lpstr>
      <vt:lpstr>subsidy</vt:lpstr>
      <vt:lpstr>inkind</vt:lpstr>
      <vt:lpstr>legend</vt:lpstr>
      <vt:lpstr>totals</vt:lpstr>
      <vt:lpstr>gini_poverty</vt:lpstr>
      <vt:lpstr>recipients</vt:lpstr>
      <vt:lpstr>all</vt:lpstr>
      <vt:lpstr>MC</vt:lpstr>
      <vt:lpstr>incomes</vt:lpstr>
      <vt:lpstr>names</vt:lpstr>
      <vt:lpstr>programs</vt:lpstr>
      <vt:lpstr>programs_names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Matytsin</dc:creator>
  <cp:lastModifiedBy>User</cp:lastModifiedBy>
  <cp:lastPrinted>2023-02-16T22:30:05Z</cp:lastPrinted>
  <dcterms:created xsi:type="dcterms:W3CDTF">2015-06-05T18:17:20Z</dcterms:created>
  <dcterms:modified xsi:type="dcterms:W3CDTF">2023-02-24T12:10:55Z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0x010100D3F2126381553441AAB919CB53585984</vt:lpwstr>
  </property>
</Properties>
</file>