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baep2/Desktop/FIN514/Homework/HW3/"/>
    </mc:Choice>
  </mc:AlternateContent>
  <bookViews>
    <workbookView xWindow="0" yWindow="460" windowWidth="51200" windowHeight="27020" tabRatio="500"/>
  </bookViews>
  <sheets>
    <sheet name="Sheet1" sheetId="1" r:id="rId1"/>
    <sheet name="BD" sheetId="2" r:id="rId2"/>
    <sheet name="Barrier" sheetId="3" r:id="rId3"/>
  </sheets>
  <definedNames>
    <definedName name="d">Sheet1!$B$8</definedName>
    <definedName name="dt">Sheet1!$D$5</definedName>
    <definedName name="ir">Sheet1!$B$2</definedName>
    <definedName name="K">Sheet1!$A$5</definedName>
    <definedName name="q">Sheet1!$C$8</definedName>
    <definedName name="S">Sheet1!$A$2</definedName>
    <definedName name="u">Sheet1!$A$8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8" i="3" l="1"/>
  <c r="B19" i="3"/>
  <c r="B18" i="3"/>
  <c r="C20" i="3"/>
  <c r="C19" i="3"/>
  <c r="C18" i="3"/>
  <c r="D21" i="3"/>
  <c r="D20" i="3"/>
  <c r="D19" i="3"/>
  <c r="E22" i="3"/>
  <c r="E21" i="3"/>
  <c r="E20" i="3"/>
  <c r="E19" i="3"/>
  <c r="E18" i="3"/>
  <c r="D18" i="3"/>
  <c r="E5" i="3"/>
  <c r="A8" i="3"/>
  <c r="B8" i="3"/>
  <c r="B12" i="3"/>
  <c r="C13" i="3"/>
  <c r="D14" i="3"/>
  <c r="E14" i="3"/>
  <c r="D13" i="3"/>
  <c r="E13" i="3"/>
  <c r="E15" i="3"/>
  <c r="C12" i="3"/>
  <c r="D12" i="3"/>
  <c r="E12" i="3"/>
  <c r="B11" i="3"/>
  <c r="C11" i="3"/>
  <c r="D11" i="3"/>
  <c r="E11" i="3"/>
  <c r="C8" i="3"/>
  <c r="H20" i="2"/>
  <c r="G20" i="2"/>
  <c r="H18" i="2"/>
  <c r="G18" i="2"/>
  <c r="D23" i="2"/>
  <c r="D24" i="2"/>
  <c r="C23" i="2"/>
  <c r="D25" i="2"/>
  <c r="C24" i="2"/>
  <c r="B23" i="2"/>
  <c r="D26" i="2"/>
  <c r="C25" i="2"/>
  <c r="B24" i="2"/>
  <c r="A23" i="2"/>
  <c r="B10" i="2"/>
  <c r="C11" i="2"/>
  <c r="D12" i="2"/>
  <c r="E13" i="2"/>
  <c r="E12" i="2"/>
  <c r="D11" i="2"/>
  <c r="E11" i="2"/>
  <c r="C10" i="2"/>
  <c r="D10" i="2"/>
  <c r="E10" i="2"/>
  <c r="B9" i="2"/>
  <c r="C9" i="2"/>
  <c r="D9" i="2"/>
  <c r="E9" i="2"/>
  <c r="D5" i="2"/>
  <c r="D5" i="1"/>
  <c r="A8" i="1"/>
  <c r="B8" i="1"/>
  <c r="C8" i="1"/>
  <c r="B12" i="1"/>
  <c r="C13" i="1"/>
  <c r="D14" i="1"/>
  <c r="E14" i="1"/>
  <c r="E22" i="1"/>
  <c r="E15" i="1"/>
  <c r="E23" i="1"/>
  <c r="B11" i="1"/>
  <c r="C11" i="1"/>
  <c r="D11" i="1"/>
  <c r="E11" i="1"/>
  <c r="E19" i="1"/>
  <c r="C12" i="1"/>
  <c r="D12" i="1"/>
  <c r="E12" i="1"/>
  <c r="E20" i="1"/>
  <c r="D19" i="1"/>
  <c r="D13" i="1"/>
  <c r="E13" i="1"/>
  <c r="E21" i="1"/>
  <c r="D20" i="1"/>
  <c r="C19" i="1"/>
  <c r="D21" i="1"/>
  <c r="C20" i="1"/>
  <c r="B19" i="1"/>
  <c r="D22" i="1"/>
  <c r="C21" i="1"/>
  <c r="B20" i="1"/>
  <c r="A19" i="1"/>
</calcChain>
</file>

<file path=xl/sharedStrings.xml><?xml version="1.0" encoding="utf-8"?>
<sst xmlns="http://schemas.openxmlformats.org/spreadsheetml/2006/main" count="43" uniqueCount="23">
  <si>
    <t>Spot</t>
  </si>
  <si>
    <t>Interest Rate</t>
  </si>
  <si>
    <t>Dividend</t>
  </si>
  <si>
    <t>Volatilty</t>
  </si>
  <si>
    <t>Strike</t>
  </si>
  <si>
    <t>Maturity</t>
  </si>
  <si>
    <t>dt</t>
  </si>
  <si>
    <t>Steps</t>
  </si>
  <si>
    <t>u</t>
  </si>
  <si>
    <t>d</t>
  </si>
  <si>
    <t>SPOT TREE</t>
  </si>
  <si>
    <t>OPTION TREE</t>
  </si>
  <si>
    <t>q</t>
  </si>
  <si>
    <t>STOCK PRICE TREE</t>
  </si>
  <si>
    <t>Function OptionPrice(OptionType, S, X, T, r, v, d)</t>
  </si>
  <si>
    <t>Call Option Price</t>
  </si>
  <si>
    <t>American Option Price</t>
  </si>
  <si>
    <t>d1</t>
  </si>
  <si>
    <t>d2</t>
  </si>
  <si>
    <t>nd1</t>
  </si>
  <si>
    <t>nd2</t>
  </si>
  <si>
    <t>Option</t>
  </si>
  <si>
    <t>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</si>
</sst>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2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100</v>
      </c>
      <c r="B2">
        <v>0.02</v>
      </c>
      <c r="C2">
        <v>0</v>
      </c>
      <c r="D2">
        <v>0.35</v>
      </c>
    </row>
    <row r="4" spans="1:5" x14ac:dyDescent="0.2">
      <c r="A4" t="s">
        <v>4</v>
      </c>
      <c r="B4" t="s">
        <v>5</v>
      </c>
      <c r="C4" t="s">
        <v>7</v>
      </c>
      <c r="D4" t="s">
        <v>6</v>
      </c>
    </row>
    <row r="5" spans="1:5" x14ac:dyDescent="0.2">
      <c r="A5">
        <v>95</v>
      </c>
      <c r="B5">
        <v>1</v>
      </c>
      <c r="C5">
        <v>4</v>
      </c>
      <c r="D5">
        <f>B5/C5</f>
        <v>0.25</v>
      </c>
    </row>
    <row r="7" spans="1:5" x14ac:dyDescent="0.2">
      <c r="A7" t="s">
        <v>8</v>
      </c>
      <c r="B7" t="s">
        <v>9</v>
      </c>
      <c r="C7" t="s">
        <v>12</v>
      </c>
    </row>
    <row r="8" spans="1:5" x14ac:dyDescent="0.2">
      <c r="A8">
        <f>EXP($D$2 * SQRT($D$5))</f>
        <v>1.1912462166123581</v>
      </c>
      <c r="B8">
        <f>1/A8</f>
        <v>0.83945702076920736</v>
      </c>
      <c r="C8">
        <f>(EXP(($B$2 - $C$2) * $D$5) - B8) / (A8 - B8)</f>
        <v>0.47060996200692995</v>
      </c>
    </row>
    <row r="10" spans="1:5" x14ac:dyDescent="0.2">
      <c r="A10" t="s">
        <v>10</v>
      </c>
    </row>
    <row r="11" spans="1:5" x14ac:dyDescent="0.2">
      <c r="A11">
        <v>100</v>
      </c>
      <c r="B11">
        <f>A11 * u</f>
        <v>119.12462166123581</v>
      </c>
      <c r="C11">
        <f>B11 * u</f>
        <v>141.9067548593257</v>
      </c>
      <c r="D11">
        <f>C11 * u</f>
        <v>169.04588483790911</v>
      </c>
      <c r="E11">
        <f>D11 * u</f>
        <v>201.37527074704761</v>
      </c>
    </row>
    <row r="12" spans="1:5" x14ac:dyDescent="0.2">
      <c r="B12">
        <f>A11 * d</f>
        <v>83.945702076920739</v>
      </c>
      <c r="C12">
        <f>B12 * u</f>
        <v>100</v>
      </c>
      <c r="D12">
        <f>C12 * u</f>
        <v>119.12462166123581</v>
      </c>
      <c r="E12">
        <f>D12 * u</f>
        <v>141.9067548593257</v>
      </c>
    </row>
    <row r="13" spans="1:5" x14ac:dyDescent="0.2">
      <c r="C13">
        <f>B12 * d</f>
        <v>70.46880897187134</v>
      </c>
      <c r="D13">
        <f>C13 * u</f>
        <v>83.945702076920725</v>
      </c>
      <c r="E13">
        <f>D13 * u</f>
        <v>99.999999999999986</v>
      </c>
    </row>
    <row r="14" spans="1:5" x14ac:dyDescent="0.2">
      <c r="D14">
        <f>C13 * d</f>
        <v>59.155536436681508</v>
      </c>
      <c r="E14">
        <f>D14 * u</f>
        <v>70.46880897187134</v>
      </c>
    </row>
    <row r="15" spans="1:5" x14ac:dyDescent="0.2">
      <c r="E15">
        <f>D14 * d</f>
        <v>49.658530379140949</v>
      </c>
    </row>
    <row r="18" spans="1:5" x14ac:dyDescent="0.2">
      <c r="A18" t="s">
        <v>11</v>
      </c>
    </row>
    <row r="19" spans="1:5" x14ac:dyDescent="0.2">
      <c r="A19">
        <f>MAX(MAX(K - A11, 0), EXP(-ir * dt) * (q * B19 + (1 - q) *B20))</f>
        <v>10.275495295927801</v>
      </c>
      <c r="B19">
        <f>MAX(MAX(K - B11, 0), EXP(-ir * dt) * (q * C19 + (1 - q) *C20))</f>
        <v>3.5853496128154978</v>
      </c>
      <c r="C19">
        <f>MAX(MAX(K - C11, 0), EXP(-ir * dt) * (q * D19 + (1 - q) *D20))</f>
        <v>0</v>
      </c>
      <c r="D19">
        <f>MAX(MAX(K - D11, 0), EXP(-ir * dt) * (q * E19 + (1 - q) *E20))</f>
        <v>0</v>
      </c>
      <c r="E19">
        <f>MAX(K - E11, 0)</f>
        <v>0</v>
      </c>
    </row>
    <row r="20" spans="1:5" x14ac:dyDescent="0.2">
      <c r="B20">
        <f>MAX(MAX(K - B12, 0), EXP(-ir * dt) * (q * C20 + (1 - q) *C21))</f>
        <v>16.320103449857047</v>
      </c>
      <c r="C20">
        <f>MAX(MAX(K - C12, 0), EXP(-ir * dt) * (q * D20 + (1 - q) *D21))</f>
        <v>6.8065528134950473</v>
      </c>
      <c r="D20">
        <f>MAX(MAX(K - D12, 0), EXP(-ir * dt) * (q * E20 + (1 - q) *E21))</f>
        <v>0</v>
      </c>
      <c r="E20">
        <f>MAX(K - E12, 0)</f>
        <v>0</v>
      </c>
    </row>
    <row r="21" spans="1:5" x14ac:dyDescent="0.2">
      <c r="C21">
        <f>MAX(MAX(K - C13, 0), EXP(-ir * dt) * (q * D21 + (1 - q) *D22))</f>
        <v>24.931857044205941</v>
      </c>
      <c r="D21">
        <f>MAX(MAX(K - D13, 0), EXP(-ir * dt) * (q * E21 + (1 - q) *E22))</f>
        <v>12.921797371530541</v>
      </c>
      <c r="E21">
        <f>MAX(K - E13, 0)</f>
        <v>0</v>
      </c>
    </row>
    <row r="22" spans="1:5" x14ac:dyDescent="0.2">
      <c r="D22">
        <f>MAX(MAX(K - D14, 0), EXP(-ir * dt) * (q * E22 + (1 - q) *E23))</f>
        <v>35.844463563318492</v>
      </c>
      <c r="E22">
        <f>MAX(K - E14, 0)</f>
        <v>24.53119102812866</v>
      </c>
    </row>
    <row r="23" spans="1:5" x14ac:dyDescent="0.2">
      <c r="E23">
        <f>MAX(K - E15, 0)</f>
        <v>45.341469620859051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26"/>
  <sheetViews>
    <sheetView workbookViewId="0">
      <selection sqref="A1:E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</row>
    <row r="2" spans="1:9" x14ac:dyDescent="0.2">
      <c r="A2">
        <v>100</v>
      </c>
      <c r="B2">
        <v>0.02</v>
      </c>
      <c r="C2">
        <v>0</v>
      </c>
      <c r="D2">
        <v>0.35</v>
      </c>
    </row>
    <row r="4" spans="1:9" x14ac:dyDescent="0.2">
      <c r="A4" t="s">
        <v>4</v>
      </c>
      <c r="B4" t="s">
        <v>5</v>
      </c>
      <c r="C4" t="s">
        <v>7</v>
      </c>
      <c r="D4" t="s">
        <v>6</v>
      </c>
    </row>
    <row r="5" spans="1:9" x14ac:dyDescent="0.2">
      <c r="A5">
        <v>95</v>
      </c>
      <c r="B5">
        <v>1</v>
      </c>
      <c r="C5">
        <v>4</v>
      </c>
      <c r="D5">
        <f>B5/C5</f>
        <v>0.25</v>
      </c>
    </row>
    <row r="7" spans="1:9" x14ac:dyDescent="0.2">
      <c r="A7" t="s">
        <v>13</v>
      </c>
    </row>
    <row r="8" spans="1:9" x14ac:dyDescent="0.2">
      <c r="A8">
        <v>0</v>
      </c>
      <c r="B8">
        <v>1</v>
      </c>
      <c r="C8">
        <v>2</v>
      </c>
      <c r="D8">
        <v>3</v>
      </c>
      <c r="E8">
        <v>4</v>
      </c>
    </row>
    <row r="9" spans="1:9" x14ac:dyDescent="0.2">
      <c r="A9">
        <v>100</v>
      </c>
      <c r="B9">
        <f>A9 * u</f>
        <v>119.12462166123581</v>
      </c>
      <c r="C9">
        <f>B9 * u</f>
        <v>141.9067548593257</v>
      </c>
      <c r="D9">
        <f>C9 * u</f>
        <v>169.04588483790911</v>
      </c>
      <c r="E9">
        <f>D9 * u</f>
        <v>201.37527074704761</v>
      </c>
    </row>
    <row r="10" spans="1:9" x14ac:dyDescent="0.2">
      <c r="B10">
        <f>A9 * d</f>
        <v>83.945702076920739</v>
      </c>
      <c r="C10">
        <f>B10 * u</f>
        <v>100</v>
      </c>
      <c r="D10">
        <f>C10 * u</f>
        <v>119.12462166123581</v>
      </c>
      <c r="E10">
        <f>D10 * u</f>
        <v>141.9067548593257</v>
      </c>
    </row>
    <row r="11" spans="1:9" x14ac:dyDescent="0.2">
      <c r="C11">
        <f>B10 * d</f>
        <v>70.46880897187134</v>
      </c>
      <c r="D11">
        <f>C11 * u</f>
        <v>83.945702076920725</v>
      </c>
      <c r="E11">
        <f>D11 * u</f>
        <v>99.999999999999986</v>
      </c>
      <c r="I11" t="s">
        <v>14</v>
      </c>
    </row>
    <row r="12" spans="1:9" x14ac:dyDescent="0.2">
      <c r="D12">
        <f>C11 * d</f>
        <v>59.155536436681508</v>
      </c>
      <c r="E12">
        <f>D12 * u</f>
        <v>70.46880897187134</v>
      </c>
    </row>
    <row r="13" spans="1:9" x14ac:dyDescent="0.2">
      <c r="E13">
        <f>D12 * d</f>
        <v>49.658530379140949</v>
      </c>
    </row>
    <row r="15" spans="1:9" x14ac:dyDescent="0.2">
      <c r="A15" t="s">
        <v>15</v>
      </c>
    </row>
    <row r="16" spans="1:9" x14ac:dyDescent="0.2">
      <c r="A16">
        <v>0</v>
      </c>
      <c r="B16">
        <v>1</v>
      </c>
      <c r="C16">
        <v>2</v>
      </c>
      <c r="D16">
        <v>3</v>
      </c>
      <c r="E16">
        <v>4</v>
      </c>
    </row>
    <row r="17" spans="1:8" x14ac:dyDescent="0.2">
      <c r="D17">
        <v>2.5835914365162777E-3</v>
      </c>
      <c r="G17" t="s">
        <v>17</v>
      </c>
      <c r="H17" t="s">
        <v>18</v>
      </c>
    </row>
    <row r="18" spans="1:8" x14ac:dyDescent="0.2">
      <c r="D18">
        <v>0.80509140383431976</v>
      </c>
      <c r="G18">
        <f>(LN(D9 / $A$5) + (ir - $C$2 + 0.5 * $D$2 * $D$2) * $D$5) / ($D$2 * SQRT($D$5))</f>
        <v>3.4091759679288591</v>
      </c>
      <c r="H18">
        <f>G18 - $D$2 * SQRT($D$5)</f>
        <v>3.2341759679288593</v>
      </c>
    </row>
    <row r="19" spans="1:8" x14ac:dyDescent="0.2">
      <c r="D19">
        <v>12.885772322857953</v>
      </c>
      <c r="G19" t="s">
        <v>19</v>
      </c>
      <c r="H19" t="s">
        <v>20</v>
      </c>
    </row>
    <row r="20" spans="1:8" x14ac:dyDescent="0.2">
      <c r="D20">
        <v>35.385489784704923</v>
      </c>
      <c r="G20">
        <f>_xlfn.NORM.DIST(-G18,0,1,1)</f>
        <v>3.2579717358232832E-4</v>
      </c>
      <c r="H20">
        <f>_xlfn.NORM.DIST(-H18,0,1,1)</f>
        <v>6.0997132808469847E-4</v>
      </c>
    </row>
    <row r="22" spans="1:8" x14ac:dyDescent="0.2">
      <c r="A22" t="s">
        <v>16</v>
      </c>
    </row>
    <row r="23" spans="1:8" x14ac:dyDescent="0.2">
      <c r="A23">
        <f>MAX(MAX($A$5 - A9, 0), EXP(-ir * dt) * (q * B23 + (1 - q) * B24))</f>
        <v>10.540683923776442</v>
      </c>
      <c r="B23">
        <f>MAX(MAX($A$5 - B9, 0), EXP(-ir * dt) * (q * C23 + (1 - q) * C24))</f>
        <v>3.9730837279293407</v>
      </c>
      <c r="C23">
        <f>MAX(MAX($A$5 - C9, 0), EXP(-ir * dt) * (q * D23 + (1 - q) * D24))</f>
        <v>0.42529145046474554</v>
      </c>
      <c r="D23">
        <f>MAX(D17, MAX($A$5 - D9, 0))</f>
        <v>2.5835914365162777E-3</v>
      </c>
    </row>
    <row r="24" spans="1:8" x14ac:dyDescent="0.2">
      <c r="B24">
        <f>MAX(MAX($A$5 - B10, 0), EXP(-ir * dt) * (q * C24 + (1 - q) * C25))</f>
        <v>16.478864189884405</v>
      </c>
      <c r="C24">
        <f>MAX(MAX($A$5 - C10, 0), EXP(-ir * dt) * (q * D24 + (1 - q) * D25))</f>
        <v>7.1645709730871392</v>
      </c>
      <c r="D24">
        <f>MAX(D18, MAX($A$5 - D10, 0))</f>
        <v>0.80509140383431976</v>
      </c>
    </row>
    <row r="25" spans="1:8" x14ac:dyDescent="0.2">
      <c r="C25">
        <f>MAX(MAX($A$5 - C11, 0), EXP(-ir * dt) * (q * D25 + (1 - q) * D26))</f>
        <v>24.9149878545837</v>
      </c>
      <c r="D25">
        <f>MAX(D19, MAX($A$5 - D11, 0))</f>
        <v>12.885772322857953</v>
      </c>
    </row>
    <row r="26" spans="1:8" x14ac:dyDescent="0.2">
      <c r="D26">
        <f>MAX(D20, MAX($A$5 - D12, 0))</f>
        <v>35.844463563318492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1">
        <v>100</v>
      </c>
      <c r="B2" s="1">
        <v>0.1</v>
      </c>
      <c r="C2" s="1">
        <v>0</v>
      </c>
      <c r="D2" s="1">
        <v>0.3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4</v>
      </c>
      <c r="B4" t="s">
        <v>22</v>
      </c>
      <c r="C4" s="1" t="s">
        <v>5</v>
      </c>
      <c r="D4" s="1" t="s">
        <v>7</v>
      </c>
      <c r="E4" s="1" t="s">
        <v>6</v>
      </c>
    </row>
    <row r="5" spans="1:5" x14ac:dyDescent="0.2">
      <c r="A5" s="1">
        <v>100</v>
      </c>
      <c r="B5">
        <v>95</v>
      </c>
      <c r="C5" s="1">
        <v>0.5</v>
      </c>
      <c r="D5" s="1">
        <v>4</v>
      </c>
      <c r="E5" s="1">
        <f>C5/D5</f>
        <v>0.125</v>
      </c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8</v>
      </c>
      <c r="B7" s="1" t="s">
        <v>9</v>
      </c>
      <c r="C7" s="1" t="s">
        <v>12</v>
      </c>
      <c r="D7" s="1"/>
      <c r="E7" s="1"/>
    </row>
    <row r="8" spans="1:5" x14ac:dyDescent="0.2">
      <c r="A8">
        <f>EXP($D$2 * SQRT($E$5))</f>
        <v>1.1118952782720986</v>
      </c>
      <c r="B8">
        <f>1/A8</f>
        <v>0.89936527255877419</v>
      </c>
      <c r="C8">
        <f>(EXP(($B$2 - $C$2) * $E$5) - B8) / (A8 - B8)</f>
        <v>0.53269268309610007</v>
      </c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 t="s">
        <v>10</v>
      </c>
      <c r="B10" s="1"/>
      <c r="C10" s="1"/>
      <c r="D10" s="1"/>
      <c r="E10" s="1"/>
    </row>
    <row r="11" spans="1:5" x14ac:dyDescent="0.2">
      <c r="A11" s="1">
        <v>100</v>
      </c>
      <c r="B11" s="1">
        <f>A11*$A$8</f>
        <v>111.18952782720986</v>
      </c>
      <c r="C11" s="1">
        <f>B11*$A$8</f>
        <v>123.63111098437875</v>
      </c>
      <c r="D11" s="1">
        <f>C11*$A$8</f>
        <v>137.46484855106451</v>
      </c>
      <c r="E11" s="1">
        <f>D11*$A$8</f>
        <v>152.84651603231777</v>
      </c>
    </row>
    <row r="12" spans="1:5" x14ac:dyDescent="0.2">
      <c r="A12" s="1"/>
      <c r="B12" s="1">
        <f>A11*$B$8</f>
        <v>89.936527255877422</v>
      </c>
      <c r="C12" s="1">
        <f>B12*$A$8</f>
        <v>100</v>
      </c>
      <c r="D12" s="1">
        <f>C12*$A$8</f>
        <v>111.18952782720986</v>
      </c>
      <c r="E12" s="1">
        <f>D12*$A$8</f>
        <v>123.63111098437875</v>
      </c>
    </row>
    <row r="13" spans="1:5" x14ac:dyDescent="0.2">
      <c r="A13" s="1"/>
      <c r="B13" s="1"/>
      <c r="C13" s="1">
        <f>B12*$B$8</f>
        <v>80.885789348471818</v>
      </c>
      <c r="D13" s="1">
        <f>C13*$A$8</f>
        <v>89.936527255877422</v>
      </c>
      <c r="E13" s="1">
        <f>D13*$A$8</f>
        <v>100</v>
      </c>
    </row>
    <row r="14" spans="1:5" x14ac:dyDescent="0.2">
      <c r="A14" s="1"/>
      <c r="B14" s="1"/>
      <c r="C14" s="1"/>
      <c r="D14" s="1">
        <f>C13*$B$8</f>
        <v>72.745869983519952</v>
      </c>
      <c r="E14" s="1">
        <f>D14*$A$8</f>
        <v>80.885789348471818</v>
      </c>
    </row>
    <row r="15" spans="1:5" x14ac:dyDescent="0.2">
      <c r="A15" s="1"/>
      <c r="B15" s="1"/>
      <c r="C15" s="1"/>
      <c r="D15" s="1"/>
      <c r="E15" s="1">
        <f>D14*$B$8</f>
        <v>65.425109185253575</v>
      </c>
    </row>
    <row r="17" spans="1:5" x14ac:dyDescent="0.2">
      <c r="A17" t="s">
        <v>21</v>
      </c>
    </row>
    <row r="18" spans="1:5" x14ac:dyDescent="0.2">
      <c r="A18">
        <f>IF(A11 &gt; $B$5, EXP(-$B$2 * $E$5) * ($C$8 * B18 + (1 - $C$8) * B19), 0)</f>
        <v>8.8111724232498485</v>
      </c>
      <c r="B18">
        <f>IF(B11 &gt; $B$5, EXP(-$B$2 * $E$5) * ($C$8 * C18 + (1 - $C$8) * C19), 0)</f>
        <v>16.7488753116256</v>
      </c>
      <c r="C18">
        <f>IF(C11 &gt; $B$5, EXP(-$B$2 * $E$5) * ($C$8 * D18 + (1 - $C$8) * D19), 0)</f>
        <v>26.100119781545501</v>
      </c>
      <c r="D18">
        <f>IF(D11 &gt; $B$5, EXP(-$B$2 * $E$5) * ($C$8 * E18 + (1 - $C$8) * E19), 0)</f>
        <v>38.707068501676382</v>
      </c>
      <c r="E18">
        <f>IF(E11 &gt; $B$5, MAX(E11 - $A$5, 0), 0)</f>
        <v>52.846516032317766</v>
      </c>
    </row>
    <row r="19" spans="1:5" x14ac:dyDescent="0.2">
      <c r="B19">
        <f>IF(B12 &gt; $B$5, EXP(-$B$2 * $E$5) * ($C$8 * C19 + (1 - $C$8) * C20), 0)</f>
        <v>0</v>
      </c>
      <c r="C19">
        <f>IF(C12 &gt; $B$5, EXP(-$B$2 * $E$5) * ($C$8 * D19 + (1 - $C$8) * D20), 0)</f>
        <v>6.5400375341446635</v>
      </c>
      <c r="D19">
        <f>IF(D12 &gt; $B$5, EXP(-$B$2 * $E$5) * ($C$8 * E19 + (1 - $C$8) * E20), 0)</f>
        <v>12.43174777782172</v>
      </c>
      <c r="E19">
        <f>IF(E12 &gt; $B$5, MAX(E12 - $A$5, 0), 0)</f>
        <v>23.631110984378751</v>
      </c>
    </row>
    <row r="20" spans="1:5" x14ac:dyDescent="0.2">
      <c r="C20">
        <f>IF(C13 &gt; $B$5, EXP(-$B$2 * $E$5) * ($C$8 * D20 + (1 - $C$8) * D21), 0)</f>
        <v>0</v>
      </c>
      <c r="D20">
        <f>IF(D13 &gt; $B$5, EXP(-$B$2 * $E$5) * ($C$8 * E20 + (1 - $C$8) * E21), 0)</f>
        <v>0</v>
      </c>
      <c r="E20">
        <f>IF(E13 &gt; $B$5, MAX(E13 - $A$5, 0), 0)</f>
        <v>0</v>
      </c>
    </row>
    <row r="21" spans="1:5" x14ac:dyDescent="0.2">
      <c r="D21">
        <f>IF(D14 &gt; $B$5, EXP(-$B$2 * $E$5) * ($C$8 * E21 + (1 - $C$8) * E22), 0)</f>
        <v>0</v>
      </c>
      <c r="E21">
        <f>IF(E14 &gt; $B$5, MAX(E14 - $A$5, 0), 0)</f>
        <v>0</v>
      </c>
    </row>
    <row r="22" spans="1:5" x14ac:dyDescent="0.2">
      <c r="E22">
        <f>IF(E15 &gt; $B$5, MAX(E15 - $A$5, 0), 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BD</vt:lpstr>
      <vt:lpstr>Barrier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2018-02-12T05:04:31Z</dcterms:created>
  <dcterms:modified xsi:type="dcterms:W3CDTF">2018-02-15T04:28:13Z</dcterms:modified>
</cp:coreProperties>
</file>