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anbaep2/Desktop/FIN514/Homework/HW2/"/>
    </mc:Choice>
  </mc:AlternateContent>
  <bookViews>
    <workbookView xWindow="14280" yWindow="2460" windowWidth="25600" windowHeight="14500"/>
  </bookViews>
  <sheets>
    <sheet name="Stock" sheetId="1" r:id="rId1"/>
    <sheet name="Autocall" sheetId="7" r:id="rId2"/>
  </sheets>
  <definedNames>
    <definedName name="coupon">Autocall!$F$20</definedName>
    <definedName name="d">Stock!$D$13</definedName>
    <definedName name="div">Stock!$D$8</definedName>
    <definedName name="Dt">Stock!$D$11</definedName>
    <definedName name="Face">Autocall!$F$17</definedName>
    <definedName name="K">Stock!$D$5</definedName>
    <definedName name="N">Stock!$D$10</definedName>
    <definedName name="p">Stock!$D$14</definedName>
    <definedName name="rate">Stock!$D$7</definedName>
    <definedName name="Ratio">#REF!</definedName>
    <definedName name="S">Stock!$D$4</definedName>
    <definedName name="sigma">Stock!$D$6</definedName>
    <definedName name="T">Stock!$D$9</definedName>
    <definedName name="u">Stock!$D$12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8" i="7" l="1"/>
  <c r="B53" i="1"/>
  <c r="D13" i="1"/>
  <c r="C53" i="1"/>
  <c r="D12" i="1"/>
  <c r="D52" i="1"/>
  <c r="E51" i="1"/>
  <c r="F50" i="1"/>
  <c r="G49" i="1"/>
  <c r="H48" i="1"/>
  <c r="I47" i="1"/>
  <c r="J46" i="1"/>
  <c r="K45" i="1"/>
  <c r="L44" i="1"/>
  <c r="M43" i="1"/>
  <c r="N42" i="1"/>
  <c r="N42" i="7"/>
  <c r="D53" i="1"/>
  <c r="E52" i="1"/>
  <c r="F51" i="1"/>
  <c r="G50" i="1"/>
  <c r="H49" i="1"/>
  <c r="I48" i="1"/>
  <c r="J47" i="1"/>
  <c r="K46" i="1"/>
  <c r="L45" i="1"/>
  <c r="M44" i="1"/>
  <c r="N43" i="1"/>
  <c r="N43" i="7"/>
  <c r="D14" i="1"/>
  <c r="M43" i="7"/>
  <c r="E53" i="1"/>
  <c r="F52" i="1"/>
  <c r="G51" i="1"/>
  <c r="H50" i="1"/>
  <c r="I49" i="1"/>
  <c r="J48" i="1"/>
  <c r="K47" i="1"/>
  <c r="L46" i="1"/>
  <c r="M45" i="1"/>
  <c r="N44" i="1"/>
  <c r="N44" i="7"/>
  <c r="M44" i="7"/>
  <c r="L44" i="7"/>
  <c r="F53" i="1"/>
  <c r="G52" i="1"/>
  <c r="H51" i="1"/>
  <c r="I50" i="1"/>
  <c r="J49" i="1"/>
  <c r="K48" i="1"/>
  <c r="L47" i="1"/>
  <c r="M46" i="1"/>
  <c r="N45" i="1"/>
  <c r="N45" i="7"/>
  <c r="M45" i="7"/>
  <c r="L45" i="7"/>
  <c r="K45" i="7"/>
  <c r="G53" i="1"/>
  <c r="H52" i="1"/>
  <c r="I51" i="1"/>
  <c r="J50" i="1"/>
  <c r="K49" i="1"/>
  <c r="L48" i="1"/>
  <c r="M47" i="1"/>
  <c r="N46" i="1"/>
  <c r="N46" i="7"/>
  <c r="M46" i="7"/>
  <c r="L46" i="7"/>
  <c r="K46" i="7"/>
  <c r="J46" i="7"/>
  <c r="H53" i="1"/>
  <c r="I52" i="1"/>
  <c r="J51" i="1"/>
  <c r="K50" i="1"/>
  <c r="L49" i="1"/>
  <c r="M48" i="1"/>
  <c r="N47" i="1"/>
  <c r="N47" i="7"/>
  <c r="M47" i="7"/>
  <c r="L47" i="7"/>
  <c r="K47" i="7"/>
  <c r="J47" i="7"/>
  <c r="I47" i="7"/>
  <c r="I53" i="1"/>
  <c r="J52" i="1"/>
  <c r="K51" i="1"/>
  <c r="L50" i="1"/>
  <c r="M49" i="1"/>
  <c r="N48" i="1"/>
  <c r="O47" i="1"/>
  <c r="P46" i="1"/>
  <c r="Q45" i="1"/>
  <c r="R44" i="1"/>
  <c r="S43" i="1"/>
  <c r="T42" i="1"/>
  <c r="U41" i="1"/>
  <c r="V40" i="1"/>
  <c r="W39" i="1"/>
  <c r="X38" i="1"/>
  <c r="Y37" i="1"/>
  <c r="Z36" i="1"/>
  <c r="AA35" i="1"/>
  <c r="AA35" i="7"/>
  <c r="J53" i="1"/>
  <c r="K52" i="1"/>
  <c r="L51" i="1"/>
  <c r="M50" i="1"/>
  <c r="N49" i="1"/>
  <c r="O48" i="1"/>
  <c r="P47" i="1"/>
  <c r="Q46" i="1"/>
  <c r="R45" i="1"/>
  <c r="S44" i="1"/>
  <c r="T43" i="1"/>
  <c r="U42" i="1"/>
  <c r="V41" i="1"/>
  <c r="W40" i="1"/>
  <c r="X39" i="1"/>
  <c r="Y38" i="1"/>
  <c r="Z37" i="1"/>
  <c r="AA36" i="1"/>
  <c r="AA36" i="7"/>
  <c r="Z36" i="7"/>
  <c r="K53" i="1"/>
  <c r="L52" i="1"/>
  <c r="M51" i="1"/>
  <c r="N50" i="1"/>
  <c r="O49" i="1"/>
  <c r="P48" i="1"/>
  <c r="Q47" i="1"/>
  <c r="R46" i="1"/>
  <c r="S45" i="1"/>
  <c r="T44" i="1"/>
  <c r="U43" i="1"/>
  <c r="V42" i="1"/>
  <c r="W41" i="1"/>
  <c r="X40" i="1"/>
  <c r="Y39" i="1"/>
  <c r="Z38" i="1"/>
  <c r="AA37" i="1"/>
  <c r="AA37" i="7"/>
  <c r="Z37" i="7"/>
  <c r="Y37" i="7"/>
  <c r="L53" i="1"/>
  <c r="M52" i="1"/>
  <c r="N51" i="1"/>
  <c r="O50" i="1"/>
  <c r="P49" i="1"/>
  <c r="Q48" i="1"/>
  <c r="R47" i="1"/>
  <c r="S46" i="1"/>
  <c r="T45" i="1"/>
  <c r="U44" i="1"/>
  <c r="V43" i="1"/>
  <c r="W42" i="1"/>
  <c r="X41" i="1"/>
  <c r="Y40" i="1"/>
  <c r="Z39" i="1"/>
  <c r="AA38" i="1"/>
  <c r="AA38" i="7"/>
  <c r="Z38" i="7"/>
  <c r="Y38" i="7"/>
  <c r="X38" i="7"/>
  <c r="M53" i="1"/>
  <c r="N52" i="1"/>
  <c r="O51" i="1"/>
  <c r="P50" i="1"/>
  <c r="Q49" i="1"/>
  <c r="R48" i="1"/>
  <c r="S47" i="1"/>
  <c r="T46" i="1"/>
  <c r="U45" i="1"/>
  <c r="V44" i="1"/>
  <c r="W43" i="1"/>
  <c r="X42" i="1"/>
  <c r="Y41" i="1"/>
  <c r="Z40" i="1"/>
  <c r="AA39" i="1"/>
  <c r="AA39" i="7"/>
  <c r="Z39" i="7"/>
  <c r="Y39" i="7"/>
  <c r="X39" i="7"/>
  <c r="W39" i="7"/>
  <c r="N53" i="1"/>
  <c r="O52" i="1"/>
  <c r="P51" i="1"/>
  <c r="Q50" i="1"/>
  <c r="R49" i="1"/>
  <c r="S48" i="1"/>
  <c r="T47" i="1"/>
  <c r="U46" i="1"/>
  <c r="V45" i="1"/>
  <c r="W44" i="1"/>
  <c r="X43" i="1"/>
  <c r="Y42" i="1"/>
  <c r="Z41" i="1"/>
  <c r="AA40" i="1"/>
  <c r="AA40" i="7"/>
  <c r="Z40" i="7"/>
  <c r="Y40" i="7"/>
  <c r="X40" i="7"/>
  <c r="W40" i="7"/>
  <c r="V40" i="7"/>
  <c r="O53" i="1"/>
  <c r="P52" i="1"/>
  <c r="Q51" i="1"/>
  <c r="R50" i="1"/>
  <c r="S49" i="1"/>
  <c r="T48" i="1"/>
  <c r="U47" i="1"/>
  <c r="V46" i="1"/>
  <c r="W45" i="1"/>
  <c r="X44" i="1"/>
  <c r="Y43" i="1"/>
  <c r="Z42" i="1"/>
  <c r="AA41" i="1"/>
  <c r="AB40" i="1"/>
  <c r="AC39" i="1"/>
  <c r="AD38" i="1"/>
  <c r="AE37" i="1"/>
  <c r="AF36" i="1"/>
  <c r="AG35" i="1"/>
  <c r="AH34" i="1"/>
  <c r="AI33" i="1"/>
  <c r="AJ32" i="1"/>
  <c r="AK31" i="1"/>
  <c r="AL30" i="1"/>
  <c r="AM29" i="1"/>
  <c r="AM29" i="7"/>
  <c r="P53" i="1"/>
  <c r="Q52" i="1"/>
  <c r="R51" i="1"/>
  <c r="S50" i="1"/>
  <c r="T49" i="1"/>
  <c r="U48" i="1"/>
  <c r="V47" i="1"/>
  <c r="W46" i="1"/>
  <c r="X45" i="1"/>
  <c r="Y44" i="1"/>
  <c r="Z43" i="1"/>
  <c r="AA42" i="1"/>
  <c r="AB41" i="1"/>
  <c r="AC40" i="1"/>
  <c r="AD39" i="1"/>
  <c r="AE38" i="1"/>
  <c r="AF37" i="1"/>
  <c r="AG36" i="1"/>
  <c r="AH35" i="1"/>
  <c r="AI34" i="1"/>
  <c r="AJ33" i="1"/>
  <c r="AK32" i="1"/>
  <c r="AL31" i="1"/>
  <c r="AM30" i="1"/>
  <c r="AM30" i="7"/>
  <c r="AL30" i="7"/>
  <c r="Q53" i="1"/>
  <c r="R52" i="1"/>
  <c r="S51" i="1"/>
  <c r="T50" i="1"/>
  <c r="U49" i="1"/>
  <c r="V48" i="1"/>
  <c r="W47" i="1"/>
  <c r="X46" i="1"/>
  <c r="Y45" i="1"/>
  <c r="Z44" i="1"/>
  <c r="AA43" i="1"/>
  <c r="AB42" i="1"/>
  <c r="AC41" i="1"/>
  <c r="AD40" i="1"/>
  <c r="AE39" i="1"/>
  <c r="AF38" i="1"/>
  <c r="AG37" i="1"/>
  <c r="AH36" i="1"/>
  <c r="AI35" i="1"/>
  <c r="AJ34" i="1"/>
  <c r="AK33" i="1"/>
  <c r="AL32" i="1"/>
  <c r="AM31" i="1"/>
  <c r="AM31" i="7"/>
  <c r="AL31" i="7"/>
  <c r="AK31" i="7"/>
  <c r="R53" i="1"/>
  <c r="S52" i="1"/>
  <c r="T51" i="1"/>
  <c r="U50" i="1"/>
  <c r="V49" i="1"/>
  <c r="W48" i="1"/>
  <c r="X47" i="1"/>
  <c r="Y46" i="1"/>
  <c r="Z45" i="1"/>
  <c r="AA44" i="1"/>
  <c r="AB43" i="1"/>
  <c r="AC42" i="1"/>
  <c r="AD41" i="1"/>
  <c r="AE40" i="1"/>
  <c r="AF39" i="1"/>
  <c r="AG38" i="1"/>
  <c r="AH37" i="1"/>
  <c r="AI36" i="1"/>
  <c r="AJ35" i="1"/>
  <c r="AK34" i="1"/>
  <c r="AL33" i="1"/>
  <c r="AM32" i="1"/>
  <c r="AM32" i="7"/>
  <c r="AL32" i="7"/>
  <c r="AK32" i="7"/>
  <c r="AJ32" i="7"/>
  <c r="S53" i="1"/>
  <c r="T52" i="1"/>
  <c r="U51" i="1"/>
  <c r="V50" i="1"/>
  <c r="W49" i="1"/>
  <c r="X48" i="1"/>
  <c r="Y47" i="1"/>
  <c r="Z46" i="1"/>
  <c r="AA45" i="1"/>
  <c r="AB44" i="1"/>
  <c r="AC43" i="1"/>
  <c r="AD42" i="1"/>
  <c r="AE41" i="1"/>
  <c r="AF40" i="1"/>
  <c r="AG39" i="1"/>
  <c r="AH38" i="1"/>
  <c r="AI37" i="1"/>
  <c r="AJ36" i="1"/>
  <c r="AK35" i="1"/>
  <c r="AL34" i="1"/>
  <c r="AM33" i="1"/>
  <c r="AM33" i="7"/>
  <c r="AL33" i="7"/>
  <c r="AK33" i="7"/>
  <c r="AJ33" i="7"/>
  <c r="AI33" i="7"/>
  <c r="T53" i="1"/>
  <c r="U52" i="1"/>
  <c r="V51" i="1"/>
  <c r="W50" i="1"/>
  <c r="X49" i="1"/>
  <c r="Y48" i="1"/>
  <c r="Z47" i="1"/>
  <c r="AA46" i="1"/>
  <c r="AB45" i="1"/>
  <c r="AC44" i="1"/>
  <c r="AD43" i="1"/>
  <c r="AE42" i="1"/>
  <c r="AF41" i="1"/>
  <c r="AG40" i="1"/>
  <c r="AH39" i="1"/>
  <c r="AI38" i="1"/>
  <c r="AJ37" i="1"/>
  <c r="AK36" i="1"/>
  <c r="AL35" i="1"/>
  <c r="AM34" i="1"/>
  <c r="AM34" i="7"/>
  <c r="AL34" i="7"/>
  <c r="AK34" i="7"/>
  <c r="AJ34" i="7"/>
  <c r="AI34" i="7"/>
  <c r="AH34" i="7"/>
  <c r="U53" i="1"/>
  <c r="V52" i="1"/>
  <c r="W51" i="1"/>
  <c r="X50" i="1"/>
  <c r="Y49" i="1"/>
  <c r="Z48" i="1"/>
  <c r="AA47" i="1"/>
  <c r="AB46" i="1"/>
  <c r="AC45" i="1"/>
  <c r="AD44" i="1"/>
  <c r="AE43" i="1"/>
  <c r="AF42" i="1"/>
  <c r="AG41" i="1"/>
  <c r="AH40" i="1"/>
  <c r="AI39" i="1"/>
  <c r="AJ38" i="1"/>
  <c r="AK37" i="1"/>
  <c r="AL36" i="1"/>
  <c r="AM35" i="1"/>
  <c r="AN34" i="1"/>
  <c r="AO33" i="1"/>
  <c r="AP32" i="1"/>
  <c r="AQ31" i="1"/>
  <c r="AR30" i="1"/>
  <c r="AS29" i="1"/>
  <c r="AT28" i="1"/>
  <c r="AU27" i="1"/>
  <c r="AV26" i="1"/>
  <c r="AW25" i="1"/>
  <c r="AX24" i="1"/>
  <c r="AY23" i="1"/>
  <c r="AZ22" i="1"/>
  <c r="AZ22" i="7"/>
  <c r="V53" i="1"/>
  <c r="W52" i="1"/>
  <c r="X51" i="1"/>
  <c r="Y50" i="1"/>
  <c r="Z49" i="1"/>
  <c r="AA48" i="1"/>
  <c r="AB47" i="1"/>
  <c r="AC46" i="1"/>
  <c r="AD45" i="1"/>
  <c r="AE44" i="1"/>
  <c r="AF43" i="1"/>
  <c r="AG42" i="1"/>
  <c r="AH41" i="1"/>
  <c r="AI40" i="1"/>
  <c r="AJ39" i="1"/>
  <c r="AK38" i="1"/>
  <c r="AL37" i="1"/>
  <c r="AM36" i="1"/>
  <c r="AN35" i="1"/>
  <c r="AO34" i="1"/>
  <c r="AP33" i="1"/>
  <c r="AQ32" i="1"/>
  <c r="AR31" i="1"/>
  <c r="AS30" i="1"/>
  <c r="AT29" i="1"/>
  <c r="AU28" i="1"/>
  <c r="AV27" i="1"/>
  <c r="AW26" i="1"/>
  <c r="AX25" i="1"/>
  <c r="AY24" i="1"/>
  <c r="AZ23" i="1"/>
  <c r="AZ23" i="7"/>
  <c r="AY23" i="7"/>
  <c r="W53" i="1"/>
  <c r="X52" i="1"/>
  <c r="Y51" i="1"/>
  <c r="Z50" i="1"/>
  <c r="AA49" i="1"/>
  <c r="AB48" i="1"/>
  <c r="AC47" i="1"/>
  <c r="AD46" i="1"/>
  <c r="AE45" i="1"/>
  <c r="AF44" i="1"/>
  <c r="AG43" i="1"/>
  <c r="AH42" i="1"/>
  <c r="AI41" i="1"/>
  <c r="AJ40" i="1"/>
  <c r="AK39" i="1"/>
  <c r="AL38" i="1"/>
  <c r="AM37" i="1"/>
  <c r="AN36" i="1"/>
  <c r="AO35" i="1"/>
  <c r="AP34" i="1"/>
  <c r="AQ33" i="1"/>
  <c r="AR32" i="1"/>
  <c r="AS31" i="1"/>
  <c r="AT30" i="1"/>
  <c r="AU29" i="1"/>
  <c r="AV28" i="1"/>
  <c r="AW27" i="1"/>
  <c r="AX26" i="1"/>
  <c r="AY25" i="1"/>
  <c r="AZ24" i="1"/>
  <c r="AZ24" i="7"/>
  <c r="AY24" i="7"/>
  <c r="AX24" i="7"/>
  <c r="X53" i="1"/>
  <c r="Y52" i="1"/>
  <c r="Z51" i="1"/>
  <c r="AA50" i="1"/>
  <c r="AB49" i="1"/>
  <c r="AC48" i="1"/>
  <c r="AD47" i="1"/>
  <c r="AE46" i="1"/>
  <c r="AF45" i="1"/>
  <c r="AG44" i="1"/>
  <c r="AH43" i="1"/>
  <c r="AI42" i="1"/>
  <c r="AJ41" i="1"/>
  <c r="AK40" i="1"/>
  <c r="AL39" i="1"/>
  <c r="AM38" i="1"/>
  <c r="AN37" i="1"/>
  <c r="AO36" i="1"/>
  <c r="AP35" i="1"/>
  <c r="AQ34" i="1"/>
  <c r="AR33" i="1"/>
  <c r="AS32" i="1"/>
  <c r="AT31" i="1"/>
  <c r="AU30" i="1"/>
  <c r="AV29" i="1"/>
  <c r="AW28" i="1"/>
  <c r="AX27" i="1"/>
  <c r="AY26" i="1"/>
  <c r="AZ25" i="1"/>
  <c r="AZ25" i="7"/>
  <c r="AY25" i="7"/>
  <c r="AX25" i="7"/>
  <c r="AW25" i="7"/>
  <c r="Y53" i="1"/>
  <c r="Z52" i="1"/>
  <c r="AA51" i="1"/>
  <c r="AB50" i="1"/>
  <c r="AC49" i="1"/>
  <c r="AD48" i="1"/>
  <c r="AE47" i="1"/>
  <c r="AF46" i="1"/>
  <c r="AG45" i="1"/>
  <c r="AH44" i="1"/>
  <c r="AI43" i="1"/>
  <c r="AJ42" i="1"/>
  <c r="AK41" i="1"/>
  <c r="AL40" i="1"/>
  <c r="AM39" i="1"/>
  <c r="AN38" i="1"/>
  <c r="AO37" i="1"/>
  <c r="AP36" i="1"/>
  <c r="AQ35" i="1"/>
  <c r="AR34" i="1"/>
  <c r="AS33" i="1"/>
  <c r="AT32" i="1"/>
  <c r="AU31" i="1"/>
  <c r="AV30" i="1"/>
  <c r="AW29" i="1"/>
  <c r="AX28" i="1"/>
  <c r="AY27" i="1"/>
  <c r="AZ26" i="1"/>
  <c r="AZ26" i="7"/>
  <c r="AY26" i="7"/>
  <c r="AX26" i="7"/>
  <c r="AW26" i="7"/>
  <c r="AV26" i="7"/>
  <c r="Z53" i="1"/>
  <c r="AA52" i="1"/>
  <c r="AB51" i="1"/>
  <c r="AC50" i="1"/>
  <c r="AD49" i="1"/>
  <c r="AE48" i="1"/>
  <c r="AF47" i="1"/>
  <c r="AG46" i="1"/>
  <c r="AH45" i="1"/>
  <c r="AI44" i="1"/>
  <c r="AJ43" i="1"/>
  <c r="AK42" i="1"/>
  <c r="AL41" i="1"/>
  <c r="AM40" i="1"/>
  <c r="AN39" i="1"/>
  <c r="AO38" i="1"/>
  <c r="AP37" i="1"/>
  <c r="AQ36" i="1"/>
  <c r="AR35" i="1"/>
  <c r="AS34" i="1"/>
  <c r="AT33" i="1"/>
  <c r="AU32" i="1"/>
  <c r="AV31" i="1"/>
  <c r="AW30" i="1"/>
  <c r="AX29" i="1"/>
  <c r="AY28" i="1"/>
  <c r="AZ27" i="1"/>
  <c r="AZ27" i="7"/>
  <c r="AY27" i="7"/>
  <c r="AX27" i="7"/>
  <c r="AW27" i="7"/>
  <c r="AV27" i="7"/>
  <c r="AU27" i="7"/>
  <c r="AA53" i="1"/>
  <c r="AB52" i="1"/>
  <c r="AC51" i="1"/>
  <c r="AD50" i="1"/>
  <c r="AE49" i="1"/>
  <c r="AF48" i="1"/>
  <c r="AG47" i="1"/>
  <c r="AH46" i="1"/>
  <c r="AI45" i="1"/>
  <c r="AJ44" i="1"/>
  <c r="AK43" i="1"/>
  <c r="AL42" i="1"/>
  <c r="AM41" i="1"/>
  <c r="AN40" i="1"/>
  <c r="AO39" i="1"/>
  <c r="AP38" i="1"/>
  <c r="AQ37" i="1"/>
  <c r="AR36" i="1"/>
  <c r="AS35" i="1"/>
  <c r="AT34" i="1"/>
  <c r="AU33" i="1"/>
  <c r="AV32" i="1"/>
  <c r="AW31" i="1"/>
  <c r="AX30" i="1"/>
  <c r="AY29" i="1"/>
  <c r="AZ28" i="1"/>
  <c r="AZ28" i="7"/>
  <c r="AY28" i="7"/>
  <c r="AX28" i="7"/>
  <c r="AW28" i="7"/>
  <c r="AV28" i="7"/>
  <c r="AU28" i="7"/>
  <c r="AT28" i="7"/>
  <c r="AB53" i="1"/>
  <c r="AC52" i="1"/>
  <c r="AD51" i="1"/>
  <c r="AE50" i="1"/>
  <c r="AF49" i="1"/>
  <c r="AG48" i="1"/>
  <c r="AH47" i="1"/>
  <c r="AI46" i="1"/>
  <c r="AJ45" i="1"/>
  <c r="AK44" i="1"/>
  <c r="AL43" i="1"/>
  <c r="AM42" i="1"/>
  <c r="AN41" i="1"/>
  <c r="AO40" i="1"/>
  <c r="AP39" i="1"/>
  <c r="AQ38" i="1"/>
  <c r="AR37" i="1"/>
  <c r="AS36" i="1"/>
  <c r="AT35" i="1"/>
  <c r="AU34" i="1"/>
  <c r="AV33" i="1"/>
  <c r="AW32" i="1"/>
  <c r="AX31" i="1"/>
  <c r="AY30" i="1"/>
  <c r="AZ29" i="1"/>
  <c r="AZ29" i="7"/>
  <c r="AY29" i="7"/>
  <c r="AX29" i="7"/>
  <c r="AW29" i="7"/>
  <c r="AV29" i="7"/>
  <c r="AU29" i="7"/>
  <c r="AT29" i="7"/>
  <c r="AS29" i="7"/>
  <c r="AC53" i="1"/>
  <c r="AD52" i="1"/>
  <c r="AE51" i="1"/>
  <c r="AF50" i="1"/>
  <c r="AG49" i="1"/>
  <c r="AH48" i="1"/>
  <c r="AI47" i="1"/>
  <c r="AJ46" i="1"/>
  <c r="AK45" i="1"/>
  <c r="AL44" i="1"/>
  <c r="AM43" i="1"/>
  <c r="AN42" i="1"/>
  <c r="AO41" i="1"/>
  <c r="AP40" i="1"/>
  <c r="AQ39" i="1"/>
  <c r="AR38" i="1"/>
  <c r="AS37" i="1"/>
  <c r="AT36" i="1"/>
  <c r="AU35" i="1"/>
  <c r="AV34" i="1"/>
  <c r="AW33" i="1"/>
  <c r="AX32" i="1"/>
  <c r="AY31" i="1"/>
  <c r="AZ30" i="1"/>
  <c r="AZ30" i="7"/>
  <c r="AY30" i="7"/>
  <c r="AX30" i="7"/>
  <c r="AW30" i="7"/>
  <c r="AV30" i="7"/>
  <c r="AU30" i="7"/>
  <c r="AT30" i="7"/>
  <c r="AS30" i="7"/>
  <c r="AR30" i="7"/>
  <c r="AD53" i="1"/>
  <c r="AE52" i="1"/>
  <c r="AF51" i="1"/>
  <c r="AG50" i="1"/>
  <c r="AH49" i="1"/>
  <c r="AI48" i="1"/>
  <c r="AJ47" i="1"/>
  <c r="AK46" i="1"/>
  <c r="AL45" i="1"/>
  <c r="AM44" i="1"/>
  <c r="AN43" i="1"/>
  <c r="AO42" i="1"/>
  <c r="AP41" i="1"/>
  <c r="AQ40" i="1"/>
  <c r="AR39" i="1"/>
  <c r="AS38" i="1"/>
  <c r="AT37" i="1"/>
  <c r="AU36" i="1"/>
  <c r="AV35" i="1"/>
  <c r="AW34" i="1"/>
  <c r="AX33" i="1"/>
  <c r="AY32" i="1"/>
  <c r="AZ31" i="1"/>
  <c r="AZ31" i="7"/>
  <c r="AY31" i="7"/>
  <c r="AX31" i="7"/>
  <c r="AW31" i="7"/>
  <c r="AV31" i="7"/>
  <c r="AU31" i="7"/>
  <c r="AT31" i="7"/>
  <c r="AS31" i="7"/>
  <c r="AR31" i="7"/>
  <c r="AQ31" i="7"/>
  <c r="AE53" i="1"/>
  <c r="AF52" i="1"/>
  <c r="AG51" i="1"/>
  <c r="AH50" i="1"/>
  <c r="AI49" i="1"/>
  <c r="AJ48" i="1"/>
  <c r="AK47" i="1"/>
  <c r="AL46" i="1"/>
  <c r="AM45" i="1"/>
  <c r="AN44" i="1"/>
  <c r="AO43" i="1"/>
  <c r="AP42" i="1"/>
  <c r="AQ41" i="1"/>
  <c r="AR40" i="1"/>
  <c r="AS39" i="1"/>
  <c r="AT38" i="1"/>
  <c r="AU37" i="1"/>
  <c r="AV36" i="1"/>
  <c r="AW35" i="1"/>
  <c r="AX34" i="1"/>
  <c r="AY33" i="1"/>
  <c r="AZ32" i="1"/>
  <c r="AZ32" i="7"/>
  <c r="AY32" i="7"/>
  <c r="AX32" i="7"/>
  <c r="AW32" i="7"/>
  <c r="AV32" i="7"/>
  <c r="AU32" i="7"/>
  <c r="AT32" i="7"/>
  <c r="AS32" i="7"/>
  <c r="AR32" i="7"/>
  <c r="AQ32" i="7"/>
  <c r="AP32" i="7"/>
  <c r="AF53" i="1"/>
  <c r="AG52" i="1"/>
  <c r="AH51" i="1"/>
  <c r="AI50" i="1"/>
  <c r="AJ49" i="1"/>
  <c r="AK48" i="1"/>
  <c r="AL47" i="1"/>
  <c r="AM46" i="1"/>
  <c r="AN45" i="1"/>
  <c r="AO44" i="1"/>
  <c r="AP43" i="1"/>
  <c r="AQ42" i="1"/>
  <c r="AR41" i="1"/>
  <c r="AS40" i="1"/>
  <c r="AT39" i="1"/>
  <c r="AU38" i="1"/>
  <c r="AV37" i="1"/>
  <c r="AW36" i="1"/>
  <c r="AX35" i="1"/>
  <c r="AY34" i="1"/>
  <c r="AZ33" i="1"/>
  <c r="AZ33" i="7"/>
  <c r="AY33" i="7"/>
  <c r="AX33" i="7"/>
  <c r="AW33" i="7"/>
  <c r="AV33" i="7"/>
  <c r="AU33" i="7"/>
  <c r="AT33" i="7"/>
  <c r="AS33" i="7"/>
  <c r="AR33" i="7"/>
  <c r="AQ33" i="7"/>
  <c r="AP33" i="7"/>
  <c r="AO33" i="7"/>
  <c r="AG53" i="1"/>
  <c r="AH52" i="1"/>
  <c r="AI51" i="1"/>
  <c r="AJ50" i="1"/>
  <c r="AK49" i="1"/>
  <c r="AL48" i="1"/>
  <c r="AM47" i="1"/>
  <c r="AN46" i="1"/>
  <c r="AO45" i="1"/>
  <c r="AP44" i="1"/>
  <c r="AQ43" i="1"/>
  <c r="AR42" i="1"/>
  <c r="AS41" i="1"/>
  <c r="AT40" i="1"/>
  <c r="AU39" i="1"/>
  <c r="AV38" i="1"/>
  <c r="AW37" i="1"/>
  <c r="AX36" i="1"/>
  <c r="AY35" i="1"/>
  <c r="AZ34" i="1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H53" i="1"/>
  <c r="AI52" i="1"/>
  <c r="AJ51" i="1"/>
  <c r="AK50" i="1"/>
  <c r="AL49" i="1"/>
  <c r="AM48" i="1"/>
  <c r="AN47" i="1"/>
  <c r="AO46" i="1"/>
  <c r="AP45" i="1"/>
  <c r="AQ44" i="1"/>
  <c r="AR43" i="1"/>
  <c r="AS42" i="1"/>
  <c r="AT41" i="1"/>
  <c r="AU40" i="1"/>
  <c r="AV39" i="1"/>
  <c r="AW38" i="1"/>
  <c r="AX37" i="1"/>
  <c r="AY36" i="1"/>
  <c r="AZ35" i="1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I53" i="1"/>
  <c r="AJ52" i="1"/>
  <c r="AK51" i="1"/>
  <c r="AL50" i="1"/>
  <c r="AM49" i="1"/>
  <c r="AN48" i="1"/>
  <c r="AO47" i="1"/>
  <c r="AP46" i="1"/>
  <c r="AQ45" i="1"/>
  <c r="AR44" i="1"/>
  <c r="AS43" i="1"/>
  <c r="AT42" i="1"/>
  <c r="AU41" i="1"/>
  <c r="AV40" i="1"/>
  <c r="AW39" i="1"/>
  <c r="AX38" i="1"/>
  <c r="AY37" i="1"/>
  <c r="AZ36" i="1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J53" i="1"/>
  <c r="AK52" i="1"/>
  <c r="AL51" i="1"/>
  <c r="AM50" i="1"/>
  <c r="AN49" i="1"/>
  <c r="AO48" i="1"/>
  <c r="AP47" i="1"/>
  <c r="AQ46" i="1"/>
  <c r="AR45" i="1"/>
  <c r="AS44" i="1"/>
  <c r="AT43" i="1"/>
  <c r="AU42" i="1"/>
  <c r="AV41" i="1"/>
  <c r="AW40" i="1"/>
  <c r="AX39" i="1"/>
  <c r="AY38" i="1"/>
  <c r="AZ37" i="1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K53" i="1"/>
  <c r="AL52" i="1"/>
  <c r="AM51" i="1"/>
  <c r="AN50" i="1"/>
  <c r="AO49" i="1"/>
  <c r="AP48" i="1"/>
  <c r="AQ47" i="1"/>
  <c r="AR46" i="1"/>
  <c r="AS45" i="1"/>
  <c r="AT44" i="1"/>
  <c r="AU43" i="1"/>
  <c r="AV42" i="1"/>
  <c r="AW41" i="1"/>
  <c r="AX40" i="1"/>
  <c r="AY39" i="1"/>
  <c r="AZ38" i="1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L53" i="1"/>
  <c r="AM52" i="1"/>
  <c r="AN51" i="1"/>
  <c r="AO50" i="1"/>
  <c r="AP49" i="1"/>
  <c r="AQ48" i="1"/>
  <c r="AR47" i="1"/>
  <c r="AS46" i="1"/>
  <c r="AT45" i="1"/>
  <c r="AU44" i="1"/>
  <c r="AV43" i="1"/>
  <c r="AW42" i="1"/>
  <c r="AX41" i="1"/>
  <c r="AY40" i="1"/>
  <c r="AZ39" i="1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M53" i="1"/>
  <c r="AN52" i="1"/>
  <c r="AO51" i="1"/>
  <c r="AP50" i="1"/>
  <c r="AQ49" i="1"/>
  <c r="AR48" i="1"/>
  <c r="AS47" i="1"/>
  <c r="AT46" i="1"/>
  <c r="AU45" i="1"/>
  <c r="AV44" i="1"/>
  <c r="AW43" i="1"/>
  <c r="AX42" i="1"/>
  <c r="AY41" i="1"/>
  <c r="AZ40" i="1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N53" i="1"/>
  <c r="AO52" i="1"/>
  <c r="AP51" i="1"/>
  <c r="AQ50" i="1"/>
  <c r="AR49" i="1"/>
  <c r="AS48" i="1"/>
  <c r="AT47" i="1"/>
  <c r="AU46" i="1"/>
  <c r="AV45" i="1"/>
  <c r="AW44" i="1"/>
  <c r="AX43" i="1"/>
  <c r="AY42" i="1"/>
  <c r="AZ41" i="1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AO53" i="1"/>
  <c r="AP52" i="1"/>
  <c r="AQ51" i="1"/>
  <c r="AR50" i="1"/>
  <c r="AS49" i="1"/>
  <c r="AT48" i="1"/>
  <c r="AU47" i="1"/>
  <c r="AV46" i="1"/>
  <c r="AW45" i="1"/>
  <c r="AX44" i="1"/>
  <c r="AY43" i="1"/>
  <c r="AZ42" i="1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AP53" i="1"/>
  <c r="AQ52" i="1"/>
  <c r="AR51" i="1"/>
  <c r="AS50" i="1"/>
  <c r="AT49" i="1"/>
  <c r="AU48" i="1"/>
  <c r="AV47" i="1"/>
  <c r="AW46" i="1"/>
  <c r="AX45" i="1"/>
  <c r="AY44" i="1"/>
  <c r="AZ43" i="1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AQ53" i="1"/>
  <c r="AR52" i="1"/>
  <c r="AS51" i="1"/>
  <c r="AT50" i="1"/>
  <c r="AU49" i="1"/>
  <c r="AV48" i="1"/>
  <c r="AW47" i="1"/>
  <c r="AX46" i="1"/>
  <c r="AY45" i="1"/>
  <c r="AZ44" i="1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AR53" i="1"/>
  <c r="AS52" i="1"/>
  <c r="AT51" i="1"/>
  <c r="AU50" i="1"/>
  <c r="AV49" i="1"/>
  <c r="AW48" i="1"/>
  <c r="AX47" i="1"/>
  <c r="AY46" i="1"/>
  <c r="AZ45" i="1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AS53" i="1"/>
  <c r="AT52" i="1"/>
  <c r="AU51" i="1"/>
  <c r="AV50" i="1"/>
  <c r="AW49" i="1"/>
  <c r="AX48" i="1"/>
  <c r="AY47" i="1"/>
  <c r="AZ46" i="1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T53" i="1"/>
  <c r="AU52" i="1"/>
  <c r="AV51" i="1"/>
  <c r="AW50" i="1"/>
  <c r="AX49" i="1"/>
  <c r="AY48" i="1"/>
  <c r="AZ47" i="1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AU53" i="1"/>
  <c r="AV52" i="1"/>
  <c r="AW51" i="1"/>
  <c r="AX50" i="1"/>
  <c r="AY49" i="1"/>
  <c r="AZ48" i="1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AV53" i="1"/>
  <c r="AW52" i="1"/>
  <c r="AX51" i="1"/>
  <c r="AY50" i="1"/>
  <c r="AZ49" i="1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W53" i="1"/>
  <c r="AX52" i="1"/>
  <c r="AY51" i="1"/>
  <c r="AZ50" i="1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AX53" i="1"/>
  <c r="AY52" i="1"/>
  <c r="AZ51" i="1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AY53" i="1"/>
  <c r="AZ52" i="1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AZ53" i="1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C52" i="1"/>
  <c r="D51" i="1"/>
  <c r="E50" i="1"/>
  <c r="F49" i="1"/>
  <c r="G48" i="1"/>
  <c r="H47" i="1"/>
  <c r="I46" i="1"/>
  <c r="J45" i="1"/>
  <c r="K44" i="1"/>
  <c r="L43" i="1"/>
  <c r="M42" i="1"/>
  <c r="N41" i="1"/>
  <c r="N41" i="7"/>
  <c r="M42" i="7"/>
  <c r="L43" i="7"/>
  <c r="K44" i="7"/>
  <c r="J45" i="7"/>
  <c r="I46" i="7"/>
  <c r="H47" i="7"/>
  <c r="G48" i="7"/>
  <c r="F49" i="7"/>
  <c r="O41" i="1"/>
  <c r="P40" i="1"/>
  <c r="Q39" i="1"/>
  <c r="R38" i="1"/>
  <c r="S37" i="1"/>
  <c r="T36" i="1"/>
  <c r="U35" i="1"/>
  <c r="V34" i="1"/>
  <c r="W33" i="1"/>
  <c r="X32" i="1"/>
  <c r="Y31" i="1"/>
  <c r="Z30" i="1"/>
  <c r="AA29" i="1"/>
  <c r="AA29" i="7"/>
  <c r="O42" i="1"/>
  <c r="P41" i="1"/>
  <c r="Q40" i="1"/>
  <c r="R39" i="1"/>
  <c r="S38" i="1"/>
  <c r="T37" i="1"/>
  <c r="U36" i="1"/>
  <c r="V35" i="1"/>
  <c r="W34" i="1"/>
  <c r="X33" i="1"/>
  <c r="Y32" i="1"/>
  <c r="Z31" i="1"/>
  <c r="AA30" i="1"/>
  <c r="AA30" i="7"/>
  <c r="Z30" i="7"/>
  <c r="O43" i="1"/>
  <c r="P42" i="1"/>
  <c r="Q41" i="1"/>
  <c r="R40" i="1"/>
  <c r="S39" i="1"/>
  <c r="T38" i="1"/>
  <c r="U37" i="1"/>
  <c r="V36" i="1"/>
  <c r="W35" i="1"/>
  <c r="X34" i="1"/>
  <c r="Y33" i="1"/>
  <c r="Z32" i="1"/>
  <c r="AA31" i="1"/>
  <c r="AA31" i="7"/>
  <c r="Z31" i="7"/>
  <c r="Y31" i="7"/>
  <c r="O44" i="1"/>
  <c r="P43" i="1"/>
  <c r="Q42" i="1"/>
  <c r="R41" i="1"/>
  <c r="S40" i="1"/>
  <c r="T39" i="1"/>
  <c r="U38" i="1"/>
  <c r="V37" i="1"/>
  <c r="W36" i="1"/>
  <c r="X35" i="1"/>
  <c r="Y34" i="1"/>
  <c r="Z33" i="1"/>
  <c r="AA32" i="1"/>
  <c r="AA32" i="7"/>
  <c r="Z32" i="7"/>
  <c r="Y32" i="7"/>
  <c r="X32" i="7"/>
  <c r="O45" i="1"/>
  <c r="P44" i="1"/>
  <c r="Q43" i="1"/>
  <c r="R42" i="1"/>
  <c r="S41" i="1"/>
  <c r="T40" i="1"/>
  <c r="U39" i="1"/>
  <c r="V38" i="1"/>
  <c r="W37" i="1"/>
  <c r="X36" i="1"/>
  <c r="Y35" i="1"/>
  <c r="Z34" i="1"/>
  <c r="AA33" i="1"/>
  <c r="AA33" i="7"/>
  <c r="Z33" i="7"/>
  <c r="Y33" i="7"/>
  <c r="X33" i="7"/>
  <c r="W33" i="7"/>
  <c r="O46" i="1"/>
  <c r="P45" i="1"/>
  <c r="Q44" i="1"/>
  <c r="R43" i="1"/>
  <c r="S42" i="1"/>
  <c r="T41" i="1"/>
  <c r="U40" i="1"/>
  <c r="V39" i="1"/>
  <c r="W38" i="1"/>
  <c r="X37" i="1"/>
  <c r="Y36" i="1"/>
  <c r="Z35" i="1"/>
  <c r="AA34" i="1"/>
  <c r="AA34" i="7"/>
  <c r="Z34" i="7"/>
  <c r="Y34" i="7"/>
  <c r="X34" i="7"/>
  <c r="W34" i="7"/>
  <c r="V34" i="7"/>
  <c r="Z35" i="7"/>
  <c r="Y35" i="7"/>
  <c r="X35" i="7"/>
  <c r="W35" i="7"/>
  <c r="V35" i="7"/>
  <c r="U35" i="7"/>
  <c r="Y36" i="7"/>
  <c r="X36" i="7"/>
  <c r="W36" i="7"/>
  <c r="V36" i="7"/>
  <c r="U36" i="7"/>
  <c r="T36" i="7"/>
  <c r="X37" i="7"/>
  <c r="W37" i="7"/>
  <c r="V37" i="7"/>
  <c r="U37" i="7"/>
  <c r="T37" i="7"/>
  <c r="S37" i="7"/>
  <c r="W38" i="7"/>
  <c r="V38" i="7"/>
  <c r="U38" i="7"/>
  <c r="T38" i="7"/>
  <c r="S38" i="7"/>
  <c r="R38" i="7"/>
  <c r="V39" i="7"/>
  <c r="U39" i="7"/>
  <c r="T39" i="7"/>
  <c r="S39" i="7"/>
  <c r="R39" i="7"/>
  <c r="U40" i="7"/>
  <c r="T40" i="7"/>
  <c r="S40" i="7"/>
  <c r="R40" i="7"/>
  <c r="T41" i="7"/>
  <c r="S41" i="7"/>
  <c r="R41" i="7"/>
  <c r="S42" i="7"/>
  <c r="R42" i="7"/>
  <c r="R43" i="7"/>
  <c r="O40" i="1"/>
  <c r="P39" i="1"/>
  <c r="Q38" i="1"/>
  <c r="R37" i="1"/>
  <c r="S36" i="1"/>
  <c r="T35" i="1"/>
  <c r="U34" i="1"/>
  <c r="V33" i="1"/>
  <c r="W32" i="1"/>
  <c r="X31" i="1"/>
  <c r="Y30" i="1"/>
  <c r="Z29" i="1"/>
  <c r="AA28" i="1"/>
  <c r="AA28" i="7"/>
  <c r="Z29" i="7"/>
  <c r="Y30" i="7"/>
  <c r="X31" i="7"/>
  <c r="W32" i="7"/>
  <c r="V33" i="7"/>
  <c r="U34" i="7"/>
  <c r="T35" i="7"/>
  <c r="S36" i="7"/>
  <c r="R37" i="7"/>
  <c r="AB28" i="1"/>
  <c r="AC27" i="1"/>
  <c r="AD26" i="1"/>
  <c r="AE25" i="1"/>
  <c r="AF24" i="1"/>
  <c r="AG23" i="1"/>
  <c r="AH22" i="1"/>
  <c r="AI21" i="1"/>
  <c r="AJ20" i="1"/>
  <c r="AK19" i="1"/>
  <c r="AL18" i="1"/>
  <c r="AM17" i="1"/>
  <c r="AM17" i="7"/>
  <c r="AB29" i="1"/>
  <c r="AC28" i="1"/>
  <c r="AD27" i="1"/>
  <c r="AE26" i="1"/>
  <c r="AF25" i="1"/>
  <c r="AG24" i="1"/>
  <c r="AH23" i="1"/>
  <c r="AI22" i="1"/>
  <c r="AJ21" i="1"/>
  <c r="AK20" i="1"/>
  <c r="AL19" i="1"/>
  <c r="AM18" i="1"/>
  <c r="AM18" i="7"/>
  <c r="AL18" i="7"/>
  <c r="AB30" i="1"/>
  <c r="AC29" i="1"/>
  <c r="AD28" i="1"/>
  <c r="AE27" i="1"/>
  <c r="AF26" i="1"/>
  <c r="AG25" i="1"/>
  <c r="AH24" i="1"/>
  <c r="AI23" i="1"/>
  <c r="AJ22" i="1"/>
  <c r="AK21" i="1"/>
  <c r="AL20" i="1"/>
  <c r="AM19" i="1"/>
  <c r="AM19" i="7"/>
  <c r="AL19" i="7"/>
  <c r="AK19" i="7"/>
  <c r="AB31" i="1"/>
  <c r="AC30" i="1"/>
  <c r="AD29" i="1"/>
  <c r="AE28" i="1"/>
  <c r="AF27" i="1"/>
  <c r="AG26" i="1"/>
  <c r="AH25" i="1"/>
  <c r="AI24" i="1"/>
  <c r="AJ23" i="1"/>
  <c r="AK22" i="1"/>
  <c r="AL21" i="1"/>
  <c r="AM20" i="1"/>
  <c r="AM20" i="7"/>
  <c r="AL20" i="7"/>
  <c r="AK20" i="7"/>
  <c r="AJ20" i="7"/>
  <c r="AB32" i="1"/>
  <c r="AC31" i="1"/>
  <c r="AD30" i="1"/>
  <c r="AE29" i="1"/>
  <c r="AF28" i="1"/>
  <c r="AG27" i="1"/>
  <c r="AH26" i="1"/>
  <c r="AI25" i="1"/>
  <c r="AJ24" i="1"/>
  <c r="AK23" i="1"/>
  <c r="AL22" i="1"/>
  <c r="AM21" i="1"/>
  <c r="AM21" i="7"/>
  <c r="AL21" i="7"/>
  <c r="AK21" i="7"/>
  <c r="AJ21" i="7"/>
  <c r="AI21" i="7"/>
  <c r="AB33" i="1"/>
  <c r="AC32" i="1"/>
  <c r="AD31" i="1"/>
  <c r="AE30" i="1"/>
  <c r="AF29" i="1"/>
  <c r="AG28" i="1"/>
  <c r="AH27" i="1"/>
  <c r="AI26" i="1"/>
  <c r="AJ25" i="1"/>
  <c r="AK24" i="1"/>
  <c r="AL23" i="1"/>
  <c r="AM22" i="1"/>
  <c r="AM22" i="7"/>
  <c r="AL22" i="7"/>
  <c r="AK22" i="7"/>
  <c r="AJ22" i="7"/>
  <c r="AI22" i="7"/>
  <c r="AH22" i="7"/>
  <c r="AB34" i="1"/>
  <c r="AC33" i="1"/>
  <c r="AD32" i="1"/>
  <c r="AE31" i="1"/>
  <c r="AF30" i="1"/>
  <c r="AG29" i="1"/>
  <c r="AH28" i="1"/>
  <c r="AI27" i="1"/>
  <c r="AJ26" i="1"/>
  <c r="AK25" i="1"/>
  <c r="AL24" i="1"/>
  <c r="AM23" i="1"/>
  <c r="AM23" i="7"/>
  <c r="AL23" i="7"/>
  <c r="AK23" i="7"/>
  <c r="AJ23" i="7"/>
  <c r="AI23" i="7"/>
  <c r="AH23" i="7"/>
  <c r="AG23" i="7"/>
  <c r="AB35" i="1"/>
  <c r="AC34" i="1"/>
  <c r="AD33" i="1"/>
  <c r="AE32" i="1"/>
  <c r="AF31" i="1"/>
  <c r="AG30" i="1"/>
  <c r="AH29" i="1"/>
  <c r="AI28" i="1"/>
  <c r="AJ27" i="1"/>
  <c r="AK26" i="1"/>
  <c r="AL25" i="1"/>
  <c r="AM24" i="1"/>
  <c r="AM24" i="7"/>
  <c r="AL24" i="7"/>
  <c r="AK24" i="7"/>
  <c r="AJ24" i="7"/>
  <c r="AI24" i="7"/>
  <c r="AH24" i="7"/>
  <c r="AG24" i="7"/>
  <c r="AF24" i="7"/>
  <c r="AB36" i="1"/>
  <c r="AC35" i="1"/>
  <c r="AD34" i="1"/>
  <c r="AE33" i="1"/>
  <c r="AF32" i="1"/>
  <c r="AG31" i="1"/>
  <c r="AH30" i="1"/>
  <c r="AI29" i="1"/>
  <c r="AJ28" i="1"/>
  <c r="AK27" i="1"/>
  <c r="AL26" i="1"/>
  <c r="AM25" i="1"/>
  <c r="AM25" i="7"/>
  <c r="AL25" i="7"/>
  <c r="AK25" i="7"/>
  <c r="AJ25" i="7"/>
  <c r="AI25" i="7"/>
  <c r="AH25" i="7"/>
  <c r="AG25" i="7"/>
  <c r="AF25" i="7"/>
  <c r="AE25" i="7"/>
  <c r="AB37" i="1"/>
  <c r="AC36" i="1"/>
  <c r="AD35" i="1"/>
  <c r="AE34" i="1"/>
  <c r="AF33" i="1"/>
  <c r="AG32" i="1"/>
  <c r="AH31" i="1"/>
  <c r="AI30" i="1"/>
  <c r="AJ29" i="1"/>
  <c r="AK28" i="1"/>
  <c r="AL27" i="1"/>
  <c r="AM26" i="1"/>
  <c r="AM26" i="7"/>
  <c r="AL26" i="7"/>
  <c r="AK26" i="7"/>
  <c r="AJ26" i="7"/>
  <c r="AI26" i="7"/>
  <c r="AH26" i="7"/>
  <c r="AG26" i="7"/>
  <c r="AF26" i="7"/>
  <c r="AE26" i="7"/>
  <c r="AB38" i="1"/>
  <c r="AC37" i="1"/>
  <c r="AD36" i="1"/>
  <c r="AE35" i="1"/>
  <c r="AF34" i="1"/>
  <c r="AG33" i="1"/>
  <c r="AH32" i="1"/>
  <c r="AI31" i="1"/>
  <c r="AJ30" i="1"/>
  <c r="AK29" i="1"/>
  <c r="AL28" i="1"/>
  <c r="AM27" i="1"/>
  <c r="AM27" i="7"/>
  <c r="AL27" i="7"/>
  <c r="AK27" i="7"/>
  <c r="AJ27" i="7"/>
  <c r="AI27" i="7"/>
  <c r="AH27" i="7"/>
  <c r="AG27" i="7"/>
  <c r="AF27" i="7"/>
  <c r="AE27" i="7"/>
  <c r="AB39" i="1"/>
  <c r="AC38" i="1"/>
  <c r="AD37" i="1"/>
  <c r="AE36" i="1"/>
  <c r="AF35" i="1"/>
  <c r="AG34" i="1"/>
  <c r="AH33" i="1"/>
  <c r="AI32" i="1"/>
  <c r="AJ31" i="1"/>
  <c r="AK30" i="1"/>
  <c r="AL29" i="1"/>
  <c r="AM28" i="1"/>
  <c r="AM28" i="7"/>
  <c r="AL28" i="7"/>
  <c r="AK28" i="7"/>
  <c r="AJ28" i="7"/>
  <c r="AI28" i="7"/>
  <c r="AH28" i="7"/>
  <c r="AG28" i="7"/>
  <c r="AF28" i="7"/>
  <c r="AE28" i="7"/>
  <c r="AL29" i="7"/>
  <c r="AK29" i="7"/>
  <c r="AJ29" i="7"/>
  <c r="AI29" i="7"/>
  <c r="AH29" i="7"/>
  <c r="AG29" i="7"/>
  <c r="AF29" i="7"/>
  <c r="AE29" i="7"/>
  <c r="AK30" i="7"/>
  <c r="AJ30" i="7"/>
  <c r="AI30" i="7"/>
  <c r="AH30" i="7"/>
  <c r="AG30" i="7"/>
  <c r="AF30" i="7"/>
  <c r="AE30" i="7"/>
  <c r="AJ31" i="7"/>
  <c r="AI31" i="7"/>
  <c r="AH31" i="7"/>
  <c r="AG31" i="7"/>
  <c r="AF31" i="7"/>
  <c r="AE31" i="7"/>
  <c r="AI32" i="7"/>
  <c r="AH32" i="7"/>
  <c r="AG32" i="7"/>
  <c r="AF32" i="7"/>
  <c r="AE32" i="7"/>
  <c r="AH33" i="7"/>
  <c r="AG33" i="7"/>
  <c r="AF33" i="7"/>
  <c r="AE33" i="7"/>
  <c r="AG34" i="7"/>
  <c r="AF34" i="7"/>
  <c r="AE34" i="7"/>
  <c r="AF35" i="7"/>
  <c r="AE35" i="7"/>
  <c r="AE36" i="7"/>
  <c r="AB27" i="1"/>
  <c r="AC26" i="1"/>
  <c r="AD25" i="1"/>
  <c r="AE24" i="1"/>
  <c r="AF23" i="1"/>
  <c r="AG22" i="1"/>
  <c r="AH21" i="1"/>
  <c r="AI20" i="1"/>
  <c r="AJ19" i="1"/>
  <c r="AK18" i="1"/>
  <c r="AL17" i="1"/>
  <c r="AM16" i="1"/>
  <c r="AM16" i="7"/>
  <c r="AL17" i="7"/>
  <c r="AK18" i="7"/>
  <c r="AJ19" i="7"/>
  <c r="AI20" i="7"/>
  <c r="AH21" i="7"/>
  <c r="AG22" i="7"/>
  <c r="AF23" i="7"/>
  <c r="AE24" i="7"/>
  <c r="AN16" i="1"/>
  <c r="AO15" i="1"/>
  <c r="AP14" i="1"/>
  <c r="AQ13" i="1"/>
  <c r="AR12" i="1"/>
  <c r="AS11" i="1"/>
  <c r="AT10" i="1"/>
  <c r="AU9" i="1"/>
  <c r="AV8" i="1"/>
  <c r="AW7" i="1"/>
  <c r="AX6" i="1"/>
  <c r="AY5" i="1"/>
  <c r="AZ4" i="1"/>
  <c r="AZ4" i="7"/>
  <c r="AN17" i="1"/>
  <c r="AO16" i="1"/>
  <c r="AP15" i="1"/>
  <c r="AQ14" i="1"/>
  <c r="AR13" i="1"/>
  <c r="AS12" i="1"/>
  <c r="AT11" i="1"/>
  <c r="AU10" i="1"/>
  <c r="AV9" i="1"/>
  <c r="AW8" i="1"/>
  <c r="AX7" i="1"/>
  <c r="AY6" i="1"/>
  <c r="AZ5" i="1"/>
  <c r="AZ5" i="7"/>
  <c r="AY5" i="7"/>
  <c r="AN18" i="1"/>
  <c r="AO17" i="1"/>
  <c r="AP16" i="1"/>
  <c r="AQ15" i="1"/>
  <c r="AR14" i="1"/>
  <c r="AS13" i="1"/>
  <c r="AT12" i="1"/>
  <c r="AU11" i="1"/>
  <c r="AV10" i="1"/>
  <c r="AW9" i="1"/>
  <c r="AX8" i="1"/>
  <c r="AY7" i="1"/>
  <c r="AZ6" i="1"/>
  <c r="AZ6" i="7"/>
  <c r="AY6" i="7"/>
  <c r="AX6" i="7"/>
  <c r="AN19" i="1"/>
  <c r="AO18" i="1"/>
  <c r="AP17" i="1"/>
  <c r="AQ16" i="1"/>
  <c r="AR15" i="1"/>
  <c r="AS14" i="1"/>
  <c r="AT13" i="1"/>
  <c r="AU12" i="1"/>
  <c r="AV11" i="1"/>
  <c r="AW10" i="1"/>
  <c r="AX9" i="1"/>
  <c r="AY8" i="1"/>
  <c r="AZ7" i="1"/>
  <c r="AZ7" i="7"/>
  <c r="AY7" i="7"/>
  <c r="AX7" i="7"/>
  <c r="AW7" i="7"/>
  <c r="AN20" i="1"/>
  <c r="AO19" i="1"/>
  <c r="AP18" i="1"/>
  <c r="AQ17" i="1"/>
  <c r="AR16" i="1"/>
  <c r="AS15" i="1"/>
  <c r="AT14" i="1"/>
  <c r="AU13" i="1"/>
  <c r="AV12" i="1"/>
  <c r="AW11" i="1"/>
  <c r="AX10" i="1"/>
  <c r="AY9" i="1"/>
  <c r="AZ8" i="1"/>
  <c r="AZ8" i="7"/>
  <c r="AY8" i="7"/>
  <c r="AX8" i="7"/>
  <c r="AW8" i="7"/>
  <c r="AV8" i="7"/>
  <c r="AN21" i="1"/>
  <c r="AO20" i="1"/>
  <c r="AP19" i="1"/>
  <c r="AQ18" i="1"/>
  <c r="AR17" i="1"/>
  <c r="AS16" i="1"/>
  <c r="AT15" i="1"/>
  <c r="AU14" i="1"/>
  <c r="AV13" i="1"/>
  <c r="AW12" i="1"/>
  <c r="AX11" i="1"/>
  <c r="AY10" i="1"/>
  <c r="AZ9" i="1"/>
  <c r="AZ9" i="7"/>
  <c r="AY9" i="7"/>
  <c r="AX9" i="7"/>
  <c r="AW9" i="7"/>
  <c r="AV9" i="7"/>
  <c r="AU9" i="7"/>
  <c r="AN22" i="1"/>
  <c r="AO21" i="1"/>
  <c r="AP20" i="1"/>
  <c r="AQ19" i="1"/>
  <c r="AR18" i="1"/>
  <c r="AS17" i="1"/>
  <c r="AT16" i="1"/>
  <c r="AU15" i="1"/>
  <c r="AV14" i="1"/>
  <c r="AW13" i="1"/>
  <c r="AX12" i="1"/>
  <c r="AY11" i="1"/>
  <c r="AZ10" i="1"/>
  <c r="AZ10" i="7"/>
  <c r="AY10" i="7"/>
  <c r="AX10" i="7"/>
  <c r="AW10" i="7"/>
  <c r="AV10" i="7"/>
  <c r="AU10" i="7"/>
  <c r="AN23" i="1"/>
  <c r="AO22" i="1"/>
  <c r="AP21" i="1"/>
  <c r="AQ20" i="1"/>
  <c r="AR19" i="1"/>
  <c r="AS18" i="1"/>
  <c r="AT17" i="1"/>
  <c r="AU16" i="1"/>
  <c r="AV15" i="1"/>
  <c r="AW14" i="1"/>
  <c r="AX13" i="1"/>
  <c r="AY12" i="1"/>
  <c r="AZ11" i="1"/>
  <c r="AZ11" i="7"/>
  <c r="AY11" i="7"/>
  <c r="AX11" i="7"/>
  <c r="AW11" i="7"/>
  <c r="AV11" i="7"/>
  <c r="AU11" i="7"/>
  <c r="AN24" i="1"/>
  <c r="AO23" i="1"/>
  <c r="AP22" i="1"/>
  <c r="AQ21" i="1"/>
  <c r="AR20" i="1"/>
  <c r="AS19" i="1"/>
  <c r="AT18" i="1"/>
  <c r="AU17" i="1"/>
  <c r="AV16" i="1"/>
  <c r="AW15" i="1"/>
  <c r="AX14" i="1"/>
  <c r="AY13" i="1"/>
  <c r="AZ12" i="1"/>
  <c r="AZ12" i="7"/>
  <c r="AY12" i="7"/>
  <c r="AX12" i="7"/>
  <c r="AW12" i="7"/>
  <c r="AV12" i="7"/>
  <c r="AU12" i="7"/>
  <c r="AN25" i="1"/>
  <c r="AO24" i="1"/>
  <c r="AP23" i="1"/>
  <c r="AQ22" i="1"/>
  <c r="AR21" i="1"/>
  <c r="AS20" i="1"/>
  <c r="AT19" i="1"/>
  <c r="AU18" i="1"/>
  <c r="AV17" i="1"/>
  <c r="AW16" i="1"/>
  <c r="AX15" i="1"/>
  <c r="AY14" i="1"/>
  <c r="AZ13" i="1"/>
  <c r="AZ13" i="7"/>
  <c r="AY13" i="7"/>
  <c r="AX13" i="7"/>
  <c r="AW13" i="7"/>
  <c r="AV13" i="7"/>
  <c r="AU13" i="7"/>
  <c r="AN26" i="1"/>
  <c r="AO25" i="1"/>
  <c r="AP24" i="1"/>
  <c r="AQ23" i="1"/>
  <c r="AR22" i="1"/>
  <c r="AS21" i="1"/>
  <c r="AT20" i="1"/>
  <c r="AU19" i="1"/>
  <c r="AV18" i="1"/>
  <c r="AW17" i="1"/>
  <c r="AX16" i="1"/>
  <c r="AY15" i="1"/>
  <c r="AZ14" i="1"/>
  <c r="AZ14" i="7"/>
  <c r="AY14" i="7"/>
  <c r="AX14" i="7"/>
  <c r="AW14" i="7"/>
  <c r="AV14" i="7"/>
  <c r="AU14" i="7"/>
  <c r="AN27" i="1"/>
  <c r="AO26" i="1"/>
  <c r="AP25" i="1"/>
  <c r="AQ24" i="1"/>
  <c r="AR23" i="1"/>
  <c r="AS22" i="1"/>
  <c r="AT21" i="1"/>
  <c r="AU20" i="1"/>
  <c r="AV19" i="1"/>
  <c r="AW18" i="1"/>
  <c r="AX17" i="1"/>
  <c r="AY16" i="1"/>
  <c r="AZ15" i="1"/>
  <c r="AZ15" i="7"/>
  <c r="AY15" i="7"/>
  <c r="AX15" i="7"/>
  <c r="AW15" i="7"/>
  <c r="AV15" i="7"/>
  <c r="AU15" i="7"/>
  <c r="AN28" i="1"/>
  <c r="AO27" i="1"/>
  <c r="AP26" i="1"/>
  <c r="AQ25" i="1"/>
  <c r="AR24" i="1"/>
  <c r="AS23" i="1"/>
  <c r="AT22" i="1"/>
  <c r="AU21" i="1"/>
  <c r="AV20" i="1"/>
  <c r="AW19" i="1"/>
  <c r="AX18" i="1"/>
  <c r="AY17" i="1"/>
  <c r="AZ16" i="1"/>
  <c r="AZ16" i="7"/>
  <c r="AY16" i="7"/>
  <c r="AX16" i="7"/>
  <c r="AW16" i="7"/>
  <c r="AV16" i="7"/>
  <c r="AU16" i="7"/>
  <c r="AN29" i="1"/>
  <c r="AO28" i="1"/>
  <c r="AP27" i="1"/>
  <c r="AQ26" i="1"/>
  <c r="AR25" i="1"/>
  <c r="AS24" i="1"/>
  <c r="AT23" i="1"/>
  <c r="AU22" i="1"/>
  <c r="AV21" i="1"/>
  <c r="AW20" i="1"/>
  <c r="AX19" i="1"/>
  <c r="AY18" i="1"/>
  <c r="AZ17" i="1"/>
  <c r="AZ17" i="7"/>
  <c r="AY17" i="7"/>
  <c r="AX17" i="7"/>
  <c r="AW17" i="7"/>
  <c r="AV17" i="7"/>
  <c r="AU17" i="7"/>
  <c r="AN30" i="1"/>
  <c r="AO29" i="1"/>
  <c r="AP28" i="1"/>
  <c r="AQ27" i="1"/>
  <c r="AR26" i="1"/>
  <c r="AS25" i="1"/>
  <c r="AT24" i="1"/>
  <c r="AU23" i="1"/>
  <c r="AV22" i="1"/>
  <c r="AW21" i="1"/>
  <c r="AX20" i="1"/>
  <c r="AY19" i="1"/>
  <c r="AZ18" i="1"/>
  <c r="AZ18" i="7"/>
  <c r="AY18" i="7"/>
  <c r="AX18" i="7"/>
  <c r="AW18" i="7"/>
  <c r="AV18" i="7"/>
  <c r="AU18" i="7"/>
  <c r="AN31" i="1"/>
  <c r="AO30" i="1"/>
  <c r="AP29" i="1"/>
  <c r="AQ28" i="1"/>
  <c r="AR27" i="1"/>
  <c r="AS26" i="1"/>
  <c r="AT25" i="1"/>
  <c r="AU24" i="1"/>
  <c r="AV23" i="1"/>
  <c r="AW22" i="1"/>
  <c r="AX21" i="1"/>
  <c r="AY20" i="1"/>
  <c r="AZ19" i="1"/>
  <c r="AZ19" i="7"/>
  <c r="AY19" i="7"/>
  <c r="AX19" i="7"/>
  <c r="AW19" i="7"/>
  <c r="AV19" i="7"/>
  <c r="AU19" i="7"/>
  <c r="AN32" i="1"/>
  <c r="AO31" i="1"/>
  <c r="AP30" i="1"/>
  <c r="AQ29" i="1"/>
  <c r="AR28" i="1"/>
  <c r="AS27" i="1"/>
  <c r="AT26" i="1"/>
  <c r="AU25" i="1"/>
  <c r="AV24" i="1"/>
  <c r="AW23" i="1"/>
  <c r="AX22" i="1"/>
  <c r="AY21" i="1"/>
  <c r="AZ20" i="1"/>
  <c r="AZ20" i="7"/>
  <c r="AY20" i="7"/>
  <c r="AX20" i="7"/>
  <c r="AW20" i="7"/>
  <c r="AV20" i="7"/>
  <c r="AU20" i="7"/>
  <c r="AN33" i="1"/>
  <c r="AO32" i="1"/>
  <c r="AP31" i="1"/>
  <c r="AQ30" i="1"/>
  <c r="AR29" i="1"/>
  <c r="AS28" i="1"/>
  <c r="AT27" i="1"/>
  <c r="AU26" i="1"/>
  <c r="AV25" i="1"/>
  <c r="AW24" i="1"/>
  <c r="AX23" i="1"/>
  <c r="AY22" i="1"/>
  <c r="AZ21" i="1"/>
  <c r="AZ21" i="7"/>
  <c r="AY21" i="7"/>
  <c r="AX21" i="7"/>
  <c r="AW21" i="7"/>
  <c r="AV21" i="7"/>
  <c r="AU21" i="7"/>
  <c r="AY22" i="7"/>
  <c r="AX22" i="7"/>
  <c r="AW22" i="7"/>
  <c r="AV22" i="7"/>
  <c r="AU22" i="7"/>
  <c r="AX23" i="7"/>
  <c r="AW23" i="7"/>
  <c r="AV23" i="7"/>
  <c r="AU23" i="7"/>
  <c r="AW24" i="7"/>
  <c r="AV24" i="7"/>
  <c r="AU24" i="7"/>
  <c r="AV25" i="7"/>
  <c r="AU25" i="7"/>
  <c r="AU26" i="7"/>
  <c r="AN15" i="1"/>
  <c r="AO14" i="1"/>
  <c r="AP13" i="1"/>
  <c r="AQ12" i="1"/>
  <c r="AR11" i="1"/>
  <c r="AS10" i="1"/>
  <c r="AT9" i="1"/>
  <c r="AU8" i="1"/>
  <c r="AV7" i="1"/>
  <c r="AW6" i="1"/>
  <c r="AX5" i="1"/>
  <c r="AY4" i="1"/>
  <c r="AZ3" i="1"/>
  <c r="AZ3" i="7"/>
  <c r="AY4" i="7"/>
  <c r="AX5" i="7"/>
  <c r="AW6" i="7"/>
  <c r="AV7" i="7"/>
  <c r="AU8" i="7"/>
  <c r="AT10" i="7"/>
  <c r="AT11" i="7"/>
  <c r="AS11" i="7"/>
  <c r="AT12" i="7"/>
  <c r="AS12" i="7"/>
  <c r="AR12" i="7"/>
  <c r="AT13" i="7"/>
  <c r="AS13" i="7"/>
  <c r="AR13" i="7"/>
  <c r="AQ13" i="7"/>
  <c r="AT14" i="7"/>
  <c r="AS14" i="7"/>
  <c r="AR14" i="7"/>
  <c r="AQ14" i="7"/>
  <c r="AT15" i="7"/>
  <c r="AS15" i="7"/>
  <c r="AR15" i="7"/>
  <c r="AQ15" i="7"/>
  <c r="AT16" i="7"/>
  <c r="AS16" i="7"/>
  <c r="AR16" i="7"/>
  <c r="AQ16" i="7"/>
  <c r="AT17" i="7"/>
  <c r="AS17" i="7"/>
  <c r="AR17" i="7"/>
  <c r="AQ17" i="7"/>
  <c r="AT18" i="7"/>
  <c r="AS18" i="7"/>
  <c r="AR18" i="7"/>
  <c r="AQ18" i="7"/>
  <c r="AT19" i="7"/>
  <c r="AS19" i="7"/>
  <c r="AR19" i="7"/>
  <c r="AQ19" i="7"/>
  <c r="AT20" i="7"/>
  <c r="AS20" i="7"/>
  <c r="AR20" i="7"/>
  <c r="AQ20" i="7"/>
  <c r="AT21" i="7"/>
  <c r="AS21" i="7"/>
  <c r="AR21" i="7"/>
  <c r="AQ21" i="7"/>
  <c r="AT22" i="7"/>
  <c r="AS22" i="7"/>
  <c r="AR22" i="7"/>
  <c r="AQ22" i="7"/>
  <c r="AT23" i="7"/>
  <c r="AS23" i="7"/>
  <c r="AR23" i="7"/>
  <c r="AQ23" i="7"/>
  <c r="AT24" i="7"/>
  <c r="AS24" i="7"/>
  <c r="AR24" i="7"/>
  <c r="AQ24" i="7"/>
  <c r="AT25" i="7"/>
  <c r="AS25" i="7"/>
  <c r="AR25" i="7"/>
  <c r="AQ25" i="7"/>
  <c r="AT26" i="7"/>
  <c r="AS26" i="7"/>
  <c r="AR26" i="7"/>
  <c r="AQ26" i="7"/>
  <c r="AT27" i="7"/>
  <c r="AS27" i="7"/>
  <c r="AR27" i="7"/>
  <c r="AQ27" i="7"/>
  <c r="AS28" i="7"/>
  <c r="AR28" i="7"/>
  <c r="AQ28" i="7"/>
  <c r="AR29" i="7"/>
  <c r="AQ29" i="7"/>
  <c r="AQ30" i="7"/>
  <c r="AT9" i="7"/>
  <c r="AS10" i="7"/>
  <c r="AR11" i="7"/>
  <c r="AQ12" i="7"/>
  <c r="F20" i="7"/>
  <c r="BB10" i="7"/>
  <c r="BB9" i="7"/>
  <c r="C56" i="7"/>
  <c r="D56" i="7"/>
  <c r="C55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D8" i="1"/>
  <c r="AP31" i="7"/>
  <c r="AP23" i="7"/>
  <c r="AP15" i="7"/>
  <c r="D55" i="7"/>
  <c r="E56" i="7"/>
  <c r="D1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56" i="1"/>
  <c r="D56" i="1"/>
  <c r="AP19" i="7"/>
  <c r="AP14" i="7"/>
  <c r="AO15" i="7"/>
  <c r="AP18" i="7"/>
  <c r="AP30" i="7"/>
  <c r="AO31" i="7"/>
  <c r="AP22" i="7"/>
  <c r="AO23" i="7"/>
  <c r="AP21" i="7"/>
  <c r="AO22" i="7"/>
  <c r="AN23" i="7"/>
  <c r="AP17" i="7"/>
  <c r="AO18" i="7"/>
  <c r="E55" i="7"/>
  <c r="F56" i="7"/>
  <c r="C55" i="1"/>
  <c r="D55" i="1"/>
  <c r="E56" i="1"/>
  <c r="AO19" i="7"/>
  <c r="AN19" i="7"/>
  <c r="AP20" i="7"/>
  <c r="AP29" i="7"/>
  <c r="AO30" i="7"/>
  <c r="AN31" i="7"/>
  <c r="AP27" i="7"/>
  <c r="AP26" i="7"/>
  <c r="AO27" i="7"/>
  <c r="AP16" i="7"/>
  <c r="G56" i="7"/>
  <c r="F55" i="7"/>
  <c r="F56" i="1"/>
  <c r="E55" i="1"/>
  <c r="D15" i="1"/>
  <c r="AO17" i="7"/>
  <c r="AN18" i="7"/>
  <c r="AO16" i="7"/>
  <c r="AP25" i="7"/>
  <c r="AO26" i="7"/>
  <c r="AN27" i="7"/>
  <c r="AP24" i="7"/>
  <c r="AP28" i="7"/>
  <c r="AO28" i="7"/>
  <c r="AO29" i="7"/>
  <c r="AN29" i="7"/>
  <c r="AN30" i="7"/>
  <c r="AO21" i="7"/>
  <c r="AN22" i="7"/>
  <c r="AO20" i="7"/>
  <c r="G55" i="7"/>
  <c r="H56" i="7"/>
  <c r="F55" i="1"/>
  <c r="G56" i="1"/>
  <c r="AN28" i="7"/>
  <c r="AN17" i="7"/>
  <c r="AN16" i="7"/>
  <c r="AN21" i="7"/>
  <c r="AN20" i="7"/>
  <c r="AO25" i="7"/>
  <c r="AN26" i="7"/>
  <c r="AO24" i="7"/>
  <c r="AO32" i="7"/>
  <c r="H55" i="7"/>
  <c r="I56" i="7"/>
  <c r="H56" i="1"/>
  <c r="G55" i="1"/>
  <c r="AD30" i="7"/>
  <c r="AN25" i="7"/>
  <c r="AN24" i="7"/>
  <c r="AN33" i="7"/>
  <c r="AN32" i="7"/>
  <c r="I55" i="7"/>
  <c r="J56" i="7"/>
  <c r="H55" i="1"/>
  <c r="I56" i="1"/>
  <c r="AD34" i="7"/>
  <c r="AD29" i="7"/>
  <c r="AC30" i="7"/>
  <c r="K56" i="7"/>
  <c r="J55" i="7"/>
  <c r="I55" i="1"/>
  <c r="J56" i="1"/>
  <c r="AD33" i="7"/>
  <c r="AC34" i="7"/>
  <c r="AD28" i="7"/>
  <c r="AC29" i="7"/>
  <c r="AB30" i="7"/>
  <c r="L56" i="7"/>
  <c r="K55" i="7"/>
  <c r="J55" i="1"/>
  <c r="K56" i="1"/>
  <c r="AD27" i="7"/>
  <c r="AC28" i="7"/>
  <c r="AB29" i="7"/>
  <c r="AD26" i="7"/>
  <c r="AD32" i="7"/>
  <c r="AC33" i="7"/>
  <c r="AB34" i="7"/>
  <c r="AD31" i="7"/>
  <c r="L55" i="7"/>
  <c r="M56" i="7"/>
  <c r="K55" i="1"/>
  <c r="L56" i="1"/>
  <c r="Q40" i="7"/>
  <c r="Q39" i="7"/>
  <c r="P40" i="7"/>
  <c r="AC27" i="7"/>
  <c r="AB28" i="7"/>
  <c r="AC32" i="7"/>
  <c r="AB33" i="7"/>
  <c r="AC31" i="7"/>
  <c r="M55" i="7"/>
  <c r="N56" i="7"/>
  <c r="M56" i="1"/>
  <c r="L55" i="1"/>
  <c r="AB32" i="7"/>
  <c r="AB31" i="7"/>
  <c r="O56" i="7"/>
  <c r="N55" i="7"/>
  <c r="M55" i="1"/>
  <c r="N56" i="1"/>
  <c r="O55" i="7"/>
  <c r="P56" i="7"/>
  <c r="N55" i="1"/>
  <c r="O56" i="1"/>
  <c r="P55" i="7"/>
  <c r="Q56" i="7"/>
  <c r="O55" i="1"/>
  <c r="P56" i="1"/>
  <c r="AD35" i="7"/>
  <c r="Q55" i="7"/>
  <c r="R56" i="7"/>
  <c r="P55" i="1"/>
  <c r="Q56" i="1"/>
  <c r="AC35" i="7"/>
  <c r="S56" i="7"/>
  <c r="R55" i="7"/>
  <c r="Q55" i="1"/>
  <c r="R56" i="1"/>
  <c r="AD37" i="7"/>
  <c r="AC38" i="7"/>
  <c r="AB39" i="7"/>
  <c r="AD36" i="7"/>
  <c r="AB35" i="7"/>
  <c r="T56" i="7"/>
  <c r="S55" i="7"/>
  <c r="R55" i="1"/>
  <c r="S56" i="1"/>
  <c r="AC37" i="7"/>
  <c r="AB38" i="7"/>
  <c r="AC36" i="7"/>
  <c r="T55" i="7"/>
  <c r="U56" i="7"/>
  <c r="S55" i="1"/>
  <c r="T56" i="1"/>
  <c r="AB37" i="7"/>
  <c r="AB36" i="7"/>
  <c r="U55" i="7"/>
  <c r="V56" i="7"/>
  <c r="U56" i="1"/>
  <c r="T55" i="1"/>
  <c r="W56" i="7"/>
  <c r="V55" i="7"/>
  <c r="U55" i="1"/>
  <c r="V56" i="1"/>
  <c r="W55" i="7"/>
  <c r="X56" i="7"/>
  <c r="V55" i="1"/>
  <c r="W56" i="1"/>
  <c r="X55" i="7"/>
  <c r="Y56" i="7"/>
  <c r="W55" i="1"/>
  <c r="X56" i="1"/>
  <c r="Y55" i="7"/>
  <c r="Z56" i="7"/>
  <c r="X55" i="1"/>
  <c r="Y56" i="1"/>
  <c r="AA56" i="7"/>
  <c r="Z55" i="7"/>
  <c r="Y55" i="1"/>
  <c r="Z56" i="1"/>
  <c r="AB56" i="7"/>
  <c r="AA55" i="7"/>
  <c r="Z55" i="1"/>
  <c r="AA56" i="1"/>
  <c r="AB55" i="7"/>
  <c r="AC56" i="7"/>
  <c r="AA55" i="1"/>
  <c r="AB56" i="1"/>
  <c r="Q43" i="7"/>
  <c r="AC55" i="7"/>
  <c r="AD56" i="7"/>
  <c r="AC56" i="1"/>
  <c r="AB55" i="1"/>
  <c r="Q41" i="7"/>
  <c r="Q42" i="7"/>
  <c r="P43" i="7"/>
  <c r="AE56" i="7"/>
  <c r="AD55" i="7"/>
  <c r="AC55" i="1"/>
  <c r="AD56" i="1"/>
  <c r="P42" i="7"/>
  <c r="O43" i="7"/>
  <c r="P41" i="7"/>
  <c r="AE55" i="7"/>
  <c r="AF56" i="7"/>
  <c r="AE56" i="1"/>
  <c r="AD55" i="1"/>
  <c r="O42" i="7"/>
  <c r="O41" i="7"/>
  <c r="Q44" i="7"/>
  <c r="AF55" i="7"/>
  <c r="AG56" i="7"/>
  <c r="AF56" i="1"/>
  <c r="AE55" i="1"/>
  <c r="P45" i="7"/>
  <c r="O46" i="7"/>
  <c r="P44" i="7"/>
  <c r="AG55" i="7"/>
  <c r="AH56" i="7"/>
  <c r="AF55" i="1"/>
  <c r="AG56" i="1"/>
  <c r="O45" i="7"/>
  <c r="O44" i="7"/>
  <c r="AI56" i="7"/>
  <c r="AH55" i="7"/>
  <c r="AG55" i="1"/>
  <c r="AH56" i="1"/>
  <c r="AJ56" i="7"/>
  <c r="AI55" i="7"/>
  <c r="AI56" i="1"/>
  <c r="AH55" i="1"/>
  <c r="AJ55" i="7"/>
  <c r="AK56" i="7"/>
  <c r="AI55" i="1"/>
  <c r="AJ56" i="1"/>
  <c r="AK55" i="7"/>
  <c r="AL56" i="7"/>
  <c r="AJ55" i="1"/>
  <c r="AK56" i="1"/>
  <c r="AM56" i="7"/>
  <c r="AL55" i="7"/>
  <c r="AK55" i="1"/>
  <c r="AL56" i="1"/>
  <c r="AM55" i="7"/>
  <c r="AN56" i="7"/>
  <c r="AM56" i="1"/>
  <c r="AL55" i="1"/>
  <c r="AN55" i="7"/>
  <c r="AO56" i="7"/>
  <c r="AM55" i="1"/>
  <c r="AN56" i="1"/>
  <c r="AO55" i="7"/>
  <c r="AP56" i="7"/>
  <c r="AN55" i="1"/>
  <c r="AO56" i="1"/>
  <c r="E51" i="7"/>
  <c r="AQ56" i="7"/>
  <c r="AP55" i="7"/>
  <c r="AO55" i="1"/>
  <c r="AP56" i="1"/>
  <c r="AQ55" i="7"/>
  <c r="AR56" i="7"/>
  <c r="AP55" i="1"/>
  <c r="AQ56" i="1"/>
  <c r="E53" i="7"/>
  <c r="E52" i="7"/>
  <c r="AR55" i="7"/>
  <c r="AS56" i="7"/>
  <c r="AR56" i="1"/>
  <c r="AQ55" i="1"/>
  <c r="D53" i="7"/>
  <c r="D52" i="7"/>
  <c r="C53" i="7"/>
  <c r="AS55" i="7"/>
  <c r="AT56" i="7"/>
  <c r="AR55" i="1"/>
  <c r="AS56" i="1"/>
  <c r="AU56" i="7"/>
  <c r="AT55" i="7"/>
  <c r="AS55" i="1"/>
  <c r="AT56" i="1"/>
  <c r="AU55" i="7"/>
  <c r="AV56" i="7"/>
  <c r="AT55" i="1"/>
  <c r="AU56" i="1"/>
  <c r="AV55" i="7"/>
  <c r="AW56" i="7"/>
  <c r="AV56" i="1"/>
  <c r="AU55" i="1"/>
  <c r="AW55" i="7"/>
  <c r="AX56" i="7"/>
  <c r="AV55" i="1"/>
  <c r="AW56" i="1"/>
  <c r="AY56" i="7"/>
  <c r="AX55" i="7"/>
  <c r="AX56" i="1"/>
  <c r="AW55" i="1"/>
  <c r="AY55" i="7"/>
  <c r="AZ56" i="7"/>
  <c r="AZ55" i="7"/>
  <c r="AX55" i="1"/>
  <c r="AY56" i="1"/>
  <c r="AY55" i="1"/>
  <c r="AZ56" i="1"/>
  <c r="AZ55" i="1"/>
  <c r="AP13" i="7"/>
  <c r="AO14" i="7"/>
  <c r="AN15" i="7"/>
  <c r="AD25" i="7"/>
  <c r="AC26" i="7"/>
  <c r="AB27" i="7"/>
  <c r="Q38" i="7"/>
  <c r="P39" i="7"/>
  <c r="O40" i="7"/>
  <c r="E50" i="7"/>
  <c r="D51" i="7"/>
  <c r="C52" i="7"/>
  <c r="B53" i="7"/>
</calcChain>
</file>

<file path=xl/sharedStrings.xml><?xml version="1.0" encoding="utf-8"?>
<sst xmlns="http://schemas.openxmlformats.org/spreadsheetml/2006/main" count="48" uniqueCount="28">
  <si>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</si>
  <si>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</si>
  <si>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</si>
  <si>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</si>
  <si>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</si>
  <si>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</si>
  <si>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</si>
  <si>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</si>
  <si>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</si>
  <si>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</si>
  <si>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</si>
  <si>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</si>
  <si>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</si>
  <si>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Face</t>
  </si>
  <si>
    <r>
      <rPr>
        <sz val="10"/>
        <rFont val="Symbol"/>
        <family val="1"/>
        <charset val="2"/>
      </rPr>
      <t>D</t>
    </r>
    <r>
      <rPr>
        <sz val="10"/>
        <rFont val="Arial"/>
      </rPr>
      <t>t</t>
    </r>
  </si>
  <si>
    <t>Inputs</t>
  </si>
  <si>
    <t>Period (t)</t>
  </si>
  <si>
    <t>i</t>
  </si>
  <si>
    <t>Dividend</t>
  </si>
  <si>
    <t>Period (j)</t>
  </si>
  <si>
    <t>No. of coupons per year</t>
  </si>
  <si>
    <t>Size of coupon ($)</t>
  </si>
  <si>
    <t>Coupon rate (%)</t>
  </si>
  <si>
    <t>q</t>
  </si>
  <si>
    <t>1-q</t>
  </si>
  <si>
    <t>AUTOCALL</t>
    <phoneticPr fontId="5" type="noConversion"/>
  </si>
  <si>
    <t>COUPON</t>
    <phoneticPr fontId="5" type="noConversion"/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</si>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</sst>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&quot;$&quot;* #,##0.000_);_(&quot;$&quot;* \(#,##0.000\);_(&quot;$&quot;* &quot;-&quot;???_);_(@_)"/>
    <numFmt numFmtId="165" formatCode="0.000%"/>
  </numFmts>
  <fonts count="8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4" fillId="0" borderId="1" xfId="0" applyFont="1" applyBorder="1"/>
    <xf numFmtId="0" fontId="0" fillId="0" borderId="1" xfId="0" applyFill="1" applyBorder="1"/>
    <xf numFmtId="164" fontId="3" fillId="0" borderId="1" xfId="0" applyNumberFormat="1" applyFont="1" applyBorder="1"/>
    <xf numFmtId="2" fontId="0" fillId="0" borderId="1" xfId="0" applyNumberFormat="1" applyFill="1" applyBorder="1"/>
    <xf numFmtId="10" fontId="3" fillId="2" borderId="1" xfId="0" applyNumberFormat="1" applyFont="1" applyFill="1" applyBorder="1"/>
    <xf numFmtId="165" fontId="0" fillId="2" borderId="1" xfId="0" applyNumberFormat="1" applyFill="1" applyBorder="1"/>
    <xf numFmtId="10" fontId="0" fillId="2" borderId="1" xfId="0" applyNumberFormat="1" applyFill="1" applyBorder="1"/>
    <xf numFmtId="43" fontId="0" fillId="5" borderId="1" xfId="0" applyNumberFormat="1" applyFill="1" applyBorder="1"/>
    <xf numFmtId="0" fontId="3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Z58"/>
  <sheetViews>
    <sheetView tabSelected="1" workbookViewId="0"/>
  </sheetViews>
  <sheetFormatPr baseColWidth="10" defaultColWidth="8.83203125" defaultRowHeight="13" x14ac:dyDescent="0.15"/>
  <cols>
    <col min="3" max="3" width="11.1640625" customWidth="1"/>
  </cols>
  <sheetData>
    <row r="1" spans="1:52" x14ac:dyDescent="0.15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 x14ac:dyDescent="0.15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15">
      <c r="A3" s="7">
        <f t="shared" ref="A3:A51" si="47">A4+1</f>
        <v>50</v>
      </c>
      <c r="B3" s="1"/>
      <c r="C3" s="14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178.61583975957043</v>
      </c>
    </row>
    <row r="4" spans="1:52" x14ac:dyDescent="0.15">
      <c r="A4" s="7">
        <f t="shared" si="47"/>
        <v>49</v>
      </c>
      <c r="B4" s="1"/>
      <c r="C4" s="8" t="s">
        <v>2</v>
      </c>
      <c r="D4" s="3">
        <v>31.19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172.42869499412592</v>
      </c>
      <c r="AZ4" s="1">
        <f t="shared" si="48"/>
        <v>166.58682156419417</v>
      </c>
    </row>
    <row r="5" spans="1:52" x14ac:dyDescent="0.15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166.45586918494024</v>
      </c>
      <c r="AY5" s="1">
        <f t="shared" si="49"/>
        <v>160.8163547208261</v>
      </c>
      <c r="AZ5" s="1">
        <f t="shared" si="48"/>
        <v>155.36790665495118</v>
      </c>
    </row>
    <row r="6" spans="1:52" x14ac:dyDescent="0.15">
      <c r="A6" s="7">
        <f t="shared" si="47"/>
        <v>47</v>
      </c>
      <c r="B6" s="1"/>
      <c r="C6" s="8" t="s">
        <v>4</v>
      </c>
      <c r="D6" s="19">
        <v>0.2465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160.68993845286508</v>
      </c>
      <c r="AX6" s="1">
        <f t="shared" si="50"/>
        <v>155.24577336226261</v>
      </c>
      <c r="AY6" s="1">
        <f t="shared" si="49"/>
        <v>149.98605624531109</v>
      </c>
      <c r="AZ6" s="1">
        <f t="shared" si="48"/>
        <v>144.90453801616954</v>
      </c>
    </row>
    <row r="7" spans="1:52" x14ac:dyDescent="0.15">
      <c r="A7" s="7">
        <f t="shared" si="47"/>
        <v>46</v>
      </c>
      <c r="B7" s="1"/>
      <c r="C7" s="8" t="s">
        <v>7</v>
      </c>
      <c r="D7" s="19">
        <v>1.966E-2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155.12373607744013</v>
      </c>
      <c r="AW7" s="1">
        <f>AV8*u</f>
        <v>149.86815357608549</v>
      </c>
      <c r="AX7" s="1">
        <f t="shared" si="50"/>
        <v>144.79062988202227</v>
      </c>
      <c r="AY7" s="1">
        <f t="shared" si="49"/>
        <v>139.8851323739672</v>
      </c>
      <c r="AZ7" s="1">
        <f t="shared" si="48"/>
        <v>135.14583281546953</v>
      </c>
    </row>
    <row r="8" spans="1:52" x14ac:dyDescent="0.15">
      <c r="A8" s="7">
        <f t="shared" si="47"/>
        <v>45</v>
      </c>
      <c r="B8" s="1"/>
      <c r="C8" s="8" t="s">
        <v>10</v>
      </c>
      <c r="D8" s="20">
        <f>0.25 * 1.75%</f>
        <v>4.3750000000000004E-3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>
        <f t="shared" ref="AU8:AU52" si="51">AT9*u*(1-div)</f>
        <v>149.75034358907149</v>
      </c>
      <c r="AV8" s="1">
        <f>AU9*u</f>
        <v>144.67681129001912</v>
      </c>
      <c r="AW8" s="1">
        <f>AV9*u</f>
        <v>139.77516994876086</v>
      </c>
      <c r="AX8" s="1">
        <f t="shared" si="50"/>
        <v>135.0395959103696</v>
      </c>
      <c r="AY8" s="1">
        <f t="shared" si="49"/>
        <v>130.46446282498374</v>
      </c>
      <c r="AZ8" s="1">
        <f t="shared" si="48"/>
        <v>126.04433496312431</v>
      </c>
    </row>
    <row r="9" spans="1:52" x14ac:dyDescent="0.15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ref="AT9:AT25" si="52">AS10*u</f>
        <v>145.19832484095093</v>
      </c>
      <c r="AU9" s="12">
        <f t="shared" si="51"/>
        <v>139.66529396401285</v>
      </c>
      <c r="AV9" s="1">
        <f>AU10*u</f>
        <v>134.93344251713057</v>
      </c>
      <c r="AW9" s="1">
        <f>AV10*u</f>
        <v>130.36190590208568</v>
      </c>
      <c r="AX9" s="1">
        <f t="shared" si="50"/>
        <v>125.94525266237621</v>
      </c>
      <c r="AY9" s="1">
        <f t="shared" si="49"/>
        <v>121.67823535890797</v>
      </c>
      <c r="AZ9" s="1">
        <f t="shared" si="48"/>
        <v>117.55578433549553</v>
      </c>
    </row>
    <row r="10" spans="1:52" x14ac:dyDescent="0.15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140.16874260065094</v>
      </c>
      <c r="AT10" s="1">
        <f t="shared" si="52"/>
        <v>135.41983434536559</v>
      </c>
      <c r="AU10" s="12">
        <f t="shared" si="51"/>
        <v>130.25942959824812</v>
      </c>
      <c r="AV10" s="1">
        <f>AU11*u</f>
        <v>125.84624824932008</v>
      </c>
      <c r="AW10" s="1">
        <f>AV11*u</f>
        <v>121.58258520918996</v>
      </c>
      <c r="AX10" s="1">
        <f t="shared" si="50"/>
        <v>117.46337480688318</v>
      </c>
      <c r="AY10" s="1">
        <f t="shared" si="49"/>
        <v>113.48372299604138</v>
      </c>
      <c r="AZ10" s="1">
        <f t="shared" si="48"/>
        <v>109.6389015402919</v>
      </c>
    </row>
    <row r="11" spans="1:52" x14ac:dyDescent="0.15">
      <c r="A11" s="7">
        <f t="shared" si="47"/>
        <v>42</v>
      </c>
      <c r="B11" s="1"/>
      <c r="C11" s="9" t="s">
        <v>14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135.31338205016488</v>
      </c>
      <c r="AS11" s="1">
        <f>AR12*u</f>
        <v>130.72897310744227</v>
      </c>
      <c r="AT11" s="1">
        <f t="shared" si="52"/>
        <v>126.29988365371391</v>
      </c>
      <c r="AU11" s="12">
        <f t="shared" si="51"/>
        <v>121.48701024918134</v>
      </c>
      <c r="AV11" s="1">
        <f>AU12*u</f>
        <v>117.37103792055737</v>
      </c>
      <c r="AW11" s="1">
        <f t="shared" ref="AS11:AZ14" si="53">AV12*u</f>
        <v>113.39451447766417</v>
      </c>
      <c r="AX11" s="1">
        <f t="shared" si="53"/>
        <v>109.55271540095215</v>
      </c>
      <c r="AY11" s="1">
        <f t="shared" si="53"/>
        <v>105.84107623729966</v>
      </c>
      <c r="AZ11" s="1">
        <f t="shared" si="53"/>
        <v>102.25518717697159</v>
      </c>
    </row>
    <row r="12" spans="1:52" x14ac:dyDescent="0.15">
      <c r="A12" s="7">
        <f t="shared" si="47"/>
        <v>41</v>
      </c>
      <c r="B12" s="1"/>
      <c r="C12" s="8" t="s">
        <v>0</v>
      </c>
      <c r="D12" s="8">
        <f>EXP(rate*Dt+sigma*SQRT(Dt))</f>
        <v>1.0358823382944196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130.62620825542638</v>
      </c>
      <c r="AR12" s="1">
        <f>AQ13*u</f>
        <v>126.20060046847362</v>
      </c>
      <c r="AS12" s="1">
        <f t="shared" si="53"/>
        <v>121.92493199726398</v>
      </c>
      <c r="AT12" s="1">
        <f t="shared" si="52"/>
        <v>117.79412290713356</v>
      </c>
      <c r="AU12" s="12">
        <f t="shared" si="51"/>
        <v>113.30537608528861</v>
      </c>
      <c r="AV12" s="1">
        <f t="shared" si="53"/>
        <v>109.46659701174967</v>
      </c>
      <c r="AW12" s="1">
        <f t="shared" si="53"/>
        <v>105.75787553375098</v>
      </c>
      <c r="AX12" s="1">
        <f t="shared" si="53"/>
        <v>102.17480530806907</v>
      </c>
      <c r="AY12" s="1">
        <f t="shared" si="53"/>
        <v>98.713129278113541</v>
      </c>
      <c r="AZ12" s="1">
        <f t="shared" si="53"/>
        <v>95.368734616106309</v>
      </c>
    </row>
    <row r="13" spans="1:52" x14ac:dyDescent="0.15">
      <c r="A13" s="7">
        <f t="shared" si="47"/>
        <v>40</v>
      </c>
      <c r="B13" s="1"/>
      <c r="C13" s="8" t="s">
        <v>1</v>
      </c>
      <c r="D13" s="8">
        <f>EXP(rate*Dt-sigma*SQRT(Dt))</f>
        <v>0.96612006238212944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126.10139532883866</v>
      </c>
      <c r="AQ13" s="1">
        <f>AP14*u</f>
        <v>121.82908792157122</v>
      </c>
      <c r="AR13" s="1">
        <f>AQ14*u</f>
        <v>117.70152602274636</v>
      </c>
      <c r="AS13" s="1">
        <f t="shared" si="53"/>
        <v>113.71380566356754</v>
      </c>
      <c r="AT13" s="1">
        <f t="shared" si="52"/>
        <v>109.86118902139513</v>
      </c>
      <c r="AU13" s="12">
        <f t="shared" si="51"/>
        <v>105.67474023351575</v>
      </c>
      <c r="AV13" s="1">
        <f t="shared" si="53"/>
        <v>102.09448662661953</v>
      </c>
      <c r="AW13" s="1">
        <f t="shared" si="53"/>
        <v>98.635531788581218</v>
      </c>
      <c r="AX13" s="1">
        <f t="shared" si="53"/>
        <v>95.293766124678527</v>
      </c>
      <c r="AY13" s="1">
        <f t="shared" si="53"/>
        <v>92.065219273002512</v>
      </c>
      <c r="AZ13" s="1">
        <f t="shared" si="53"/>
        <v>88.946055387257616</v>
      </c>
    </row>
    <row r="14" spans="1:52" x14ac:dyDescent="0.15">
      <c r="A14" s="7">
        <f t="shared" si="47"/>
        <v>39</v>
      </c>
      <c r="B14" s="1"/>
      <c r="C14" s="9" t="s">
        <v>23</v>
      </c>
      <c r="D14" s="8">
        <f>(EXP(rate*Dt)-d)/(u-d)</f>
        <v>0.49128579139553979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121.73331918803117</v>
      </c>
      <c r="AP14" s="1">
        <f>AO15*u</f>
        <v>117.6090019279244</v>
      </c>
      <c r="AQ14" s="1">
        <f>AP15*u</f>
        <v>113.62441627930635</v>
      </c>
      <c r="AR14" s="1">
        <f>AQ15*u</f>
        <v>109.77482814389649</v>
      </c>
      <c r="AS14" s="1">
        <f t="shared" si="53"/>
        <v>106.05566381436873</v>
      </c>
      <c r="AT14" s="1">
        <f t="shared" si="52"/>
        <v>102.46250454031605</v>
      </c>
      <c r="AU14" s="12">
        <f t="shared" si="51"/>
        <v>98.557995297726691</v>
      </c>
      <c r="AV14" s="1">
        <f t="shared" si="53"/>
        <v>95.218856565297401</v>
      </c>
      <c r="AW14" s="1">
        <f t="shared" si="53"/>
        <v>91.992847644820088</v>
      </c>
      <c r="AX14" s="1">
        <f t="shared" si="53"/>
        <v>88.876135705323364</v>
      </c>
      <c r="AY14" s="1">
        <f t="shared" si="53"/>
        <v>85.865017771909606</v>
      </c>
      <c r="AZ14" s="1">
        <f t="shared" si="53"/>
        <v>82.955916326240015</v>
      </c>
    </row>
    <row r="15" spans="1:52" x14ac:dyDescent="0.15">
      <c r="A15" s="7">
        <f t="shared" si="47"/>
        <v>38</v>
      </c>
      <c r="B15" s="1"/>
      <c r="C15" s="9" t="s">
        <v>24</v>
      </c>
      <c r="D15" s="8">
        <f>(u-EXP(rate*Dt))/(u-d)</f>
        <v>0.50871420860446026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4">AM16*u</f>
        <v>117.51655056544848</v>
      </c>
      <c r="AO15" s="1">
        <f>AN16*u</f>
        <v>113.53509716322381</v>
      </c>
      <c r="AP15" s="1">
        <f>AO16*u</f>
        <v>109.68853515389496</v>
      </c>
      <c r="AQ15" s="1">
        <f>AP16*u</f>
        <v>105.97229442548539</v>
      </c>
      <c r="AR15" s="1">
        <f>AQ16*u</f>
        <v>102.38195970112724</v>
      </c>
      <c r="AS15" s="1">
        <f>AR16*u</f>
        <v>98.913265293257709</v>
      </c>
      <c r="AT15" s="1">
        <f t="shared" si="52"/>
        <v>95.562090035542241</v>
      </c>
      <c r="AU15" s="12">
        <f t="shared" si="51"/>
        <v>91.920532907313842</v>
      </c>
      <c r="AV15" s="1">
        <f t="shared" ref="AO15:AZ25" si="55">AU16*u</f>
        <v>88.80627098661256</v>
      </c>
      <c r="AW15" s="1">
        <f t="shared" si="55"/>
        <v>85.797520065510469</v>
      </c>
      <c r="AX15" s="1">
        <f t="shared" si="55"/>
        <v>82.890705437922975</v>
      </c>
      <c r="AY15" s="1">
        <f t="shared" si="55"/>
        <v>80.082373508584908</v>
      </c>
      <c r="AZ15" s="1">
        <f t="shared" si="55"/>
        <v>77.369187689823022</v>
      </c>
    </row>
    <row r="16" spans="1:52" x14ac:dyDescent="0.15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6">AL17*u</f>
        <v>113.4458482600828</v>
      </c>
      <c r="AN16" s="1">
        <f t="shared" si="54"/>
        <v>109.60230999802484</v>
      </c>
      <c r="AO16" s="1">
        <f t="shared" si="55"/>
        <v>105.88899057251729</v>
      </c>
      <c r="AP16" s="1">
        <f t="shared" si="55"/>
        <v>102.30147817750111</v>
      </c>
      <c r="AQ16" s="1">
        <f t="shared" si="55"/>
        <v>98.835510478631349</v>
      </c>
      <c r="AR16" s="1">
        <f t="shared" si="55"/>
        <v>95.48696954918492</v>
      </c>
      <c r="AS16" s="1">
        <f t="shared" si="55"/>
        <v>92.251876977539013</v>
      </c>
      <c r="AT16" s="1">
        <f t="shared" si="52"/>
        <v>89.126389140408577</v>
      </c>
      <c r="AU16" s="12">
        <f t="shared" si="51"/>
        <v>85.730075418441928</v>
      </c>
      <c r="AV16" s="1">
        <f t="shared" si="55"/>
        <v>82.825545811289828</v>
      </c>
      <c r="AW16" s="1">
        <f t="shared" si="55"/>
        <v>80.019421486037245</v>
      </c>
      <c r="AX16" s="1">
        <f t="shared" si="55"/>
        <v>77.30836847787225</v>
      </c>
      <c r="AY16" s="1">
        <f t="shared" si="55"/>
        <v>74.689165776502577</v>
      </c>
      <c r="AZ16" s="1">
        <f t="shared" si="55"/>
        <v>72.15870149926387</v>
      </c>
    </row>
    <row r="17" spans="1:52" x14ac:dyDescent="0.15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7">AK18*u</f>
        <v>109.51615262296238</v>
      </c>
      <c r="AM17" s="1">
        <f t="shared" si="56"/>
        <v>105.80575220394728</v>
      </c>
      <c r="AN17" s="1">
        <f t="shared" si="54"/>
        <v>102.22105991966571</v>
      </c>
      <c r="AO17" s="1">
        <f t="shared" si="55"/>
        <v>98.757816786354823</v>
      </c>
      <c r="AP17" s="1">
        <f t="shared" si="55"/>
        <v>95.411908114355953</v>
      </c>
      <c r="AQ17" s="1">
        <f t="shared" si="55"/>
        <v>92.179358619439569</v>
      </c>
      <c r="AR17" s="1">
        <f t="shared" si="55"/>
        <v>89.056327699757617</v>
      </c>
      <c r="AS17" s="1">
        <f t="shared" si="55"/>
        <v>86.039104872813255</v>
      </c>
      <c r="AT17" s="1">
        <f t="shared" si="52"/>
        <v>83.124105367024853</v>
      </c>
      <c r="AU17" s="12">
        <f t="shared" si="51"/>
        <v>79.95651894949971</v>
      </c>
      <c r="AV17" s="1">
        <f t="shared" si="55"/>
        <v>77.24759707534858</v>
      </c>
      <c r="AW17" s="1">
        <f t="shared" si="55"/>
        <v>74.630453305305394</v>
      </c>
      <c r="AX17" s="1">
        <f t="shared" si="55"/>
        <v>72.101978202928237</v>
      </c>
      <c r="AY17" s="1">
        <f t="shared" si="55"/>
        <v>69.659167679287961</v>
      </c>
      <c r="AZ17" s="1">
        <f t="shared" si="55"/>
        <v>67.299119423800903</v>
      </c>
    </row>
    <row r="18" spans="1:52" x14ac:dyDescent="0.15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8">AJ19*u</f>
        <v>105.7225792682987</v>
      </c>
      <c r="AL18" s="1">
        <f t="shared" si="57"/>
        <v>102.14070487788841</v>
      </c>
      <c r="AM18" s="1">
        <f t="shared" si="56"/>
        <v>98.680184168380265</v>
      </c>
      <c r="AN18" s="1">
        <f t="shared" si="54"/>
        <v>95.336905684635553</v>
      </c>
      <c r="AO18" s="1">
        <f t="shared" si="55"/>
        <v>92.106897267359216</v>
      </c>
      <c r="AP18" s="1">
        <f t="shared" si="55"/>
        <v>88.986321333765474</v>
      </c>
      <c r="AQ18" s="1">
        <f t="shared" si="55"/>
        <v>85.971470318133697</v>
      </c>
      <c r="AR18" s="1">
        <f t="shared" si="55"/>
        <v>83.05876226683877</v>
      </c>
      <c r="AS18" s="1">
        <f t="shared" si="55"/>
        <v>80.244736582620675</v>
      </c>
      <c r="AT18" s="1">
        <f t="shared" si="52"/>
        <v>77.526049913039074</v>
      </c>
      <c r="AU18" s="12">
        <f t="shared" si="51"/>
        <v>74.571786987445662</v>
      </c>
      <c r="AV18" s="1">
        <f t="shared" si="55"/>
        <v>72.045299496257897</v>
      </c>
      <c r="AW18" s="1">
        <f t="shared" si="55"/>
        <v>69.604409243663866</v>
      </c>
      <c r="AX18" s="1">
        <f t="shared" si="55"/>
        <v>67.2462162005598</v>
      </c>
      <c r="AY18" s="1">
        <f t="shared" si="55"/>
        <v>64.967918590647002</v>
      </c>
      <c r="AZ18" s="1">
        <f t="shared" si="55"/>
        <v>62.766809561632982</v>
      </c>
    </row>
    <row r="19" spans="1:52" x14ac:dyDescent="0.15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9">AI20*u</f>
        <v>102.0604130024757</v>
      </c>
      <c r="AK19" s="1">
        <f t="shared" si="58"/>
        <v>98.602612576697751</v>
      </c>
      <c r="AL19" s="1">
        <f t="shared" si="57"/>
        <v>95.261962213640217</v>
      </c>
      <c r="AM19" s="1">
        <f t="shared" si="56"/>
        <v>92.034492876486127</v>
      </c>
      <c r="AN19" s="1">
        <f t="shared" si="54"/>
        <v>88.916369999138354</v>
      </c>
      <c r="AO19" s="1">
        <f t="shared" si="55"/>
        <v>85.903888930360054</v>
      </c>
      <c r="AP19" s="1">
        <f t="shared" si="55"/>
        <v>82.993470532266954</v>
      </c>
      <c r="AQ19" s="1">
        <f t="shared" si="55"/>
        <v>80.181656927943223</v>
      </c>
      <c r="AR19" s="1">
        <f t="shared" si="55"/>
        <v>77.465107393126956</v>
      </c>
      <c r="AS19" s="1">
        <f t="shared" si="55"/>
        <v>74.840594387086213</v>
      </c>
      <c r="AT19" s="1">
        <f t="shared" si="52"/>
        <v>72.304999717967377</v>
      </c>
      <c r="AU19" s="12">
        <f t="shared" si="51"/>
        <v>69.549693853145996</v>
      </c>
      <c r="AV19" s="1">
        <f t="shared" si="55"/>
        <v>67.193354564059405</v>
      </c>
      <c r="AW19" s="1">
        <f t="shared" si="55"/>
        <v>64.916847903093611</v>
      </c>
      <c r="AX19" s="1">
        <f t="shared" si="55"/>
        <v>62.717469145788016</v>
      </c>
      <c r="AY19" s="1">
        <f t="shared" si="55"/>
        <v>60.592605203577989</v>
      </c>
      <c r="AZ19" s="1">
        <f t="shared" si="55"/>
        <v>58.539731519176506</v>
      </c>
    </row>
    <row r="20" spans="1:52" x14ac:dyDescent="0.15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2">
        <f>AH21*u*(1-div)</f>
        <v>98.525101963335132</v>
      </c>
      <c r="AJ20" s="1">
        <f t="shared" si="59"/>
        <v>95.187077655023032</v>
      </c>
      <c r="AK20" s="1">
        <f t="shared" si="58"/>
        <v>91.96214540204349</v>
      </c>
      <c r="AL20" s="1">
        <f t="shared" si="57"/>
        <v>88.846473652616694</v>
      </c>
      <c r="AM20" s="1">
        <f t="shared" si="56"/>
        <v>85.836360667698202</v>
      </c>
      <c r="AN20" s="1">
        <f t="shared" si="54"/>
        <v>82.928230122931552</v>
      </c>
      <c r="AO20" s="1">
        <f t="shared" si="55"/>
        <v>80.118626859606195</v>
      </c>
      <c r="AP20" s="1">
        <f t="shared" si="55"/>
        <v>77.404212779573342</v>
      </c>
      <c r="AQ20" s="1">
        <f t="shared" si="55"/>
        <v>74.781762879240972</v>
      </c>
      <c r="AR20" s="1">
        <f t="shared" si="55"/>
        <v>72.248161417937936</v>
      </c>
      <c r="AS20" s="1">
        <f t="shared" si="55"/>
        <v>69.800398216092347</v>
      </c>
      <c r="AT20" s="1">
        <f t="shared" si="52"/>
        <v>67.435565078828645</v>
      </c>
      <c r="AU20" s="12">
        <f t="shared" si="51"/>
        <v>64.865817361741364</v>
      </c>
      <c r="AV20" s="1">
        <f t="shared" si="55"/>
        <v>62.668167515993382</v>
      </c>
      <c r="AW20" s="1">
        <f t="shared" si="55"/>
        <v>60.544973909925268</v>
      </c>
      <c r="AX20" s="1">
        <f t="shared" si="55"/>
        <v>58.493713970781393</v>
      </c>
      <c r="AY20" s="1">
        <f t="shared" si="55"/>
        <v>56.511950590413754</v>
      </c>
      <c r="AZ20" s="1">
        <f t="shared" si="55"/>
        <v>54.597329229746308</v>
      </c>
    </row>
    <row r="21" spans="1:52" x14ac:dyDescent="0.15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D21:AS52" si="60">AG22*u</f>
        <v>95.530196572478175</v>
      </c>
      <c r="AI21" s="12">
        <f>AH22*u*(1-div)</f>
        <v>91.889854799289822</v>
      </c>
      <c r="AJ21" s="1">
        <f t="shared" si="59"/>
        <v>88.776632250974743</v>
      </c>
      <c r="AK21" s="1">
        <f t="shared" si="58"/>
        <v>85.768885488387056</v>
      </c>
      <c r="AL21" s="1">
        <f t="shared" si="57"/>
        <v>82.86304099848617</v>
      </c>
      <c r="AM21" s="1">
        <f t="shared" si="56"/>
        <v>80.05564633863041</v>
      </c>
      <c r="AN21" s="1">
        <f t="shared" si="54"/>
        <v>77.343366034719281</v>
      </c>
      <c r="AO21" s="1">
        <f t="shared" si="55"/>
        <v>74.722977618306913</v>
      </c>
      <c r="AP21" s="1">
        <f t="shared" si="55"/>
        <v>72.191367797977094</v>
      </c>
      <c r="AQ21" s="1">
        <f t="shared" si="55"/>
        <v>69.745528760432919</v>
      </c>
      <c r="AR21" s="1">
        <f t="shared" si="55"/>
        <v>67.382554596904043</v>
      </c>
      <c r="AS21" s="1">
        <f t="shared" si="55"/>
        <v>65.099637850628199</v>
      </c>
      <c r="AT21" s="1">
        <f t="shared" si="52"/>
        <v>62.894066181302954</v>
      </c>
      <c r="AU21" s="12">
        <f t="shared" si="51"/>
        <v>60.497380058797539</v>
      </c>
      <c r="AV21" s="1">
        <f t="shared" si="55"/>
        <v>58.447732596360872</v>
      </c>
      <c r="AW21" s="1">
        <f t="shared" si="55"/>
        <v>56.467527062090184</v>
      </c>
      <c r="AX21" s="1">
        <f t="shared" si="55"/>
        <v>54.554410767791147</v>
      </c>
      <c r="AY21" s="1">
        <f t="shared" si="55"/>
        <v>52.706110734198653</v>
      </c>
      <c r="AZ21" s="1">
        <f t="shared" si="55"/>
        <v>50.920430990443506</v>
      </c>
    </row>
    <row r="22" spans="1:52" x14ac:dyDescent="0.15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92.221088284764718</v>
      </c>
      <c r="AH22" s="1">
        <f t="shared" si="60"/>
        <v>89.096643566624778</v>
      </c>
      <c r="AI22" s="12">
        <f>AH23*u*(1-div)</f>
        <v>85.701463350698191</v>
      </c>
      <c r="AJ22" s="1">
        <f t="shared" si="59"/>
        <v>82.79790311861629</v>
      </c>
      <c r="AK22" s="1">
        <f t="shared" si="58"/>
        <v>79.992715326067028</v>
      </c>
      <c r="AL22" s="1">
        <f t="shared" si="57"/>
        <v>77.282567120935809</v>
      </c>
      <c r="AM22" s="1">
        <f t="shared" si="56"/>
        <v>74.664238567929587</v>
      </c>
      <c r="AN22" s="1">
        <f t="shared" si="54"/>
        <v>72.134618822962366</v>
      </c>
      <c r="AO22" s="1">
        <f t="shared" si="55"/>
        <v>69.690702437151501</v>
      </c>
      <c r="AP22" s="1">
        <f t="shared" si="55"/>
        <v>67.329585786035253</v>
      </c>
      <c r="AQ22" s="1">
        <f t="shared" si="55"/>
        <v>65.048463619767304</v>
      </c>
      <c r="AR22" s="1">
        <f t="shared" si="55"/>
        <v>62.844625730191289</v>
      </c>
      <c r="AS22" s="1">
        <f t="shared" si="55"/>
        <v>60.715453730833993</v>
      </c>
      <c r="AT22" s="1">
        <f t="shared" si="52"/>
        <v>58.658417945992618</v>
      </c>
      <c r="AU22" s="12">
        <f t="shared" si="51"/>
        <v>56.423138454696577</v>
      </c>
      <c r="AV22" s="1">
        <f t="shared" si="55"/>
        <v>54.511526043646981</v>
      </c>
      <c r="AW22" s="1">
        <f t="shared" si="55"/>
        <v>52.664678941833294</v>
      </c>
      <c r="AX22" s="1">
        <f t="shared" si="55"/>
        <v>50.880402904618755</v>
      </c>
      <c r="AY22" s="1">
        <f t="shared" si="55"/>
        <v>49.156578028238229</v>
      </c>
      <c r="AZ22" s="1">
        <f t="shared" si="55"/>
        <v>47.491156231133473</v>
      </c>
    </row>
    <row r="23" spans="1:52" x14ac:dyDescent="0.15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89.026605508697784</v>
      </c>
      <c r="AG23" s="1">
        <f>AF24*u</f>
        <v>86.010389667732355</v>
      </c>
      <c r="AH23" s="1">
        <f t="shared" si="60"/>
        <v>83.096363031300882</v>
      </c>
      <c r="AI23" s="12">
        <f>AH24*u*(1-div)</f>
        <v>79.929833782998031</v>
      </c>
      <c r="AJ23" s="1">
        <f t="shared" si="59"/>
        <v>77.221816000623249</v>
      </c>
      <c r="AK23" s="1">
        <f t="shared" si="58"/>
        <v>74.605545691783462</v>
      </c>
      <c r="AL23" s="1">
        <f t="shared" si="57"/>
        <v>72.077914457798627</v>
      </c>
      <c r="AM23" s="1">
        <f t="shared" si="56"/>
        <v>69.63591921234223</v>
      </c>
      <c r="AN23" s="1">
        <f t="shared" si="54"/>
        <v>67.276658613464974</v>
      </c>
      <c r="AO23" s="1">
        <f t="shared" si="55"/>
        <v>64.997329616502029</v>
      </c>
      <c r="AP23" s="1">
        <f t="shared" si="55"/>
        <v>62.79522414376676</v>
      </c>
      <c r="AQ23" s="1">
        <f t="shared" si="55"/>
        <v>60.667725867075767</v>
      </c>
      <c r="AR23" s="1">
        <f t="shared" si="55"/>
        <v>58.612307099281175</v>
      </c>
      <c r="AS23" s="1">
        <f t="shared" si="55"/>
        <v>56.626525791118048</v>
      </c>
      <c r="AT23" s="1">
        <f t="shared" si="52"/>
        <v>54.708022629798236</v>
      </c>
      <c r="AU23" s="12">
        <f t="shared" si="51"/>
        <v>52.623279718621532</v>
      </c>
      <c r="AV23" s="1">
        <f t="shared" si="55"/>
        <v>50.840406284506884</v>
      </c>
      <c r="AW23" s="1">
        <f t="shared" si="55"/>
        <v>49.117936491120552</v>
      </c>
      <c r="AX23" s="1">
        <f t="shared" si="55"/>
        <v>47.453823866882935</v>
      </c>
      <c r="AY23" s="1">
        <f t="shared" si="55"/>
        <v>45.846091274543468</v>
      </c>
      <c r="AZ23" s="1">
        <f t="shared" si="55"/>
        <v>44.292828562138737</v>
      </c>
    </row>
    <row r="24" spans="1:52" x14ac:dyDescent="0.15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85.94277768581334</v>
      </c>
      <c r="AF24" s="1">
        <f>AE25*u</f>
        <v>83.031041739111487</v>
      </c>
      <c r="AG24" s="1">
        <f>AF25*u</f>
        <v>80.217955224643617</v>
      </c>
      <c r="AH24" s="1">
        <f t="shared" si="60"/>
        <v>77.500175905799537</v>
      </c>
      <c r="AI24" s="12">
        <f>AH25*u*(1-div)</f>
        <v>74.546898953571286</v>
      </c>
      <c r="AJ24" s="1">
        <f t="shared" si="59"/>
        <v>72.021254667418603</v>
      </c>
      <c r="AK24" s="1">
        <f t="shared" si="58"/>
        <v>69.581179052125677</v>
      </c>
      <c r="AL24" s="1">
        <f t="shared" si="57"/>
        <v>67.223773046461801</v>
      </c>
      <c r="AM24" s="1">
        <f t="shared" si="56"/>
        <v>64.946235809209767</v>
      </c>
      <c r="AN24" s="1">
        <f t="shared" si="54"/>
        <v>62.74586139147825</v>
      </c>
      <c r="AO24" s="1">
        <f t="shared" si="55"/>
        <v>60.620035521755405</v>
      </c>
      <c r="AP24" s="1">
        <f t="shared" si="55"/>
        <v>58.566232499885253</v>
      </c>
      <c r="AQ24" s="1">
        <f t="shared" si="55"/>
        <v>56.582012196275443</v>
      </c>
      <c r="AR24" s="1">
        <f t="shared" si="55"/>
        <v>54.665017152772037</v>
      </c>
      <c r="AS24" s="1">
        <f t="shared" si="55"/>
        <v>52.812969781756301</v>
      </c>
      <c r="AT24" s="1">
        <f t="shared" si="52"/>
        <v>51.023669660135901</v>
      </c>
      <c r="AU24" s="12">
        <f t="shared" si="51"/>
        <v>49.079325329762469</v>
      </c>
      <c r="AV24" s="1">
        <f t="shared" si="55"/>
        <v>47.416520849262902</v>
      </c>
      <c r="AW24" s="1">
        <f t="shared" si="55"/>
        <v>45.810052080833486</v>
      </c>
      <c r="AX24" s="1">
        <f t="shared" si="55"/>
        <v>44.258010374063396</v>
      </c>
      <c r="AY24" s="1">
        <f t="shared" si="55"/>
        <v>42.758551743499062</v>
      </c>
      <c r="AZ24" s="1">
        <f t="shared" si="55"/>
        <v>41.309894677798844</v>
      </c>
    </row>
    <row r="25" spans="1:52" x14ac:dyDescent="0.15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82.965771795393422</v>
      </c>
      <c r="AE25" s="1">
        <f>AD26*u</f>
        <v>80.154896622547028</v>
      </c>
      <c r="AF25" s="1">
        <f>AE26*u</f>
        <v>77.439253725208303</v>
      </c>
      <c r="AG25" s="1">
        <f>AF26*u</f>
        <v>74.815616639823773</v>
      </c>
      <c r="AH25" s="1">
        <f t="shared" si="60"/>
        <v>72.28086821522399</v>
      </c>
      <c r="AI25" s="12">
        <f>AH26*u*(1-div)</f>
        <v>69.526481922649253</v>
      </c>
      <c r="AJ25" s="1">
        <f t="shared" si="59"/>
        <v>67.170929052319877</v>
      </c>
      <c r="AK25" s="1">
        <f t="shared" si="58"/>
        <v>64.895182166292898</v>
      </c>
      <c r="AL25" s="1">
        <f t="shared" si="57"/>
        <v>62.696537442798522</v>
      </c>
      <c r="AM25" s="1">
        <f t="shared" si="56"/>
        <v>60.572382665380047</v>
      </c>
      <c r="AN25" s="1">
        <f t="shared" si="54"/>
        <v>58.520194119311178</v>
      </c>
      <c r="AO25" s="1">
        <f t="shared" si="55"/>
        <v>56.537533593163261</v>
      </c>
      <c r="AP25" s="1">
        <f t="shared" si="55"/>
        <v>54.622045481958629</v>
      </c>
      <c r="AQ25" s="1">
        <f t="shared" si="55"/>
        <v>52.771453988469382</v>
      </c>
      <c r="AR25" s="1">
        <f t="shared" si="55"/>
        <v>50.983560419335717</v>
      </c>
      <c r="AS25" s="1">
        <f t="shared" si="55"/>
        <v>49.256240572791675</v>
      </c>
      <c r="AT25" s="1">
        <f t="shared" si="52"/>
        <v>47.587442214894665</v>
      </c>
      <c r="AU25" s="12">
        <f t="shared" si="51"/>
        <v>45.77404121720447</v>
      </c>
      <c r="AV25" s="1">
        <f t="shared" si="55"/>
        <v>44.223219556247813</v>
      </c>
      <c r="AW25" s="1">
        <f t="shared" si="55"/>
        <v>42.724939636420693</v>
      </c>
      <c r="AX25" s="1">
        <f t="shared" si="55"/>
        <v>41.277421346811479</v>
      </c>
      <c r="AY25" s="1">
        <f t="shared" si="55"/>
        <v>39.878944886554969</v>
      </c>
      <c r="AZ25" s="1">
        <f t="shared" si="55"/>
        <v>38.527848721531974</v>
      </c>
    </row>
    <row r="26" spans="1:52" x14ac:dyDescent="0.15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80.09188759024174</v>
      </c>
      <c r="AD26" s="1">
        <f>AC27*u</f>
        <v>77.378379434986869</v>
      </c>
      <c r="AE26" s="1">
        <f t="shared" ref="AE26:AZ41" si="61">AD27*u</f>
        <v>74.756804766757625</v>
      </c>
      <c r="AF26" s="1">
        <f t="shared" si="61"/>
        <v>72.224048884748527</v>
      </c>
      <c r="AG26" s="1">
        <f t="shared" si="61"/>
        <v>69.777102614023178</v>
      </c>
      <c r="AH26" s="1">
        <f t="shared" si="60"/>
        <v>67.413058730304328</v>
      </c>
      <c r="AI26" s="12">
        <f>AH27*u*(1-div)</f>
        <v>64.844168656178482</v>
      </c>
      <c r="AJ26" s="1">
        <f t="shared" si="61"/>
        <v>62.647252267224509</v>
      </c>
      <c r="AK26" s="1">
        <f t="shared" si="61"/>
        <v>60.524767268479913</v>
      </c>
      <c r="AL26" s="1">
        <f t="shared" si="61"/>
        <v>58.474191929087702</v>
      </c>
      <c r="AM26" s="1">
        <f t="shared" si="61"/>
        <v>56.493089954274815</v>
      </c>
      <c r="AN26" s="1">
        <f t="shared" si="61"/>
        <v>54.579107590783252</v>
      </c>
      <c r="AO26" s="1">
        <f t="shared" si="61"/>
        <v>52.729970830368472</v>
      </c>
      <c r="AP26" s="1">
        <f t="shared" si="61"/>
        <v>50.943482708043454</v>
      </c>
      <c r="AQ26" s="1">
        <f t="shared" si="61"/>
        <v>49.217520691857878</v>
      </c>
      <c r="AR26" s="1">
        <f t="shared" si="61"/>
        <v>47.550034161111469</v>
      </c>
      <c r="AS26" s="1">
        <f t="shared" si="61"/>
        <v>45.939041970005391</v>
      </c>
      <c r="AT26" s="1">
        <f t="shared" si="61"/>
        <v>44.382630093836845</v>
      </c>
      <c r="AU26" s="12">
        <f t="shared" si="51"/>
        <v>42.691353951512824</v>
      </c>
      <c r="AV26" s="1">
        <f t="shared" si="61"/>
        <v>41.244973542813092</v>
      </c>
      <c r="AW26" s="1">
        <f t="shared" si="61"/>
        <v>39.847596412131864</v>
      </c>
      <c r="AX26" s="1">
        <f t="shared" si="61"/>
        <v>38.497562331466774</v>
      </c>
      <c r="AY26" s="1">
        <f t="shared" si="61"/>
        <v>37.193267321236583</v>
      </c>
      <c r="AZ26" s="1">
        <f t="shared" si="61"/>
        <v>35.933161744588311</v>
      </c>
    </row>
    <row r="27" spans="1:52" x14ac:dyDescent="0.15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77.317552997489116</v>
      </c>
      <c r="AC27" s="1">
        <f t="shared" ref="AC27:AZ27" si="62">AB28*u</f>
        <v>74.69803912516781</v>
      </c>
      <c r="AD27" s="1">
        <f t="shared" si="62"/>
        <v>72.167274219429899</v>
      </c>
      <c r="AE27" s="1">
        <f t="shared" si="62"/>
        <v>69.722251470823835</v>
      </c>
      <c r="AF27" s="1">
        <f t="shared" si="62"/>
        <v>67.360065940414799</v>
      </c>
      <c r="AG27" s="1">
        <f t="shared" si="62"/>
        <v>65.077911108417908</v>
      </c>
      <c r="AH27" s="1">
        <f t="shared" si="60"/>
        <v>62.873075539763384</v>
      </c>
      <c r="AI27" s="12">
        <f>AH28*u*(1-div)</f>
        <v>60.47718930160854</v>
      </c>
      <c r="AJ27" s="1">
        <f t="shared" si="62"/>
        <v>58.428225900765867</v>
      </c>
      <c r="AK27" s="1">
        <f t="shared" si="62"/>
        <v>56.448681252125091</v>
      </c>
      <c r="AL27" s="1">
        <f t="shared" si="62"/>
        <v>54.536203452692028</v>
      </c>
      <c r="AM27" s="1">
        <f t="shared" si="62"/>
        <v>52.688520281799342</v>
      </c>
      <c r="AN27" s="1">
        <f t="shared" si="62"/>
        <v>50.903436501474076</v>
      </c>
      <c r="AO27" s="1">
        <f t="shared" si="62"/>
        <v>49.178831248268899</v>
      </c>
      <c r="AP27" s="1">
        <f t="shared" si="62"/>
        <v>47.512655513457766</v>
      </c>
      <c r="AQ27" s="1">
        <f t="shared" si="62"/>
        <v>45.902929708602436</v>
      </c>
      <c r="AR27" s="1">
        <f t="shared" si="62"/>
        <v>44.347741313597481</v>
      </c>
      <c r="AS27" s="1">
        <f t="shared" si="62"/>
        <v>42.84524260439931</v>
      </c>
      <c r="AT27" s="1">
        <f t="shared" si="61"/>
        <v>41.393648457739786</v>
      </c>
      <c r="AU27" s="12">
        <f t="shared" si="51"/>
        <v>39.816272580458268</v>
      </c>
      <c r="AV27" s="1">
        <f t="shared" si="62"/>
        <v>38.467299749256213</v>
      </c>
      <c r="AW27" s="1">
        <f t="shared" si="62"/>
        <v>37.164030033423501</v>
      </c>
      <c r="AX27" s="1">
        <f t="shared" si="62"/>
        <v>35.904915014262436</v>
      </c>
      <c r="AY27" s="1">
        <f t="shared" si="62"/>
        <v>34.688458733404289</v>
      </c>
      <c r="AZ27" s="1">
        <f t="shared" si="62"/>
        <v>33.513215915456477</v>
      </c>
    </row>
    <row r="28" spans="1:52" x14ac:dyDescent="0.15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74.639319678712241</v>
      </c>
      <c r="AB28" s="1">
        <f t="shared" ref="AB28:AZ28" si="63">AA29*u</f>
        <v>72.110544184157192</v>
      </c>
      <c r="AC28" s="1">
        <f t="shared" si="63"/>
        <v>69.667443445607276</v>
      </c>
      <c r="AD28" s="1">
        <f t="shared" si="63"/>
        <v>67.307114807673557</v>
      </c>
      <c r="AE28" s="1">
        <f t="shared" si="63"/>
        <v>65.026753956750682</v>
      </c>
      <c r="AF28" s="1">
        <f t="shared" si="63"/>
        <v>62.823651589203365</v>
      </c>
      <c r="AG28" s="1">
        <f t="shared" si="63"/>
        <v>60.695190192434318</v>
      </c>
      <c r="AH28" s="1">
        <f t="shared" si="60"/>
        <v>58.638840935009874</v>
      </c>
      <c r="AI28" s="12">
        <f>AH29*u*(1-div)</f>
        <v>56.404307459250582</v>
      </c>
      <c r="AJ28" s="1">
        <f t="shared" si="63"/>
        <v>54.493333041152006</v>
      </c>
      <c r="AK28" s="1">
        <f t="shared" si="63"/>
        <v>52.647102317127924</v>
      </c>
      <c r="AL28" s="1">
        <f t="shared" si="63"/>
        <v>50.863421774861997</v>
      </c>
      <c r="AM28" s="1">
        <f t="shared" si="63"/>
        <v>49.140172218098236</v>
      </c>
      <c r="AN28" s="1">
        <f t="shared" si="63"/>
        <v>47.475306248817652</v>
      </c>
      <c r="AO28" s="1">
        <f t="shared" si="63"/>
        <v>45.866845834718411</v>
      </c>
      <c r="AP28" s="1">
        <f t="shared" si="63"/>
        <v>44.312879959109658</v>
      </c>
      <c r="AQ28" s="1">
        <f t="shared" si="63"/>
        <v>42.811562350426833</v>
      </c>
      <c r="AR28" s="1">
        <f t="shared" si="63"/>
        <v>41.361109288670768</v>
      </c>
      <c r="AS28" s="1">
        <f t="shared" si="63"/>
        <v>39.959797486164724</v>
      </c>
      <c r="AT28" s="1">
        <f t="shared" si="61"/>
        <v>38.60596204011069</v>
      </c>
      <c r="AU28" s="12">
        <f t="shared" si="51"/>
        <v>37.134815728775365</v>
      </c>
      <c r="AV28" s="1">
        <f t="shared" si="63"/>
        <v>35.876690488433354</v>
      </c>
      <c r="AW28" s="1">
        <f t="shared" si="63"/>
        <v>34.661190452749572</v>
      </c>
      <c r="AX28" s="1">
        <f t="shared" si="63"/>
        <v>33.486871482449295</v>
      </c>
      <c r="AY28" s="1">
        <f t="shared" si="63"/>
        <v>32.352338365606265</v>
      </c>
      <c r="AZ28" s="1">
        <f t="shared" si="63"/>
        <v>31.256243159987278</v>
      </c>
    </row>
    <row r="29" spans="1:52" x14ac:dyDescent="0.15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72.053858743847201</v>
      </c>
      <c r="AA29" s="1">
        <f t="shared" ref="AA29:AZ29" si="64">Z30*u</f>
        <v>69.612678504478808</v>
      </c>
      <c r="AB29" s="1">
        <f t="shared" si="64"/>
        <v>67.254205299334217</v>
      </c>
      <c r="AC29" s="1">
        <f t="shared" si="64"/>
        <v>64.975637019253298</v>
      </c>
      <c r="AD29" s="1">
        <f t="shared" si="64"/>
        <v>62.774266490359558</v>
      </c>
      <c r="AE29" s="1">
        <f t="shared" si="64"/>
        <v>60.647478257658605</v>
      </c>
      <c r="AF29" s="1">
        <f t="shared" si="64"/>
        <v>58.59274547760797</v>
      </c>
      <c r="AG29" s="1">
        <f t="shared" si="64"/>
        <v>56.607626915966861</v>
      </c>
      <c r="AH29" s="1">
        <f t="shared" si="60"/>
        <v>54.689764047358189</v>
      </c>
      <c r="AI29" s="12">
        <f>AH30*u*(1-div)</f>
        <v>52.605716910740355</v>
      </c>
      <c r="AJ29" s="1">
        <f t="shared" si="64"/>
        <v>50.823438503461105</v>
      </c>
      <c r="AK29" s="1">
        <f t="shared" si="64"/>
        <v>49.101543577438179</v>
      </c>
      <c r="AL29" s="1">
        <f t="shared" si="64"/>
        <v>47.437986344093417</v>
      </c>
      <c r="AM29" s="1">
        <f t="shared" si="64"/>
        <v>45.830790326038141</v>
      </c>
      <c r="AN29" s="1">
        <f t="shared" si="64"/>
        <v>44.278046008814265</v>
      </c>
      <c r="AO29" s="1">
        <f t="shared" si="64"/>
        <v>42.777908572194427</v>
      </c>
      <c r="AP29" s="1">
        <f t="shared" si="64"/>
        <v>41.328595698345509</v>
      </c>
      <c r="AQ29" s="1">
        <f t="shared" si="64"/>
        <v>39.928385454251341</v>
      </c>
      <c r="AR29" s="1">
        <f t="shared" si="64"/>
        <v>38.575614245879059</v>
      </c>
      <c r="AS29" s="1">
        <f t="shared" si="64"/>
        <v>37.268674841657607</v>
      </c>
      <c r="AT29" s="1">
        <f t="shared" si="61"/>
        <v>36.006014462921549</v>
      </c>
      <c r="AU29" s="12">
        <f t="shared" si="51"/>
        <v>34.633943607441296</v>
      </c>
      <c r="AV29" s="1">
        <f t="shared" si="64"/>
        <v>33.460547758560331</v>
      </c>
      <c r="AW29" s="1">
        <f t="shared" si="64"/>
        <v>32.326906487840532</v>
      </c>
      <c r="AX29" s="1">
        <f t="shared" si="64"/>
        <v>31.231672912653764</v>
      </c>
      <c r="AY29" s="1">
        <f t="shared" si="64"/>
        <v>30.173545782671308</v>
      </c>
      <c r="AZ29" s="1">
        <f t="shared" si="64"/>
        <v>29.151267933844441</v>
      </c>
    </row>
    <row r="30" spans="1:52" x14ac:dyDescent="0.15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69.557956613570511</v>
      </c>
      <c r="Z30" s="1">
        <f t="shared" ref="Z30:AZ30" si="65">Y31*u</f>
        <v>67.201337382676201</v>
      </c>
      <c r="AA30" s="1">
        <f t="shared" si="65"/>
        <v>64.924560264313683</v>
      </c>
      <c r="AB30" s="1">
        <f t="shared" si="65"/>
        <v>62.724920212691039</v>
      </c>
      <c r="AC30" s="1">
        <f t="shared" si="65"/>
        <v>60.599803828799125</v>
      </c>
      <c r="AD30" s="1">
        <f t="shared" si="65"/>
        <v>58.546686255424227</v>
      </c>
      <c r="AE30" s="1">
        <f t="shared" si="65"/>
        <v>56.563128177357413</v>
      </c>
      <c r="AF30" s="1">
        <f t="shared" si="65"/>
        <v>54.646772923236945</v>
      </c>
      <c r="AG30" s="1">
        <f t="shared" si="65"/>
        <v>52.795343665579715</v>
      </c>
      <c r="AH30" s="1">
        <f t="shared" si="60"/>
        <v>51.006640715675864</v>
      </c>
      <c r="AI30" s="12">
        <f>AH31*u*(1-div)</f>
        <v>49.06294530239979</v>
      </c>
      <c r="AJ30" s="1">
        <f t="shared" si="65"/>
        <v>47.400695776205509</v>
      </c>
      <c r="AK30" s="1">
        <f t="shared" si="65"/>
        <v>45.794763160264004</v>
      </c>
      <c r="AL30" s="1">
        <f t="shared" si="65"/>
        <v>44.243239441169102</v>
      </c>
      <c r="AM30" s="1">
        <f t="shared" si="65"/>
        <v>42.744281248889784</v>
      </c>
      <c r="AN30" s="1">
        <f t="shared" si="65"/>
        <v>41.296107666656681</v>
      </c>
      <c r="AO30" s="1">
        <f t="shared" si="65"/>
        <v>39.896998115049485</v>
      </c>
      <c r="AP30" s="1">
        <f t="shared" si="65"/>
        <v>38.545290307771282</v>
      </c>
      <c r="AQ30" s="1">
        <f t="shared" si="65"/>
        <v>37.239378276681322</v>
      </c>
      <c r="AR30" s="1">
        <f t="shared" si="65"/>
        <v>35.977710463739044</v>
      </c>
      <c r="AS30" s="1">
        <f t="shared" si="65"/>
        <v>34.758787877593761</v>
      </c>
      <c r="AT30" s="1">
        <f t="shared" si="61"/>
        <v>33.581162312628102</v>
      </c>
      <c r="AU30" s="12">
        <f t="shared" si="51"/>
        <v>32.301494601841682</v>
      </c>
      <c r="AV30" s="1">
        <f t="shared" si="65"/>
        <v>31.207121979767305</v>
      </c>
      <c r="AW30" s="1">
        <f t="shared" si="65"/>
        <v>30.149826633859515</v>
      </c>
      <c r="AX30" s="1">
        <f t="shared" si="65"/>
        <v>29.128352388314735</v>
      </c>
      <c r="AY30" s="1">
        <f t="shared" si="65"/>
        <v>28.141485626487277</v>
      </c>
      <c r="AZ30" s="1">
        <f t="shared" si="65"/>
        <v>27.188053848987678</v>
      </c>
    </row>
    <row r="31" spans="1:52" x14ac:dyDescent="0.15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67.148511025004723</v>
      </c>
      <c r="Y31" s="1">
        <f>X32*u</f>
        <v>64.873523660344688</v>
      </c>
      <c r="Z31" s="1">
        <f t="shared" ref="Z31:AG31" si="66">Y32*u</f>
        <v>62.675612725680772</v>
      </c>
      <c r="AA31" s="1">
        <f t="shared" si="66"/>
        <v>60.55216687637288</v>
      </c>
      <c r="AB31" s="1">
        <f t="shared" si="66"/>
        <v>58.50066323997445</v>
      </c>
      <c r="AC31" s="1">
        <f t="shared" si="66"/>
        <v>56.518664418800071</v>
      </c>
      <c r="AD31" s="1">
        <f t="shared" si="66"/>
        <v>54.603815594045763</v>
      </c>
      <c r="AE31" s="1">
        <f t="shared" si="66"/>
        <v>52.753841728021797</v>
      </c>
      <c r="AF31" s="1">
        <f t="shared" si="66"/>
        <v>50.966544861173382</v>
      </c>
      <c r="AG31" s="1">
        <f t="shared" si="66"/>
        <v>49.239801500678453</v>
      </c>
      <c r="AH31" s="1">
        <f t="shared" si="60"/>
        <v>47.571560097519125</v>
      </c>
      <c r="AI31" s="12">
        <f>AH32*u*(1-div)</f>
        <v>45.758764315115904</v>
      </c>
      <c r="AJ31" s="1">
        <f t="shared" ref="AI31:AS31" si="67">AI32*u</f>
        <v>44.208460234648939</v>
      </c>
      <c r="AK31" s="1">
        <f t="shared" si="67"/>
        <v>42.710680359716918</v>
      </c>
      <c r="AL31" s="1">
        <f t="shared" si="67"/>
        <v>41.263645173512899</v>
      </c>
      <c r="AM31" s="1">
        <f t="shared" si="67"/>
        <v>39.865635449148336</v>
      </c>
      <c r="AN31" s="1">
        <f t="shared" si="67"/>
        <v>38.514990207034423</v>
      </c>
      <c r="AO31" s="1">
        <f t="shared" si="67"/>
        <v>37.21010474146717</v>
      </c>
      <c r="AP31" s="1">
        <f t="shared" si="67"/>
        <v>35.949428714071871</v>
      </c>
      <c r="AQ31" s="1">
        <f t="shared" si="67"/>
        <v>34.731464311841002</v>
      </c>
      <c r="AR31" s="1">
        <f t="shared" si="67"/>
        <v>33.554764467578536</v>
      </c>
      <c r="AS31" s="1">
        <f t="shared" si="67"/>
        <v>32.41793114063465</v>
      </c>
      <c r="AT31" s="1">
        <f t="shared" si="61"/>
        <v>31.319613655889523</v>
      </c>
      <c r="AU31" s="12">
        <f t="shared" si="51"/>
        <v>30.126126130454001</v>
      </c>
      <c r="AV31" s="1">
        <f t="shared" ref="AV31:AZ40" si="68">AU32*u</f>
        <v>29.105454856486123</v>
      </c>
      <c r="AW31" s="1">
        <f t="shared" si="68"/>
        <v>28.119363861608619</v>
      </c>
      <c r="AX31" s="1">
        <f t="shared" si="68"/>
        <v>27.16668156812311</v>
      </c>
      <c r="AY31" s="1">
        <f t="shared" si="68"/>
        <v>26.246276091310538</v>
      </c>
      <c r="AZ31" s="1">
        <f t="shared" si="68"/>
        <v>25.357053894635538</v>
      </c>
    </row>
    <row r="32" spans="1:52" x14ac:dyDescent="0.15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64.822527175784032</v>
      </c>
      <c r="X32" s="1">
        <f t="shared" ref="X32:AO47" si="69">W33*u</f>
        <v>62.626343998835765</v>
      </c>
      <c r="Y32" s="1">
        <f t="shared" si="69"/>
        <v>60.504567370919922</v>
      </c>
      <c r="Z32" s="1">
        <f t="shared" si="69"/>
        <v>58.454676402796899</v>
      </c>
      <c r="AA32" s="1">
        <f t="shared" si="69"/>
        <v>56.474235612797301</v>
      </c>
      <c r="AB32" s="1">
        <f t="shared" si="69"/>
        <v>54.560892033218813</v>
      </c>
      <c r="AC32" s="1">
        <f t="shared" si="69"/>
        <v>52.712372414757986</v>
      </c>
      <c r="AD32" s="1">
        <f t="shared" si="69"/>
        <v>50.926480525656039</v>
      </c>
      <c r="AE32" s="1">
        <f t="shared" si="69"/>
        <v>49.20109454234909</v>
      </c>
      <c r="AF32" s="1">
        <f t="shared" si="69"/>
        <v>47.534164528523377</v>
      </c>
      <c r="AG32" s="1">
        <f t="shared" si="69"/>
        <v>45.923709999579401</v>
      </c>
      <c r="AH32" s="1">
        <f t="shared" si="60"/>
        <v>44.367817569612484</v>
      </c>
      <c r="AI32" s="12">
        <f>AH33*u*(1-div)</f>
        <v>42.677105883896211</v>
      </c>
      <c r="AJ32" s="1">
        <f t="shared" si="69"/>
        <v>41.231208198838544</v>
      </c>
      <c r="AK32" s="1">
        <f t="shared" si="69"/>
        <v>39.834297437152465</v>
      </c>
      <c r="AL32" s="1">
        <f t="shared" si="69"/>
        <v>38.484713924930034</v>
      </c>
      <c r="AM32" s="1">
        <f t="shared" si="69"/>
        <v>37.180854217911815</v>
      </c>
      <c r="AN32" s="1">
        <f t="shared" si="69"/>
        <v>35.921169196429794</v>
      </c>
      <c r="AO32" s="1">
        <f t="shared" si="69"/>
        <v>34.704162224893814</v>
      </c>
      <c r="AP32" s="1">
        <f t="shared" ref="AP32:AS46" si="70">AO33*u</f>
        <v>33.528387373633926</v>
      </c>
      <c r="AQ32" s="1">
        <f t="shared" si="70"/>
        <v>32.392447700987411</v>
      </c>
      <c r="AR32" s="1">
        <f t="shared" si="70"/>
        <v>31.29499359358784</v>
      </c>
      <c r="AS32" s="1">
        <f t="shared" si="70"/>
        <v>30.234721162885421</v>
      </c>
      <c r="AT32" s="1">
        <f t="shared" si="61"/>
        <v>29.210370695993152</v>
      </c>
      <c r="AU32" s="12">
        <f t="shared" si="51"/>
        <v>28.097259486447332</v>
      </c>
      <c r="AV32" s="1">
        <f t="shared" si="68"/>
        <v>27.145326087813366</v>
      </c>
      <c r="AW32" s="1">
        <f t="shared" si="68"/>
        <v>26.22564413334149</v>
      </c>
      <c r="AX32" s="1">
        <f t="shared" si="68"/>
        <v>25.337120946115402</v>
      </c>
      <c r="AY32" s="1">
        <f t="shared" si="68"/>
        <v>24.478700869044577</v>
      </c>
      <c r="AZ32" s="1">
        <f t="shared" si="68"/>
        <v>23.64936401063483</v>
      </c>
    </row>
    <row r="33" spans="1:52" x14ac:dyDescent="0.15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2">
        <f t="shared" ref="V33:V52" si="71">U34*u*(1-div)</f>
        <v>62.577114001687043</v>
      </c>
      <c r="W33" s="1">
        <f>V34*u</f>
        <v>60.457005283003525</v>
      </c>
      <c r="X33" s="1">
        <f t="shared" ref="W33:AL38" si="72">W34*u</f>
        <v>58.408725715452107</v>
      </c>
      <c r="Y33" s="1">
        <f t="shared" si="72"/>
        <v>56.429841731873267</v>
      </c>
      <c r="Z33" s="1">
        <f t="shared" si="72"/>
        <v>54.518002214211066</v>
      </c>
      <c r="AA33" s="1">
        <f t="shared" si="72"/>
        <v>52.670935700142671</v>
      </c>
      <c r="AB33" s="1">
        <f t="shared" si="72"/>
        <v>50.886447684346969</v>
      </c>
      <c r="AC33" s="1">
        <f>AB34*u</f>
        <v>49.16241801120627</v>
      </c>
      <c r="AD33" s="1">
        <f t="shared" si="72"/>
        <v>47.496798355842905</v>
      </c>
      <c r="AE33" s="1">
        <f t="shared" si="72"/>
        <v>45.887609790498395</v>
      </c>
      <c r="AF33" s="1">
        <f t="shared" si="72"/>
        <v>44.332940433363113</v>
      </c>
      <c r="AG33" s="1">
        <f t="shared" si="72"/>
        <v>42.830943177064015</v>
      </c>
      <c r="AH33" s="1">
        <f t="shared" si="60"/>
        <v>41.379833494110528</v>
      </c>
      <c r="AI33" s="12">
        <f>AH34*u*(1-div)</f>
        <v>39.802984059681656</v>
      </c>
      <c r="AJ33" s="1">
        <f t="shared" si="72"/>
        <v>38.454461442734548</v>
      </c>
      <c r="AK33" s="1">
        <f t="shared" si="72"/>
        <v>37.151626687925891</v>
      </c>
      <c r="AL33" s="1">
        <f t="shared" si="72"/>
        <v>35.892931893336552</v>
      </c>
      <c r="AM33" s="1">
        <f t="shared" si="69"/>
        <v>34.676881599867805</v>
      </c>
      <c r="AN33" s="1">
        <f t="shared" si="69"/>
        <v>33.502031014482036</v>
      </c>
      <c r="AO33" s="1">
        <f t="shared" ref="AO33:AO46" si="73">AN34*u</f>
        <v>32.366984293639391</v>
      </c>
      <c r="AP33" s="1">
        <f t="shared" si="70"/>
        <v>31.270392884892292</v>
      </c>
      <c r="AQ33" s="1">
        <f t="shared" si="70"/>
        <v>30.210953924665858</v>
      </c>
      <c r="AR33" s="1">
        <f t="shared" si="70"/>
        <v>29.187408690321814</v>
      </c>
      <c r="AS33" s="1">
        <f t="shared" si="70"/>
        <v>28.198541104666415</v>
      </c>
      <c r="AT33" s="1">
        <f t="shared" si="61"/>
        <v>27.243176291125366</v>
      </c>
      <c r="AU33" s="12">
        <f t="shared" si="51"/>
        <v>26.205028393966202</v>
      </c>
      <c r="AV33" s="1">
        <f t="shared" si="68"/>
        <v>25.317203666704096</v>
      </c>
      <c r="AW33" s="1">
        <f t="shared" si="68"/>
        <v>24.459458385817232</v>
      </c>
      <c r="AX33" s="1">
        <f t="shared" si="68"/>
        <v>23.630773461538848</v>
      </c>
      <c r="AY33" s="1">
        <f t="shared" si="68"/>
        <v>22.830164330799878</v>
      </c>
      <c r="AZ33" s="1">
        <f t="shared" si="68"/>
        <v>22.056679787466653</v>
      </c>
    </row>
    <row r="34" spans="1:52" x14ac:dyDescent="0.15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 t="shared" ref="U34:U52" si="74">T35*u</f>
        <v>60.674933416909106</v>
      </c>
      <c r="V34" s="12">
        <f t="shared" si="71"/>
        <v>58.362811149523019</v>
      </c>
      <c r="W34" s="1">
        <f t="shared" si="72"/>
        <v>56.385482748573629</v>
      </c>
      <c r="X34" s="1">
        <f t="shared" si="72"/>
        <v>54.475146110498429</v>
      </c>
      <c r="Y34" s="1">
        <f t="shared" si="72"/>
        <v>52.629531558550333</v>
      </c>
      <c r="Z34" s="1">
        <f t="shared" si="72"/>
        <v>50.846446312488901</v>
      </c>
      <c r="AA34" s="1">
        <f t="shared" si="72"/>
        <v>49.123771883331379</v>
      </c>
      <c r="AB34" s="1">
        <f t="shared" si="72"/>
        <v>47.459461556369618</v>
      </c>
      <c r="AC34" s="1">
        <f t="shared" si="72"/>
        <v>45.851537959462071</v>
      </c>
      <c r="AD34" s="1">
        <f t="shared" si="69"/>
        <v>44.298090713712092</v>
      </c>
      <c r="AE34" s="1">
        <f t="shared" si="69"/>
        <v>42.797274163740745</v>
      </c>
      <c r="AF34" s="1">
        <f t="shared" si="69"/>
        <v>41.347305184858321</v>
      </c>
      <c r="AG34" s="1">
        <f t="shared" si="69"/>
        <v>39.946461064528265</v>
      </c>
      <c r="AH34" s="1">
        <f t="shared" si="60"/>
        <v>38.593077455607343</v>
      </c>
      <c r="AI34" s="12">
        <f>AH35*u*(1-div)</f>
        <v>37.122422133434405</v>
      </c>
      <c r="AJ34" s="1">
        <f t="shared" si="69"/>
        <v>35.864716787329392</v>
      </c>
      <c r="AK34" s="1">
        <f t="shared" si="69"/>
        <v>34.649622419892083</v>
      </c>
      <c r="AL34" s="1">
        <f t="shared" si="69"/>
        <v>33.475695373823342</v>
      </c>
      <c r="AM34" s="1">
        <f t="shared" si="69"/>
        <v>32.341540902843398</v>
      </c>
      <c r="AN34" s="1">
        <f t="shared" si="69"/>
        <v>31.245811514589228</v>
      </c>
      <c r="AO34" s="1">
        <f t="shared" si="73"/>
        <v>30.187205369655207</v>
      </c>
      <c r="AP34" s="1">
        <f t="shared" si="70"/>
        <v>29.164464734873459</v>
      </c>
      <c r="AQ34" s="1">
        <f t="shared" si="70"/>
        <v>28.176374488997357</v>
      </c>
      <c r="AR34" s="1">
        <f t="shared" si="70"/>
        <v>27.221760679012366</v>
      </c>
      <c r="AS34" s="1">
        <f t="shared" si="70"/>
        <v>26.299489125358832</v>
      </c>
      <c r="AT34" s="1">
        <f t="shared" si="61"/>
        <v>25.408464074409803</v>
      </c>
      <c r="AU34" s="12">
        <f t="shared" si="51"/>
        <v>24.440231028930249</v>
      </c>
      <c r="AV34" s="1">
        <f t="shared" si="68"/>
        <v>23.612197526303746</v>
      </c>
      <c r="AW34" s="1">
        <f t="shared" si="68"/>
        <v>22.81221774709174</v>
      </c>
      <c r="AX34" s="1">
        <f t="shared" si="68"/>
        <v>22.039341232894991</v>
      </c>
      <c r="AY34" s="1">
        <f t="shared" si="68"/>
        <v>21.292649726785552</v>
      </c>
      <c r="AZ34" s="1">
        <f t="shared" si="68"/>
        <v>20.57125608232289</v>
      </c>
    </row>
    <row r="35" spans="1:52" x14ac:dyDescent="0.15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58.573190384547338</v>
      </c>
      <c r="U35" s="1">
        <f t="shared" si="74"/>
        <v>56.588734348239228</v>
      </c>
      <c r="V35" s="12">
        <f t="shared" si="71"/>
        <v>54.432323695577566</v>
      </c>
      <c r="W35" s="1">
        <f t="shared" si="72"/>
        <v>52.588159964375649</v>
      </c>
      <c r="X35" s="1">
        <f t="shared" si="72"/>
        <v>50.806476385343984</v>
      </c>
      <c r="Y35" s="1">
        <f t="shared" si="72"/>
        <v>49.085156134824715</v>
      </c>
      <c r="Z35" s="1">
        <f t="shared" si="72"/>
        <v>47.422154107013426</v>
      </c>
      <c r="AA35" s="1">
        <f t="shared" si="72"/>
        <v>45.815494484162777</v>
      </c>
      <c r="AB35" s="1">
        <f t="shared" si="72"/>
        <v>44.263268389107431</v>
      </c>
      <c r="AC35" s="1">
        <f t="shared" si="72"/>
        <v>42.76363161732143</v>
      </c>
      <c r="AD35" s="1">
        <f t="shared" si="69"/>
        <v>41.314802445812973</v>
      </c>
      <c r="AE35" s="1">
        <f t="shared" si="69"/>
        <v>39.915059516254196</v>
      </c>
      <c r="AF35" s="1">
        <f t="shared" si="69"/>
        <v>38.562739789829912</v>
      </c>
      <c r="AG35" s="1">
        <f t="shared" si="69"/>
        <v>37.256236571376292</v>
      </c>
      <c r="AH35" s="1">
        <f t="shared" si="60"/>
        <v>35.993997600461441</v>
      </c>
      <c r="AI35" s="12">
        <f>AH36*u*(1-div)</f>
        <v>34.622384668108786</v>
      </c>
      <c r="AJ35" s="1">
        <f t="shared" si="69"/>
        <v>33.449380435371346</v>
      </c>
      <c r="AK35" s="1">
        <f t="shared" si="69"/>
        <v>32.316117512864523</v>
      </c>
      <c r="AL35" s="1">
        <f t="shared" si="69"/>
        <v>31.221249467476927</v>
      </c>
      <c r="AM35" s="1">
        <f t="shared" si="69"/>
        <v>30.163475483166806</v>
      </c>
      <c r="AN35" s="1">
        <f t="shared" si="69"/>
        <v>29.141538815458951</v>
      </c>
      <c r="AO35" s="1">
        <f t="shared" si="73"/>
        <v>28.154225298302464</v>
      </c>
      <c r="AP35" s="1">
        <f t="shared" si="70"/>
        <v>27.200361901516501</v>
      </c>
      <c r="AQ35" s="1">
        <f t="shared" si="70"/>
        <v>26.278815337109616</v>
      </c>
      <c r="AR35" s="1">
        <f t="shared" si="70"/>
        <v>25.388490712816811</v>
      </c>
      <c r="AS35" s="1">
        <f t="shared" si="70"/>
        <v>24.528330231254685</v>
      </c>
      <c r="AT35" s="1">
        <f t="shared" si="61"/>
        <v>23.697311933149241</v>
      </c>
      <c r="AU35" s="12">
        <f t="shared" si="51"/>
        <v>22.794285271029171</v>
      </c>
      <c r="AV35" s="1">
        <f t="shared" si="68"/>
        <v>22.022016308002762</v>
      </c>
      <c r="AW35" s="1">
        <f t="shared" si="68"/>
        <v>21.275911769267896</v>
      </c>
      <c r="AX35" s="1">
        <f t="shared" si="68"/>
        <v>20.555085205761788</v>
      </c>
      <c r="AY35" s="1">
        <f t="shared" si="68"/>
        <v>19.858680201260565</v>
      </c>
      <c r="AZ35" s="1">
        <f t="shared" si="68"/>
        <v>19.185869354868611</v>
      </c>
    </row>
    <row r="36" spans="1:52" x14ac:dyDescent="0.15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56.544250460904763</v>
      </c>
      <c r="T36" s="1">
        <f>S37*u</f>
        <v>54.628534782640074</v>
      </c>
      <c r="U36" s="1">
        <f t="shared" si="74"/>
        <v>52.77772343204856</v>
      </c>
      <c r="V36" s="12">
        <f t="shared" si="71"/>
        <v>50.76653787819383</v>
      </c>
      <c r="W36" s="1">
        <f t="shared" si="72"/>
        <v>49.046570741805347</v>
      </c>
      <c r="X36" s="1">
        <f t="shared" si="72"/>
        <v>47.384875984702504</v>
      </c>
      <c r="Y36" s="1">
        <f t="shared" si="72"/>
        <v>45.77947934231026</v>
      </c>
      <c r="Z36" s="1">
        <f t="shared" si="72"/>
        <v>44.228473438014198</v>
      </c>
      <c r="AA36" s="1">
        <f t="shared" si="72"/>
        <v>42.730015517000616</v>
      </c>
      <c r="AB36" s="1">
        <f t="shared" si="72"/>
        <v>41.282325256874017</v>
      </c>
      <c r="AC36" s="1">
        <f t="shared" si="72"/>
        <v>39.883682652450474</v>
      </c>
      <c r="AD36" s="1">
        <f t="shared" si="69"/>
        <v>38.532425972214519</v>
      </c>
      <c r="AE36" s="1">
        <f t="shared" si="69"/>
        <v>37.226949784010671</v>
      </c>
      <c r="AF36" s="1">
        <f t="shared" si="69"/>
        <v>35.965703047624785</v>
      </c>
      <c r="AG36" s="1">
        <f t="shared" si="69"/>
        <v>34.747187271988402</v>
      </c>
      <c r="AH36" s="1">
        <f t="shared" si="60"/>
        <v>33.569954734816974</v>
      </c>
      <c r="AI36" s="12">
        <f>AH37*u*(1-div)</f>
        <v>32.290714107980406</v>
      </c>
      <c r="AJ36" s="1">
        <f t="shared" si="69"/>
        <v>31.196706728365516</v>
      </c>
      <c r="AK36" s="1">
        <f t="shared" si="69"/>
        <v>30.139764250525516</v>
      </c>
      <c r="AL36" s="1">
        <f t="shared" si="69"/>
        <v>29.118630917900362</v>
      </c>
      <c r="AM36" s="1">
        <f t="shared" si="69"/>
        <v>28.132093518884105</v>
      </c>
      <c r="AN36" s="1">
        <f t="shared" si="69"/>
        <v>27.178979945404226</v>
      </c>
      <c r="AO36" s="1">
        <f t="shared" si="73"/>
        <v>26.258157800336573</v>
      </c>
      <c r="AP36" s="1">
        <f t="shared" si="70"/>
        <v>25.368533052100965</v>
      </c>
      <c r="AQ36" s="1">
        <f t="shared" si="70"/>
        <v>24.509048734838906</v>
      </c>
      <c r="AR36" s="1">
        <f t="shared" si="70"/>
        <v>23.678683692629207</v>
      </c>
      <c r="AS36" s="1">
        <f t="shared" si="70"/>
        <v>22.876451366249636</v>
      </c>
      <c r="AT36" s="1">
        <f t="shared" si="61"/>
        <v>22.101398621042843</v>
      </c>
      <c r="AU36" s="12">
        <f t="shared" si="51"/>
        <v>21.259186969305816</v>
      </c>
      <c r="AV36" s="1">
        <f t="shared" si="68"/>
        <v>20.538927040979083</v>
      </c>
      <c r="AW36" s="1">
        <f t="shared" si="68"/>
        <v>19.843069474092722</v>
      </c>
      <c r="AX36" s="1">
        <f t="shared" si="68"/>
        <v>19.17078751816339</v>
      </c>
      <c r="AY36" s="1">
        <f t="shared" si="68"/>
        <v>18.521282432962558</v>
      </c>
      <c r="AZ36" s="1">
        <f t="shared" si="68"/>
        <v>17.893782539530825</v>
      </c>
    </row>
    <row r="37" spans="1:52" x14ac:dyDescent="0.15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54.585591790284674</v>
      </c>
      <c r="S37" s="1">
        <f>R38*u</f>
        <v>52.736235345595297</v>
      </c>
      <c r="T37" s="1">
        <f>S38*u</f>
        <v>50.949534981885193</v>
      </c>
      <c r="U37" s="1">
        <f t="shared" si="74"/>
        <v>49.223367915039397</v>
      </c>
      <c r="V37" s="12">
        <f t="shared" si="71"/>
        <v>47.347627166383134</v>
      </c>
      <c r="W37" s="1">
        <f t="shared" si="72"/>
        <v>45.743492511631878</v>
      </c>
      <c r="X37" s="1">
        <f t="shared" si="72"/>
        <v>44.193705838914276</v>
      </c>
      <c r="Y37" s="1">
        <f t="shared" si="72"/>
        <v>42.696425841989338</v>
      </c>
      <c r="Z37" s="1">
        <f t="shared" si="72"/>
        <v>41.249873597956686</v>
      </c>
      <c r="AA37" s="1">
        <f t="shared" si="72"/>
        <v>39.852330453712895</v>
      </c>
      <c r="AB37" s="1">
        <f t="shared" si="72"/>
        <v>38.50213598401433</v>
      </c>
      <c r="AC37" s="1">
        <f t="shared" si="72"/>
        <v>37.197686018721164</v>
      </c>
      <c r="AD37" s="1">
        <f t="shared" si="69"/>
        <v>35.937430736877751</v>
      </c>
      <c r="AE37" s="1">
        <f t="shared" si="69"/>
        <v>34.719872825365783</v>
      </c>
      <c r="AF37" s="1">
        <f t="shared" si="69"/>
        <v>33.543565699941993</v>
      </c>
      <c r="AG37" s="1">
        <f t="shared" si="69"/>
        <v>32.40711178654702</v>
      </c>
      <c r="AH37" s="1">
        <f t="shared" si="60"/>
        <v>31.309160860843448</v>
      </c>
      <c r="AI37" s="12">
        <f>AH38*u*(1-div)</f>
        <v>30.116071657067636</v>
      </c>
      <c r="AJ37" s="1">
        <f t="shared" si="69"/>
        <v>29.09574102803089</v>
      </c>
      <c r="AK37" s="1">
        <f t="shared" si="69"/>
        <v>28.109979137055461</v>
      </c>
      <c r="AL37" s="1">
        <f t="shared" si="69"/>
        <v>27.157614797452386</v>
      </c>
      <c r="AM37" s="1">
        <f t="shared" si="69"/>
        <v>26.237516502264555</v>
      </c>
      <c r="AN37" s="1">
        <f t="shared" si="69"/>
        <v>25.348591079919977</v>
      </c>
      <c r="AO37" s="1">
        <f t="shared" si="73"/>
        <v>24.489782395431376</v>
      </c>
      <c r="AP37" s="1">
        <f t="shared" si="70"/>
        <v>23.660070095598947</v>
      </c>
      <c r="AQ37" s="1">
        <f t="shared" si="70"/>
        <v>22.858468396725602</v>
      </c>
      <c r="AR37" s="1">
        <f t="shared" si="70"/>
        <v>22.084024913404466</v>
      </c>
      <c r="AS37" s="1">
        <f t="shared" si="70"/>
        <v>21.335819526986821</v>
      </c>
      <c r="AT37" s="1">
        <f t="shared" si="61"/>
        <v>20.612963292386368</v>
      </c>
      <c r="AU37" s="12">
        <f t="shared" si="51"/>
        <v>19.827471018374954</v>
      </c>
      <c r="AV37" s="1">
        <f t="shared" si="68"/>
        <v>19.155717537152277</v>
      </c>
      <c r="AW37" s="1">
        <f t="shared" si="68"/>
        <v>18.506723021968011</v>
      </c>
      <c r="AX37" s="1">
        <f t="shared" si="68"/>
        <v>17.879716400472521</v>
      </c>
      <c r="AY37" s="1">
        <f t="shared" si="68"/>
        <v>17.273952724199297</v>
      </c>
      <c r="AZ37" s="1">
        <f t="shared" si="68"/>
        <v>16.688712283489384</v>
      </c>
    </row>
    <row r="38" spans="1:52" x14ac:dyDescent="0.15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52.69477987254794</v>
      </c>
      <c r="R38" s="1">
        <f>Q39*u</f>
        <v>50.909484017678608</v>
      </c>
      <c r="S38" s="1">
        <f>R39*u</f>
        <v>49.184673875001685</v>
      </c>
      <c r="T38" s="1">
        <f>S39*u</f>
        <v>47.518300192361309</v>
      </c>
      <c r="U38" s="1">
        <f t="shared" si="74"/>
        <v>45.908383146136842</v>
      </c>
      <c r="V38" s="12">
        <f t="shared" si="71"/>
        <v>44.158965570306513</v>
      </c>
      <c r="W38" s="1">
        <f t="shared" si="72"/>
        <v>42.66286257151485</v>
      </c>
      <c r="X38" s="1">
        <f t="shared" si="72"/>
        <v>41.217447448992139</v>
      </c>
      <c r="Y38" s="1">
        <f t="shared" si="72"/>
        <v>39.821002900652417</v>
      </c>
      <c r="Z38" s="1">
        <f t="shared" si="72"/>
        <v>38.471869806497295</v>
      </c>
      <c r="AA38" s="1">
        <f t="shared" si="72"/>
        <v>37.168445257410319</v>
      </c>
      <c r="AB38" s="1">
        <f t="shared" si="72"/>
        <v>35.909180650736026</v>
      </c>
      <c r="AC38" s="1">
        <f t="shared" si="72"/>
        <v>34.692579850380241</v>
      </c>
      <c r="AD38" s="1">
        <f t="shared" si="69"/>
        <v>33.517197409246364</v>
      </c>
      <c r="AE38" s="1">
        <f t="shared" si="69"/>
        <v>32.381636851895244</v>
      </c>
      <c r="AF38" s="1">
        <f t="shared" si="69"/>
        <v>31.2845490153885</v>
      </c>
      <c r="AG38" s="1">
        <f t="shared" si="69"/>
        <v>30.224630446343923</v>
      </c>
      <c r="AH38" s="1">
        <f t="shared" si="60"/>
        <v>29.200621852298582</v>
      </c>
      <c r="AI38" s="12">
        <f>AH39*u*(1-div)</f>
        <v>28.087882139140468</v>
      </c>
      <c r="AJ38" s="1">
        <f t="shared" si="69"/>
        <v>27.136266444448264</v>
      </c>
      <c r="AK38" s="1">
        <f t="shared" si="69"/>
        <v>26.216891430128449</v>
      </c>
      <c r="AL38" s="1">
        <f t="shared" si="69"/>
        <v>25.328664783941225</v>
      </c>
      <c r="AM38" s="1">
        <f t="shared" si="69"/>
        <v>24.470531201117335</v>
      </c>
      <c r="AN38" s="1">
        <f t="shared" si="69"/>
        <v>23.641471130547323</v>
      </c>
      <c r="AO38" s="1">
        <f t="shared" si="73"/>
        <v>22.840499563449701</v>
      </c>
      <c r="AP38" s="1">
        <f t="shared" si="70"/>
        <v>22.066664863079019</v>
      </c>
      <c r="AQ38" s="1">
        <f t="shared" si="70"/>
        <v>21.319047634083439</v>
      </c>
      <c r="AR38" s="1">
        <f t="shared" si="70"/>
        <v>20.596759630168279</v>
      </c>
      <c r="AS38" s="1">
        <f t="shared" si="70"/>
        <v>19.898942698767907</v>
      </c>
      <c r="AT38" s="1">
        <f t="shared" si="61"/>
        <v>19.224767761472069</v>
      </c>
      <c r="AU38" s="12">
        <f t="shared" si="51"/>
        <v>18.492175055993492</v>
      </c>
      <c r="AV38" s="1">
        <f t="shared" si="68"/>
        <v>17.865661318677692</v>
      </c>
      <c r="AW38" s="1">
        <f t="shared" si="68"/>
        <v>17.260373827698885</v>
      </c>
      <c r="AX38" s="1">
        <f t="shared" si="68"/>
        <v>16.675593439155321</v>
      </c>
      <c r="AY38" s="1">
        <f t="shared" si="68"/>
        <v>16.110625373695772</v>
      </c>
      <c r="AZ38" s="1">
        <f t="shared" si="68"/>
        <v>15.564798391050079</v>
      </c>
    </row>
    <row r="39" spans="1:52" x14ac:dyDescent="0.15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50.869464537169257</v>
      </c>
      <c r="Q39" s="1">
        <f>P40*u</f>
        <v>49.146010251995492</v>
      </c>
      <c r="R39" s="1">
        <f>Q40*u</f>
        <v>47.480946490490666</v>
      </c>
      <c r="S39" s="1">
        <f>R40*u</f>
        <v>45.872294985355381</v>
      </c>
      <c r="T39" s="1">
        <f t="shared" ref="Q39:AF40" si="75">S40*u</f>
        <v>44.318144492862963</v>
      </c>
      <c r="U39" s="1">
        <f t="shared" si="74"/>
        <v>42.816648522104998</v>
      </c>
      <c r="V39" s="12">
        <f t="shared" si="71"/>
        <v>41.185046789927185</v>
      </c>
      <c r="W39" s="1">
        <f t="shared" si="75"/>
        <v>39.789699973895367</v>
      </c>
      <c r="X39" s="1">
        <f t="shared" si="75"/>
        <v>38.441627420945998</v>
      </c>
      <c r="Y39" s="1">
        <f t="shared" si="75"/>
        <v>37.139227481994951</v>
      </c>
      <c r="Z39" s="1">
        <f t="shared" si="75"/>
        <v>35.880952771729049</v>
      </c>
      <c r="AA39" s="1">
        <f t="shared" si="75"/>
        <v>34.66530833015311</v>
      </c>
      <c r="AB39" s="1">
        <f t="shared" si="75"/>
        <v>33.490849846423274</v>
      </c>
      <c r="AC39" s="1">
        <f t="shared" si="75"/>
        <v>32.356181942856978</v>
      </c>
      <c r="AD39" s="1">
        <f t="shared" si="75"/>
        <v>31.259956517080518</v>
      </c>
      <c r="AE39" s="1">
        <f t="shared" si="75"/>
        <v>30.200871140344486</v>
      </c>
      <c r="AF39" s="1">
        <f t="shared" si="75"/>
        <v>29.177667510104268</v>
      </c>
      <c r="AG39" s="1">
        <f t="shared" si="69"/>
        <v>28.189129955026949</v>
      </c>
      <c r="AH39" s="1">
        <f t="shared" si="60"/>
        <v>27.234083990648614</v>
      </c>
      <c r="AI39" s="12">
        <f>AH40*u*(1-div)</f>
        <v>26.196282571173221</v>
      </c>
      <c r="AJ39" s="1">
        <f t="shared" si="69"/>
        <v>25.308754151841768</v>
      </c>
      <c r="AK39" s="1">
        <f t="shared" si="69"/>
        <v>24.451295139991359</v>
      </c>
      <c r="AL39" s="1">
        <f t="shared" si="69"/>
        <v>23.622886785972305</v>
      </c>
      <c r="AM39" s="1">
        <f t="shared" si="69"/>
        <v>22.822544855309541</v>
      </c>
      <c r="AN39" s="1">
        <f t="shared" si="69"/>
        <v>22.04931845933061</v>
      </c>
      <c r="AO39" s="1">
        <f t="shared" si="73"/>
        <v>21.302288925411922</v>
      </c>
      <c r="AP39" s="1">
        <f t="shared" si="70"/>
        <v>20.580568705501104</v>
      </c>
      <c r="AQ39" s="1">
        <f t="shared" si="70"/>
        <v>19.883300321618425</v>
      </c>
      <c r="AR39" s="1">
        <f t="shared" si="70"/>
        <v>19.209655347084613</v>
      </c>
      <c r="AS39" s="1">
        <f t="shared" si="70"/>
        <v>18.558833422264591</v>
      </c>
      <c r="AT39" s="1">
        <f t="shared" si="61"/>
        <v>17.930061303657816</v>
      </c>
      <c r="AU39" s="12">
        <f t="shared" si="51"/>
        <v>17.246805605445022</v>
      </c>
      <c r="AV39" s="1">
        <f t="shared" si="68"/>
        <v>16.662484907425</v>
      </c>
      <c r="AW39" s="1">
        <f t="shared" si="68"/>
        <v>16.097960958202734</v>
      </c>
      <c r="AX39" s="1">
        <f t="shared" si="68"/>
        <v>15.552563045163911</v>
      </c>
      <c r="AY39" s="1">
        <f t="shared" si="68"/>
        <v>15.025643179395763</v>
      </c>
      <c r="AZ39" s="1">
        <f t="shared" si="68"/>
        <v>14.516575325809447</v>
      </c>
    </row>
    <row r="40" spans="1:52" x14ac:dyDescent="0.15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49.107377022110292</v>
      </c>
      <c r="P40" s="1">
        <f>O41*u</f>
        <v>47.443622152023949</v>
      </c>
      <c r="Q40" s="1">
        <f t="shared" si="75"/>
        <v>45.836235193147566</v>
      </c>
      <c r="R40" s="1">
        <f t="shared" si="75"/>
        <v>44.283306404165671</v>
      </c>
      <c r="S40" s="1">
        <f t="shared" si="75"/>
        <v>42.78299074567947</v>
      </c>
      <c r="T40" s="1">
        <f t="shared" si="75"/>
        <v>41.333505688109923</v>
      </c>
      <c r="U40" s="1">
        <f t="shared" si="74"/>
        <v>39.933129093868871</v>
      </c>
      <c r="V40" s="12">
        <f t="shared" si="71"/>
        <v>38.41140880865786</v>
      </c>
      <c r="W40" s="1">
        <f t="shared" si="75"/>
        <v>37.110032674406</v>
      </c>
      <c r="X40" s="1">
        <f t="shared" si="75"/>
        <v>35.852747082400008</v>
      </c>
      <c r="Y40" s="1">
        <f t="shared" si="75"/>
        <v>34.638058247818996</v>
      </c>
      <c r="Z40" s="1">
        <f t="shared" si="75"/>
        <v>33.464522995178726</v>
      </c>
      <c r="AA40" s="1">
        <f t="shared" si="75"/>
        <v>32.330747043690273</v>
      </c>
      <c r="AB40" s="1">
        <f t="shared" si="75"/>
        <v>31.23538335071089</v>
      </c>
      <c r="AC40" s="1">
        <f t="shared" si="75"/>
        <v>30.177130511318534</v>
      </c>
      <c r="AD40" s="1">
        <f t="shared" si="69"/>
        <v>29.154731212108729</v>
      </c>
      <c r="AE40" s="1">
        <f t="shared" si="69"/>
        <v>28.166970737376701</v>
      </c>
      <c r="AF40" s="1">
        <f t="shared" si="69"/>
        <v>27.212675525909976</v>
      </c>
      <c r="AG40" s="1">
        <f t="shared" si="69"/>
        <v>26.290711776676815</v>
      </c>
      <c r="AH40" s="1">
        <f t="shared" si="60"/>
        <v>25.399984101753567</v>
      </c>
      <c r="AI40" s="12">
        <f>AH41*u*(1-div)</f>
        <v>24.432074200157363</v>
      </c>
      <c r="AJ40" s="1">
        <f t="shared" si="69"/>
        <v>23.604317050380857</v>
      </c>
      <c r="AK40" s="1">
        <f t="shared" si="69"/>
        <v>22.804604261201511</v>
      </c>
      <c r="AL40" s="1">
        <f t="shared" si="69"/>
        <v>22.031985691431775</v>
      </c>
      <c r="AM40" s="1">
        <f t="shared" si="69"/>
        <v>21.285543390608257</v>
      </c>
      <c r="AN40" s="1">
        <f t="shared" si="69"/>
        <v>20.564390508371968</v>
      </c>
      <c r="AO40" s="1">
        <f t="shared" si="73"/>
        <v>19.867670240798791</v>
      </c>
      <c r="AP40" s="1">
        <f t="shared" si="70"/>
        <v>19.194554812428102</v>
      </c>
      <c r="AQ40" s="1">
        <f t="shared" si="70"/>
        <v>18.544244492780244</v>
      </c>
      <c r="AR40" s="1">
        <f t="shared" si="70"/>
        <v>17.91596664619431</v>
      </c>
      <c r="AS40" s="1">
        <f t="shared" si="70"/>
        <v>17.308974813857397</v>
      </c>
      <c r="AT40" s="1">
        <f t="shared" si="61"/>
        <v>16.722547826934619</v>
      </c>
      <c r="AU40" s="12">
        <f t="shared" si="51"/>
        <v>16.085306498091072</v>
      </c>
      <c r="AV40" s="1">
        <f t="shared" si="68"/>
        <v>15.540337317371421</v>
      </c>
      <c r="AW40" s="1">
        <f t="shared" si="68"/>
        <v>15.013831658498212</v>
      </c>
      <c r="AX40" s="1">
        <f t="shared" si="68"/>
        <v>14.505163978503086</v>
      </c>
      <c r="AY40" s="1">
        <f t="shared" si="68"/>
        <v>14.013729927774413</v>
      </c>
      <c r="AZ40" s="1">
        <f t="shared" si="68"/>
        <v>13.538945632027735</v>
      </c>
    </row>
    <row r="41" spans="1:52" x14ac:dyDescent="0.15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6">M42*u</f>
        <v>47.406327153878884</v>
      </c>
      <c r="O41" s="1">
        <f>N42*u</f>
        <v>45.800203747213104</v>
      </c>
      <c r="P41" s="1">
        <f>O42*u</f>
        <v>44.248495701371773</v>
      </c>
      <c r="Q41" s="1">
        <f>P42*u</f>
        <v>42.74935942732467</v>
      </c>
      <c r="R41" s="1">
        <f>Q42*u</f>
        <v>41.30101379672297</v>
      </c>
      <c r="S41" s="1">
        <f>R42*u</f>
        <v>39.901738025735192</v>
      </c>
      <c r="T41" s="1">
        <f t="shared" ref="O41:AD52" si="77">S42*u</f>
        <v>38.549869630578677</v>
      </c>
      <c r="U41" s="1">
        <f t="shared" si="74"/>
        <v>37.243802452317631</v>
      </c>
      <c r="V41" s="12">
        <f t="shared" si="71"/>
        <v>35.824563565305759</v>
      </c>
      <c r="W41" s="1">
        <f t="shared" si="77"/>
        <v>34.610829586525782</v>
      </c>
      <c r="X41" s="1">
        <f t="shared" si="77"/>
        <v>33.438216839231536</v>
      </c>
      <c r="Y41" s="1">
        <f t="shared" si="77"/>
        <v>32.305332138665541</v>
      </c>
      <c r="Z41" s="1">
        <f t="shared" si="77"/>
        <v>31.210829501082962</v>
      </c>
      <c r="AA41" s="1">
        <f t="shared" si="77"/>
        <v>30.153408544584277</v>
      </c>
      <c r="AB41" s="1">
        <f t="shared" si="77"/>
        <v>29.131812944127596</v>
      </c>
      <c r="AC41" s="1">
        <f t="shared" si="77"/>
        <v>28.144828938885084</v>
      </c>
      <c r="AD41" s="1">
        <f t="shared" si="77"/>
        <v>27.19128389017002</v>
      </c>
      <c r="AE41" s="1">
        <f t="shared" si="69"/>
        <v>26.270044888221236</v>
      </c>
      <c r="AF41" s="1">
        <f t="shared" si="69"/>
        <v>25.380017406189662</v>
      </c>
      <c r="AG41" s="1">
        <f t="shared" si="69"/>
        <v>24.520143999727466</v>
      </c>
      <c r="AH41" s="1">
        <f t="shared" si="60"/>
        <v>23.689403050635505</v>
      </c>
      <c r="AI41" s="12">
        <f>AH42*u*(1-div)</f>
        <v>22.786677770030686</v>
      </c>
      <c r="AJ41" s="1">
        <f t="shared" si="69"/>
        <v>22.014666548663524</v>
      </c>
      <c r="AK41" s="1">
        <f t="shared" si="69"/>
        <v>21.26881101931658</v>
      </c>
      <c r="AL41" s="1">
        <f t="shared" si="69"/>
        <v>20.548225028775864</v>
      </c>
      <c r="AM41" s="1">
        <f t="shared" si="69"/>
        <v>19.852052446642965</v>
      </c>
      <c r="AN41" s="1">
        <f t="shared" si="69"/>
        <v>19.179466148164003</v>
      </c>
      <c r="AO41" s="1">
        <f t="shared" si="73"/>
        <v>18.529667031520145</v>
      </c>
      <c r="AP41" s="1">
        <f t="shared" si="70"/>
        <v>17.901883068412332</v>
      </c>
      <c r="AQ41" s="1">
        <f t="shared" si="70"/>
        <v>17.295368386812108</v>
      </c>
      <c r="AR41" s="1">
        <f t="shared" si="70"/>
        <v>16.709402384788824</v>
      </c>
      <c r="AS41" s="1">
        <f t="shared" si="70"/>
        <v>16.143288874360284</v>
      </c>
      <c r="AT41" s="1">
        <f t="shared" si="61"/>
        <v>15.596355254349691</v>
      </c>
      <c r="AU41" s="12">
        <f t="shared" si="51"/>
        <v>15.002029422529386</v>
      </c>
      <c r="AV41" s="1">
        <f t="shared" ref="AV41:AZ46" si="78">AU42*u</f>
        <v>14.493761601552633</v>
      </c>
      <c r="AW41" s="1">
        <f t="shared" si="78"/>
        <v>14.002713862643745</v>
      </c>
      <c r="AX41" s="1">
        <f t="shared" si="78"/>
        <v>13.528302790496479</v>
      </c>
      <c r="AY41" s="1">
        <f t="shared" si="78"/>
        <v>13.069964735878798</v>
      </c>
      <c r="AZ41" s="1">
        <f t="shared" si="78"/>
        <v>12.627155145959449</v>
      </c>
    </row>
    <row r="42" spans="1:52" x14ac:dyDescent="0.15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79">L43*u</f>
        <v>45.764200625269282</v>
      </c>
      <c r="N42" s="1">
        <f t="shared" si="76"/>
        <v>44.213712362953444</v>
      </c>
      <c r="O42" s="1">
        <f t="shared" si="77"/>
        <v>42.715754546242124</v>
      </c>
      <c r="P42" s="1">
        <f t="shared" si="77"/>
        <v>41.268547446915157</v>
      </c>
      <c r="Q42" s="1">
        <f t="shared" si="77"/>
        <v>39.870371633833528</v>
      </c>
      <c r="R42" s="1">
        <f t="shared" si="77"/>
        <v>38.519565930077938</v>
      </c>
      <c r="S42" s="1">
        <f t="shared" si="77"/>
        <v>37.21452543929945</v>
      </c>
      <c r="T42" s="1">
        <f t="shared" si="77"/>
        <v>35.95369963893733</v>
      </c>
      <c r="U42" s="1">
        <f t="shared" si="74"/>
        <v>34.735590538038466</v>
      </c>
      <c r="V42" s="12">
        <f t="shared" si="71"/>
        <v>33.411931362313325</v>
      </c>
      <c r="W42" s="1">
        <f t="shared" si="77"/>
        <v>32.279937212065576</v>
      </c>
      <c r="X42" s="1">
        <f t="shared" si="77"/>
        <v>31.186294953012013</v>
      </c>
      <c r="Y42" s="1">
        <f t="shared" si="77"/>
        <v>30.129705225471454</v>
      </c>
      <c r="Z42" s="1">
        <f t="shared" si="77"/>
        <v>29.108912691987651</v>
      </c>
      <c r="AA42" s="1">
        <f t="shared" si="77"/>
        <v>28.122704545859069</v>
      </c>
      <c r="AB42" s="1">
        <f t="shared" si="77"/>
        <v>27.169909070199566</v>
      </c>
      <c r="AC42" s="1">
        <f t="shared" si="77"/>
        <v>26.249394245817989</v>
      </c>
      <c r="AD42" s="1">
        <f t="shared" si="69"/>
        <v>25.360066406262771</v>
      </c>
      <c r="AE42" s="1">
        <f t="shared" si="69"/>
        <v>24.500868938433552</v>
      </c>
      <c r="AF42" s="1">
        <f t="shared" si="69"/>
        <v>23.670781027215781</v>
      </c>
      <c r="AG42" s="1">
        <f t="shared" si="69"/>
        <v>22.868816442647447</v>
      </c>
      <c r="AH42" s="1">
        <f t="shared" si="60"/>
        <v>22.094022368176024</v>
      </c>
      <c r="AI42" s="12">
        <f>AH43*u*(1-div)</f>
        <v>21.252091801189192</v>
      </c>
      <c r="AJ42" s="1">
        <f t="shared" si="69"/>
        <v>20.532072256715644</v>
      </c>
      <c r="AK42" s="1">
        <f t="shared" si="69"/>
        <v>19.836446929492514</v>
      </c>
      <c r="AL42" s="1">
        <f t="shared" si="69"/>
        <v>19.164389344961101</v>
      </c>
      <c r="AM42" s="1">
        <f t="shared" si="69"/>
        <v>18.515101029469232</v>
      </c>
      <c r="AN42" s="1">
        <f t="shared" si="69"/>
        <v>17.88781056160224</v>
      </c>
      <c r="AO42" s="1">
        <f t="shared" si="73"/>
        <v>17.281772655654873</v>
      </c>
      <c r="AP42" s="1">
        <f t="shared" si="70"/>
        <v>16.696267276155066</v>
      </c>
      <c r="AQ42" s="1">
        <f t="shared" si="70"/>
        <v>16.13059878238764</v>
      </c>
      <c r="AR42" s="1">
        <f t="shared" si="70"/>
        <v>15.584095101901449</v>
      </c>
      <c r="AS42" s="1">
        <f t="shared" si="70"/>
        <v>15.056106932018062</v>
      </c>
      <c r="AT42" s="1">
        <f t="shared" ref="AT42:AT52" si="80">AS43*u</f>
        <v>14.546006968393304</v>
      </c>
      <c r="AU42" s="12">
        <f t="shared" si="51"/>
        <v>13.991706457141275</v>
      </c>
      <c r="AV42" s="1">
        <f t="shared" si="78"/>
        <v>13.517668315205775</v>
      </c>
      <c r="AW42" s="1">
        <f t="shared" si="78"/>
        <v>13.059690555947533</v>
      </c>
      <c r="AX42" s="1">
        <f t="shared" si="78"/>
        <v>12.617229054603342</v>
      </c>
      <c r="AY42" s="1">
        <f t="shared" si="78"/>
        <v>12.18975812132299</v>
      </c>
      <c r="AZ42" s="1">
        <f t="shared" si="78"/>
        <v>11.77676987659564</v>
      </c>
    </row>
    <row r="43" spans="1:52" x14ac:dyDescent="0.15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1">K44*u</f>
        <v>44.178956367399842</v>
      </c>
      <c r="M43" s="1">
        <f t="shared" si="79"/>
        <v>42.682176081649708</v>
      </c>
      <c r="N43" s="1">
        <f t="shared" si="76"/>
        <v>41.23610661860846</v>
      </c>
      <c r="O43" s="1">
        <f t="shared" si="77"/>
        <v>39.839029898766135</v>
      </c>
      <c r="P43" s="1">
        <f t="shared" si="77"/>
        <v>38.48928605103945</v>
      </c>
      <c r="Q43" s="1">
        <f t="shared" si="77"/>
        <v>37.185271440673858</v>
      </c>
      <c r="R43" s="1">
        <f t="shared" si="77"/>
        <v>35.925436763960249</v>
      </c>
      <c r="S43" s="1">
        <f t="shared" si="77"/>
        <v>34.708285207502527</v>
      </c>
      <c r="T43" s="1">
        <f t="shared" si="77"/>
        <v>33.532370669849072</v>
      </c>
      <c r="U43" s="1">
        <f t="shared" si="74"/>
        <v>32.396296043375287</v>
      </c>
      <c r="V43" s="12">
        <f t="shared" si="71"/>
        <v>31.161779691325272</v>
      </c>
      <c r="W43" s="1">
        <f t="shared" si="77"/>
        <v>30.106020539321342</v>
      </c>
      <c r="X43" s="1">
        <f t="shared" si="77"/>
        <v>29.086030441526805</v>
      </c>
      <c r="Y43" s="1">
        <f t="shared" si="77"/>
        <v>28.100597544616392</v>
      </c>
      <c r="Z43" s="1">
        <f t="shared" si="77"/>
        <v>27.148551052779901</v>
      </c>
      <c r="AA43" s="1">
        <f t="shared" si="77"/>
        <v>26.228759836696149</v>
      </c>
      <c r="AB43" s="1">
        <f t="shared" si="77"/>
        <v>25.340131089634774</v>
      </c>
      <c r="AC43" s="1">
        <f t="shared" si="77"/>
        <v>24.481609029089274</v>
      </c>
      <c r="AD43" s="1">
        <f t="shared" si="69"/>
        <v>23.652173642398651</v>
      </c>
      <c r="AE43" s="1">
        <f t="shared" si="69"/>
        <v>22.850839474867122</v>
      </c>
      <c r="AF43" s="1">
        <f t="shared" si="69"/>
        <v>22.076654458942659</v>
      </c>
      <c r="AG43" s="1">
        <f t="shared" si="69"/>
        <v>21.328698783062404</v>
      </c>
      <c r="AH43" s="1">
        <f t="shared" si="60"/>
        <v>20.606083798821892</v>
      </c>
      <c r="AI43" s="12">
        <f>AH44*u*(1-div)</f>
        <v>19.82085367969658</v>
      </c>
      <c r="AJ43" s="1">
        <f t="shared" si="69"/>
        <v>19.149324393495526</v>
      </c>
      <c r="AK43" s="1">
        <f t="shared" si="69"/>
        <v>18.500546477619526</v>
      </c>
      <c r="AL43" s="1">
        <f t="shared" si="69"/>
        <v>17.873749117061259</v>
      </c>
      <c r="AM43" s="1">
        <f t="shared" si="69"/>
        <v>17.268187611977751</v>
      </c>
      <c r="AN43" s="1">
        <f t="shared" si="69"/>
        <v>16.68314249291026</v>
      </c>
      <c r="AO43" s="1">
        <f t="shared" si="73"/>
        <v>16.117918665980415</v>
      </c>
      <c r="AP43" s="1">
        <f t="shared" si="70"/>
        <v>15.571844587047089</v>
      </c>
      <c r="AQ43" s="1">
        <f t="shared" si="70"/>
        <v>15.04427146384276</v>
      </c>
      <c r="AR43" s="1">
        <f t="shared" si="70"/>
        <v>14.534572485141455</v>
      </c>
      <c r="AS43" s="1">
        <f t="shared" si="70"/>
        <v>14.042142076042445</v>
      </c>
      <c r="AT43" s="1">
        <f t="shared" si="80"/>
        <v>13.566395178484852</v>
      </c>
      <c r="AU43" s="12">
        <f t="shared" si="51"/>
        <v>13.049424452455304</v>
      </c>
      <c r="AV43" s="1">
        <f t="shared" si="78"/>
        <v>12.607310766056997</v>
      </c>
      <c r="AW43" s="1">
        <f t="shared" si="78"/>
        <v>12.180175863773885</v>
      </c>
      <c r="AX43" s="1">
        <f t="shared" si="78"/>
        <v>11.767512265334526</v>
      </c>
      <c r="AY43" s="1">
        <f t="shared" si="78"/>
        <v>11.368829683867469</v>
      </c>
      <c r="AZ43" s="1">
        <f t="shared" si="78"/>
        <v>10.98365444338984</v>
      </c>
    </row>
    <row r="44" spans="1:52" x14ac:dyDescent="0.15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2">J45*u</f>
        <v>42.648624012781703</v>
      </c>
      <c r="L44" s="1">
        <f t="shared" si="81"/>
        <v>41.20369129174064</v>
      </c>
      <c r="M44" s="1">
        <f t="shared" si="79"/>
        <v>39.80771280115048</v>
      </c>
      <c r="N44" s="1">
        <f t="shared" si="76"/>
        <v>38.459029974737383</v>
      </c>
      <c r="O44" s="1">
        <f t="shared" si="77"/>
        <v>37.156040438349464</v>
      </c>
      <c r="P44" s="1">
        <f t="shared" si="77"/>
        <v>35.897196106171108</v>
      </c>
      <c r="Q44" s="1">
        <f t="shared" si="77"/>
        <v>34.681001341437565</v>
      </c>
      <c r="R44" s="1">
        <f t="shared" si="77"/>
        <v>33.50601117946438</v>
      </c>
      <c r="S44" s="1">
        <f t="shared" si="77"/>
        <v>32.370829610880449</v>
      </c>
      <c r="T44" s="1">
        <f t="shared" si="77"/>
        <v>31.27410792302511</v>
      </c>
      <c r="U44" s="1">
        <f t="shared" si="74"/>
        <v>30.214543097538471</v>
      </c>
      <c r="V44" s="12">
        <f t="shared" si="71"/>
        <v>29.063166178594095</v>
      </c>
      <c r="W44" s="1">
        <f t="shared" si="77"/>
        <v>28.078507921485521</v>
      </c>
      <c r="X44" s="1">
        <f t="shared" si="77"/>
        <v>27.127209824702707</v>
      </c>
      <c r="Y44" s="1">
        <f t="shared" si="77"/>
        <v>26.208141648094895</v>
      </c>
      <c r="Z44" s="1">
        <f t="shared" si="77"/>
        <v>25.320211443977129</v>
      </c>
      <c r="AA44" s="1">
        <f t="shared" si="77"/>
        <v>24.46236425978389</v>
      </c>
      <c r="AB44" s="1">
        <f t="shared" si="77"/>
        <v>23.633580884676775</v>
      </c>
      <c r="AC44" s="1">
        <f t="shared" si="77"/>
        <v>22.832876638617044</v>
      </c>
      <c r="AD44" s="1">
        <f t="shared" si="69"/>
        <v>22.059300202464147</v>
      </c>
      <c r="AE44" s="1">
        <f t="shared" si="69"/>
        <v>21.311932487710791</v>
      </c>
      <c r="AF44" s="1">
        <f t="shared" si="69"/>
        <v>20.589885544510885</v>
      </c>
      <c r="AG44" s="1">
        <f t="shared" si="69"/>
        <v>19.892301506703756</v>
      </c>
      <c r="AH44" s="1">
        <f t="shared" si="60"/>
        <v>19.218351572580762</v>
      </c>
      <c r="AI44" s="12">
        <f>AH45*u*(1-div)</f>
        <v>18.486003366970124</v>
      </c>
      <c r="AJ44" s="1">
        <f t="shared" si="69"/>
        <v>17.859698726093427</v>
      </c>
      <c r="AK44" s="1">
        <f t="shared" si="69"/>
        <v>17.254613247379417</v>
      </c>
      <c r="AL44" s="1">
        <f t="shared" si="69"/>
        <v>16.670028026937718</v>
      </c>
      <c r="AM44" s="1">
        <f t="shared" si="69"/>
        <v>16.105248517296914</v>
      </c>
      <c r="AN44" s="1">
        <f t="shared" si="69"/>
        <v>15.559603702210593</v>
      </c>
      <c r="AO44" s="1">
        <f t="shared" si="73"/>
        <v>15.03244529942091</v>
      </c>
      <c r="AP44" s="1">
        <f t="shared" si="70"/>
        <v>14.52314699043248</v>
      </c>
      <c r="AQ44" s="1">
        <f t="shared" si="70"/>
        <v>14.031103676381461</v>
      </c>
      <c r="AR44" s="1">
        <f t="shared" si="70"/>
        <v>13.555730759115784</v>
      </c>
      <c r="AS44" s="1">
        <f t="shared" si="70"/>
        <v>13.096463446632292</v>
      </c>
      <c r="AT44" s="1">
        <f t="shared" si="80"/>
        <v>12.652756082045672</v>
      </c>
      <c r="AU44" s="12">
        <f t="shared" si="51"/>
        <v>12.170601138749925</v>
      </c>
      <c r="AV44" s="1">
        <f t="shared" si="78"/>
        <v>11.758261931397099</v>
      </c>
      <c r="AW44" s="1">
        <f t="shared" si="78"/>
        <v>11.359892750666777</v>
      </c>
      <c r="AX44" s="1">
        <f t="shared" si="78"/>
        <v>10.975020292928489</v>
      </c>
      <c r="AY44" s="1">
        <f t="shared" si="78"/>
        <v>10.603187290049204</v>
      </c>
      <c r="AZ44" s="1">
        <f t="shared" si="78"/>
        <v>10.243951966111746</v>
      </c>
    </row>
    <row r="45" spans="1:52" x14ac:dyDescent="0.15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2">
        <f>I46*u*(1 - div)</f>
        <v>41.171301446265289</v>
      </c>
      <c r="K45" s="1">
        <f t="shared" si="82"/>
        <v>39.77642032161927</v>
      </c>
      <c r="L45" s="1">
        <f t="shared" si="81"/>
        <v>38.428797682460619</v>
      </c>
      <c r="M45" s="1">
        <f t="shared" si="79"/>
        <v>37.12683241424908</v>
      </c>
      <c r="N45" s="1">
        <f t="shared" si="76"/>
        <v>35.868977648105179</v>
      </c>
      <c r="O45" s="1">
        <f t="shared" si="77"/>
        <v>34.653738922970582</v>
      </c>
      <c r="P45" s="1">
        <f t="shared" si="77"/>
        <v>33.479672410034368</v>
      </c>
      <c r="Q45" s="1">
        <f t="shared" si="77"/>
        <v>32.345383197315662</v>
      </c>
      <c r="R45" s="1">
        <f t="shared" si="77"/>
        <v>31.24952363236449</v>
      </c>
      <c r="S45" s="1">
        <f t="shared" si="77"/>
        <v>30.190791721111815</v>
      </c>
      <c r="T45" s="1">
        <f t="shared" si="77"/>
        <v>29.167929580966426</v>
      </c>
      <c r="U45" s="1">
        <f t="shared" si="74"/>
        <v>28.179721946320839</v>
      </c>
      <c r="V45" s="12">
        <f t="shared" si="71"/>
        <v>27.105885372770029</v>
      </c>
      <c r="W45" s="1">
        <f t="shared" si="77"/>
        <v>26.18753966726343</v>
      </c>
      <c r="X45" s="1">
        <f t="shared" si="77"/>
        <v>25.300307456971034</v>
      </c>
      <c r="Y45" s="1">
        <f t="shared" si="77"/>
        <v>24.443134618615915</v>
      </c>
      <c r="Z45" s="1">
        <f t="shared" si="77"/>
        <v>23.615002742551994</v>
      </c>
      <c r="AA45" s="1">
        <f t="shared" si="77"/>
        <v>22.814927922788481</v>
      </c>
      <c r="AB45" s="1">
        <f t="shared" si="77"/>
        <v>22.041959588008208</v>
      </c>
      <c r="AC45" s="1">
        <f t="shared" si="77"/>
        <v>21.295179372190852</v>
      </c>
      <c r="AD45" s="1">
        <f t="shared" si="69"/>
        <v>20.573700023499669</v>
      </c>
      <c r="AE45" s="1">
        <f t="shared" si="69"/>
        <v>19.876664350134721</v>
      </c>
      <c r="AF45" s="1">
        <f t="shared" si="69"/>
        <v>19.203244201900802</v>
      </c>
      <c r="AG45" s="1">
        <f t="shared" si="69"/>
        <v>18.55263948627967</v>
      </c>
      <c r="AH45" s="1">
        <f t="shared" si="60"/>
        <v>17.924077217837674</v>
      </c>
      <c r="AI45" s="12">
        <f>AH46*u*(1-div)</f>
        <v>17.241049553465139</v>
      </c>
      <c r="AJ45" s="1">
        <f t="shared" si="69"/>
        <v>16.656923870127123</v>
      </c>
      <c r="AK45" s="1">
        <f t="shared" si="69"/>
        <v>16.092588328501595</v>
      </c>
      <c r="AL45" s="1">
        <f t="shared" si="69"/>
        <v>15.54737243982189</v>
      </c>
      <c r="AM45" s="1">
        <f t="shared" si="69"/>
        <v>15.020628431438924</v>
      </c>
      <c r="AN45" s="1">
        <f t="shared" si="69"/>
        <v>14.511730477200562</v>
      </c>
      <c r="AO45" s="1">
        <f t="shared" si="73"/>
        <v>14.020073953905657</v>
      </c>
      <c r="AP45" s="1">
        <f t="shared" si="70"/>
        <v>13.5450747229494</v>
      </c>
      <c r="AQ45" s="1">
        <f t="shared" si="70"/>
        <v>13.08616843630648</v>
      </c>
      <c r="AR45" s="1">
        <f t="shared" si="70"/>
        <v>12.64280986602747</v>
      </c>
      <c r="AS45" s="1">
        <f t="shared" si="70"/>
        <v>12.214472256451863</v>
      </c>
      <c r="AT45" s="1">
        <f t="shared" si="80"/>
        <v>11.800646698368059</v>
      </c>
      <c r="AU45" s="12">
        <f t="shared" si="51"/>
        <v>11.350962842707675</v>
      </c>
      <c r="AV45" s="1">
        <f t="shared" si="78"/>
        <v>10.966392929693967</v>
      </c>
      <c r="AW45" s="1">
        <f t="shared" si="78"/>
        <v>10.594852221342881</v>
      </c>
      <c r="AX45" s="1">
        <f t="shared" si="78"/>
        <v>10.235899289013224</v>
      </c>
      <c r="AY45" s="1">
        <f t="shared" si="78"/>
        <v>9.8891076596386558</v>
      </c>
      <c r="AZ45" s="1">
        <f t="shared" si="78"/>
        <v>9.5540653090336889</v>
      </c>
    </row>
    <row r="46" spans="1:52" x14ac:dyDescent="0.15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">
        <f t="shared" ref="H46:I52" si="83">H47*u</f>
        <v>39.919801572701061</v>
      </c>
      <c r="J46" s="12">
        <f>I47*u*(1 - div)</f>
        <v>38.398589155512731</v>
      </c>
      <c r="K46" s="1">
        <f t="shared" si="82"/>
        <v>37.097647350309728</v>
      </c>
      <c r="L46" s="1">
        <f t="shared" si="81"/>
        <v>35.840781372311469</v>
      </c>
      <c r="M46" s="1">
        <f t="shared" si="79"/>
        <v>34.626497935241815</v>
      </c>
      <c r="N46" s="1">
        <f t="shared" si="76"/>
        <v>33.453354345270498</v>
      </c>
      <c r="O46" s="1">
        <f t="shared" si="77"/>
        <v>32.319956786944218</v>
      </c>
      <c r="P46" s="1">
        <f t="shared" si="77"/>
        <v>31.224958667190275</v>
      </c>
      <c r="Q46" s="1">
        <f t="shared" si="77"/>
        <v>30.167059015425281</v>
      </c>
      <c r="R46" s="1">
        <f t="shared" si="77"/>
        <v>29.145000937868058</v>
      </c>
      <c r="S46" s="1">
        <f t="shared" si="77"/>
        <v>28.15757012422031</v>
      </c>
      <c r="T46" s="1">
        <f t="shared" si="77"/>
        <v>27.203593404940907</v>
      </c>
      <c r="U46" s="1">
        <f t="shared" si="74"/>
        <v>26.281937357399595</v>
      </c>
      <c r="V46" s="12">
        <f t="shared" si="71"/>
        <v>25.280419116307378</v>
      </c>
      <c r="W46" s="1">
        <f t="shared" si="77"/>
        <v>24.423920093693262</v>
      </c>
      <c r="X46" s="1">
        <f t="shared" si="77"/>
        <v>23.596439204535084</v>
      </c>
      <c r="Y46" s="1">
        <f t="shared" si="77"/>
        <v>22.796993316281558</v>
      </c>
      <c r="Z46" s="1">
        <f t="shared" si="77"/>
        <v>22.024632604850918</v>
      </c>
      <c r="AA46" s="1">
        <f t="shared" si="77"/>
        <v>21.278439426142064</v>
      </c>
      <c r="AB46" s="1">
        <f t="shared" si="77"/>
        <v>20.55752722577872</v>
      </c>
      <c r="AC46" s="1">
        <f t="shared" si="77"/>
        <v>19.861039485791668</v>
      </c>
      <c r="AD46" s="1">
        <f t="shared" si="69"/>
        <v>19.188148706986986</v>
      </c>
      <c r="AE46" s="1">
        <f t="shared" si="69"/>
        <v>18.538055425791839</v>
      </c>
      <c r="AF46" s="1">
        <f t="shared" si="69"/>
        <v>17.909987264409388</v>
      </c>
      <c r="AG46" s="1">
        <f t="shared" si="69"/>
        <v>17.30319801315434</v>
      </c>
      <c r="AH46" s="1">
        <f t="shared" si="60"/>
        <v>16.716966743879006</v>
      </c>
      <c r="AI46" s="12">
        <f>AH47*u*(1-div)</f>
        <v>16.079938091765086</v>
      </c>
      <c r="AJ46" s="1">
        <f t="shared" si="69"/>
        <v>15.535150792316863</v>
      </c>
      <c r="AK46" s="1">
        <f t="shared" si="69"/>
        <v>15.008820852588954</v>
      </c>
      <c r="AL46" s="1">
        <f t="shared" si="69"/>
        <v>14.500322938385446</v>
      </c>
      <c r="AM46" s="1">
        <f t="shared" si="69"/>
        <v>14.00905290179397</v>
      </c>
      <c r="AN46" s="1">
        <f t="shared" si="69"/>
        <v>13.534427063395743</v>
      </c>
      <c r="AO46" s="1">
        <f t="shared" si="73"/>
        <v>13.075881518794274</v>
      </c>
      <c r="AP46" s="1">
        <f t="shared" si="70"/>
        <v>12.632871468638859</v>
      </c>
      <c r="AQ46" s="1">
        <f t="shared" si="70"/>
        <v>12.204870571346799</v>
      </c>
      <c r="AR46" s="1">
        <f t="shared" si="70"/>
        <v>11.791370317755387</v>
      </c>
      <c r="AS46" s="1">
        <f t="shared" si="70"/>
        <v>11.391879426960619</v>
      </c>
      <c r="AT46" s="1">
        <f t="shared" si="80"/>
        <v>11.005923262624895</v>
      </c>
      <c r="AU46" s="12">
        <f t="shared" si="51"/>
        <v>10.586523704757951</v>
      </c>
      <c r="AV46" s="1">
        <f t="shared" si="78"/>
        <v>10.227852942050646</v>
      </c>
      <c r="AW46" s="1">
        <f t="shared" si="78"/>
        <v>9.8813339224092136</v>
      </c>
      <c r="AX46" s="1">
        <f t="shared" si="78"/>
        <v>9.546554945536645</v>
      </c>
      <c r="AY46" s="1">
        <f t="shared" si="78"/>
        <v>9.2231182595162871</v>
      </c>
      <c r="AZ46" s="1">
        <f t="shared" si="78"/>
        <v>8.9106395882416347</v>
      </c>
    </row>
    <row r="47" spans="1:52" x14ac:dyDescent="0.15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si="83"/>
        <v>38.537003766691321</v>
      </c>
      <c r="I47" s="1">
        <f t="shared" si="83"/>
        <v>37.231372483096173</v>
      </c>
      <c r="J47" s="12">
        <f>I48*u*(1 - div)</f>
        <v>35.812607261352682</v>
      </c>
      <c r="K47" s="1">
        <f t="shared" si="82"/>
        <v>34.59927836140475</v>
      </c>
      <c r="L47" s="1">
        <f t="shared" si="81"/>
        <v>33.42705696889702</v>
      </c>
      <c r="M47" s="1">
        <f t="shared" si="79"/>
        <v>32.294550364041783</v>
      </c>
      <c r="N47" s="1">
        <f t="shared" si="76"/>
        <v>31.200413012310872</v>
      </c>
      <c r="O47" s="1">
        <f t="shared" si="77"/>
        <v>30.14334496580198</v>
      </c>
      <c r="P47" s="1">
        <f t="shared" si="77"/>
        <v>29.122090318766656</v>
      </c>
      <c r="Q47" s="1">
        <f t="shared" si="77"/>
        <v>28.135435715464855</v>
      </c>
      <c r="R47" s="1">
        <f t="shared" si="77"/>
        <v>27.182208908573298</v>
      </c>
      <c r="S47" s="1">
        <f t="shared" si="77"/>
        <v>26.261277366434907</v>
      </c>
      <c r="T47" s="1">
        <f t="shared" si="77"/>
        <v>25.371546927494496</v>
      </c>
      <c r="U47" s="1">
        <f t="shared" si="74"/>
        <v>24.511960500322107</v>
      </c>
      <c r="V47" s="12">
        <f t="shared" si="71"/>
        <v>23.577890259145889</v>
      </c>
      <c r="W47" s="1">
        <f t="shared" si="77"/>
        <v>22.779072808005033</v>
      </c>
      <c r="X47" s="1">
        <f t="shared" si="77"/>
        <v>22.007319242276889</v>
      </c>
      <c r="Y47" s="1">
        <f t="shared" si="77"/>
        <v>21.261712639211979</v>
      </c>
      <c r="Z47" s="1">
        <f t="shared" si="77"/>
        <v>20.541367141346399</v>
      </c>
      <c r="AA47" s="1">
        <f t="shared" si="77"/>
        <v>19.845426904011795</v>
      </c>
      <c r="AB47" s="1">
        <f t="shared" si="77"/>
        <v>19.173065078503871</v>
      </c>
      <c r="AC47" s="1">
        <f t="shared" si="77"/>
        <v>18.523482829700789</v>
      </c>
      <c r="AD47" s="1">
        <f t="shared" si="69"/>
        <v>17.895908386964827</v>
      </c>
      <c r="AE47" s="1">
        <f t="shared" si="69"/>
        <v>17.289596127199335</v>
      </c>
      <c r="AF47" s="1">
        <f t="shared" si="69"/>
        <v>16.703825688971644</v>
      </c>
      <c r="AG47" s="1">
        <f t="shared" si="69"/>
        <v>16.137901116649498</v>
      </c>
      <c r="AH47" s="1">
        <f t="shared" si="60"/>
        <v>15.591150033534049</v>
      </c>
      <c r="AI47" s="12">
        <f>AH48*u*(1-div)</f>
        <v>14.997022555568899</v>
      </c>
      <c r="AJ47" s="1">
        <f t="shared" si="69"/>
        <v>14.488924366932427</v>
      </c>
      <c r="AK47" s="1">
        <f t="shared" si="69"/>
        <v>13.998040513230711</v>
      </c>
      <c r="AL47" s="1">
        <f t="shared" si="69"/>
        <v>13.52378777387003</v>
      </c>
      <c r="AM47" s="1">
        <f t="shared" si="69"/>
        <v>13.065602687733994</v>
      </c>
      <c r="AN47" s="1">
        <f t="shared" si="69"/>
        <v>12.622940883733683</v>
      </c>
      <c r="AO47" s="1">
        <f t="shared" ref="AO47:AZ52" si="84">AN48*u</f>
        <v>12.195276434038719</v>
      </c>
      <c r="AP47" s="1">
        <f t="shared" si="84"/>
        <v>11.782101229220801</v>
      </c>
      <c r="AQ47" s="1">
        <f t="shared" si="84"/>
        <v>11.382924374567366</v>
      </c>
      <c r="AR47" s="1">
        <f t="shared" si="84"/>
        <v>10.997271606848081</v>
      </c>
      <c r="AS47" s="1">
        <f t="shared" si="84"/>
        <v>10.624684730841294</v>
      </c>
      <c r="AT47" s="1">
        <f t="shared" si="80"/>
        <v>10.264721074950845</v>
      </c>
      <c r="AU47" s="12">
        <f t="shared" si="51"/>
        <v>9.873566296043629</v>
      </c>
      <c r="AV47" s="1">
        <f t="shared" si="84"/>
        <v>9.5390504858677598</v>
      </c>
      <c r="AW47" s="1">
        <f t="shared" si="84"/>
        <v>9.2158680504728459</v>
      </c>
      <c r="AX47" s="1">
        <f t="shared" si="84"/>
        <v>8.9036350158282964</v>
      </c>
      <c r="AY47" s="1">
        <f t="shared" si="84"/>
        <v>8.6019804169197478</v>
      </c>
      <c r="AZ47" s="1">
        <f t="shared" si="84"/>
        <v>8.310545857004362</v>
      </c>
    </row>
    <row r="48" spans="1:52" x14ac:dyDescent="0.15">
      <c r="A48" s="7">
        <f t="shared" si="47"/>
        <v>5</v>
      </c>
      <c r="B48" s="1"/>
      <c r="C48" s="1"/>
      <c r="D48" s="1"/>
      <c r="E48" s="1"/>
      <c r="F48" s="1"/>
      <c r="G48" s="1">
        <f>F49*u</f>
        <v>37.202105241163302</v>
      </c>
      <c r="H48" s="1">
        <f t="shared" si="83"/>
        <v>35.94170023633923</v>
      </c>
      <c r="I48" s="1">
        <f t="shared" si="83"/>
        <v>34.723997674451859</v>
      </c>
      <c r="J48" s="12">
        <f>I49*u*(1 - div)</f>
        <v>33.400780264650969</v>
      </c>
      <c r="K48" s="1">
        <f t="shared" si="82"/>
        <v>32.269163912896396</v>
      </c>
      <c r="L48" s="1">
        <f t="shared" si="81"/>
        <v>31.175886652546627</v>
      </c>
      <c r="M48" s="1">
        <f t="shared" si="79"/>
        <v>30.119649557576544</v>
      </c>
      <c r="N48" s="1">
        <f t="shared" si="76"/>
        <v>29.099197709493726</v>
      </c>
      <c r="O48" s="1">
        <f t="shared" si="77"/>
        <v>28.113318706365998</v>
      </c>
      <c r="P48" s="1">
        <f t="shared" si="77"/>
        <v>27.160841222363008</v>
      </c>
      <c r="Q48" s="1">
        <f t="shared" si="77"/>
        <v>26.240633616100464</v>
      </c>
      <c r="R48" s="1">
        <f t="shared" si="77"/>
        <v>25.351602586133581</v>
      </c>
      <c r="S48" s="1">
        <f t="shared" si="77"/>
        <v>24.492691872002329</v>
      </c>
      <c r="T48" s="1">
        <f t="shared" si="77"/>
        <v>23.662880999285164</v>
      </c>
      <c r="U48" s="1">
        <f t="shared" si="74"/>
        <v>22.861184067170289</v>
      </c>
      <c r="V48" s="12">
        <f t="shared" si="71"/>
        <v>21.990019489579076</v>
      </c>
      <c r="W48" s="1">
        <f t="shared" si="77"/>
        <v>21.244999001056378</v>
      </c>
      <c r="X48" s="1">
        <f t="shared" si="77"/>
        <v>20.525219760208859</v>
      </c>
      <c r="Y48" s="1">
        <f t="shared" si="77"/>
        <v>19.82982659513991</v>
      </c>
      <c r="Z48" s="1">
        <f t="shared" si="77"/>
        <v>19.15799330712337</v>
      </c>
      <c r="AA48" s="1">
        <f t="shared" si="77"/>
        <v>18.508921688994452</v>
      </c>
      <c r="AB48" s="1">
        <f t="shared" si="77"/>
        <v>17.88184057679727</v>
      </c>
      <c r="AC48" s="1">
        <f t="shared" si="77"/>
        <v>17.276004933562671</v>
      </c>
      <c r="AD48" s="1">
        <f t="shared" si="60"/>
        <v>16.690694964127545</v>
      </c>
      <c r="AE48" s="1">
        <f t="shared" si="60"/>
        <v>16.125215259943996</v>
      </c>
      <c r="AF48" s="1">
        <f t="shared" si="60"/>
        <v>15.578893972862357</v>
      </c>
      <c r="AG48" s="1">
        <f t="shared" si="60"/>
        <v>15.05108201690636</v>
      </c>
      <c r="AH48" s="1">
        <f t="shared" si="60"/>
        <v>14.54115229709212</v>
      </c>
      <c r="AI48" s="12">
        <f>AH49*u*(1-div)</f>
        <v>13.987036781405543</v>
      </c>
      <c r="AJ48" s="1">
        <f t="shared" si="60"/>
        <v>13.513156847792663</v>
      </c>
      <c r="AK48" s="1">
        <f t="shared" si="60"/>
        <v>13.055331936768948</v>
      </c>
      <c r="AL48" s="1">
        <f t="shared" si="60"/>
        <v>12.613018105170623</v>
      </c>
      <c r="AM48" s="1">
        <f t="shared" si="60"/>
        <v>12.185689838594369</v>
      </c>
      <c r="AN48" s="1">
        <f t="shared" si="60"/>
        <v>11.772839427032075</v>
      </c>
      <c r="AO48" s="1">
        <f t="shared" si="60"/>
        <v>11.373976361659022</v>
      </c>
      <c r="AP48" s="1">
        <f t="shared" si="60"/>
        <v>10.988626752058881</v>
      </c>
      <c r="AQ48" s="1">
        <f t="shared" si="60"/>
        <v>10.616332763193057</v>
      </c>
      <c r="AR48" s="1">
        <f t="shared" si="60"/>
        <v>10.256652071445526</v>
      </c>
      <c r="AS48" s="1">
        <f t="shared" si="60"/>
        <v>9.9091573390967458</v>
      </c>
      <c r="AT48" s="1">
        <f t="shared" si="80"/>
        <v>9.5734357066024849</v>
      </c>
      <c r="AU48" s="12">
        <f t="shared" si="51"/>
        <v>9.208623540752523</v>
      </c>
      <c r="AV48" s="1">
        <f t="shared" si="84"/>
        <v>8.8966359496453755</v>
      </c>
      <c r="AW48" s="1">
        <f t="shared" si="84"/>
        <v>8.595218478662483</v>
      </c>
      <c r="AX48" s="1">
        <f t="shared" si="84"/>
        <v>8.3040130127934315</v>
      </c>
      <c r="AY48" s="1">
        <f t="shared" si="84"/>
        <v>8.022673569942004</v>
      </c>
      <c r="AZ48" s="1">
        <f t="shared" si="84"/>
        <v>7.7508658898638307</v>
      </c>
    </row>
    <row r="49" spans="1:52" x14ac:dyDescent="0.15">
      <c r="A49" s="7">
        <f t="shared" si="47"/>
        <v>4</v>
      </c>
      <c r="B49" s="1"/>
      <c r="C49" s="1"/>
      <c r="D49" s="1"/>
      <c r="E49" s="1"/>
      <c r="F49" s="1">
        <f>E50*u</f>
        <v>35.91344679398297</v>
      </c>
      <c r="G49" s="1">
        <f>F50*u</f>
        <v>34.696701456960106</v>
      </c>
      <c r="H49" s="1">
        <f t="shared" si="83"/>
        <v>33.521179376052423</v>
      </c>
      <c r="I49" s="1">
        <f t="shared" si="83"/>
        <v>32.385483909914313</v>
      </c>
      <c r="J49" s="12">
        <f>I50*u*(1 - div)</f>
        <v>31.15137957272983</v>
      </c>
      <c r="K49" s="1">
        <f t="shared" si="82"/>
        <v>30.095972776095138</v>
      </c>
      <c r="L49" s="1">
        <f t="shared" si="81"/>
        <v>29.076323095891905</v>
      </c>
      <c r="M49" s="1">
        <f t="shared" si="79"/>
        <v>28.091219083246038</v>
      </c>
      <c r="N49" s="1">
        <f t="shared" si="76"/>
        <v>27.139490333095729</v>
      </c>
      <c r="O49" s="1">
        <f t="shared" si="77"/>
        <v>26.220006093629646</v>
      </c>
      <c r="P49" s="1">
        <f t="shared" si="77"/>
        <v>25.33167392283729</v>
      </c>
      <c r="Q49" s="1">
        <f t="shared" si="77"/>
        <v>24.473438390575321</v>
      </c>
      <c r="R49" s="1">
        <f t="shared" si="77"/>
        <v>23.644279824607832</v>
      </c>
      <c r="S49" s="1">
        <f t="shared" si="77"/>
        <v>22.843213099130644</v>
      </c>
      <c r="T49" s="1">
        <f t="shared" si="77"/>
        <v>22.069286464340372</v>
      </c>
      <c r="U49" s="1">
        <f t="shared" si="74"/>
        <v>21.321580415657607</v>
      </c>
      <c r="V49" s="12">
        <f t="shared" si="71"/>
        <v>20.509085072380202</v>
      </c>
      <c r="W49" s="1">
        <f t="shared" si="77"/>
        <v>19.814238549528355</v>
      </c>
      <c r="X49" s="1">
        <f t="shared" si="77"/>
        <v>19.142933383524738</v>
      </c>
      <c r="Y49" s="1">
        <f t="shared" si="77"/>
        <v>18.494371994667858</v>
      </c>
      <c r="Z49" s="1">
        <f t="shared" si="77"/>
        <v>17.867783825206821</v>
      </c>
      <c r="AA49" s="1">
        <f t="shared" si="77"/>
        <v>17.262424423839221</v>
      </c>
      <c r="AB49" s="1">
        <f t="shared" si="77"/>
        <v>16.67757456122634</v>
      </c>
      <c r="AC49" s="1">
        <f t="shared" si="77"/>
        <v>16.112539375474608</v>
      </c>
      <c r="AD49" s="1">
        <f t="shared" si="60"/>
        <v>15.566647546568044</v>
      </c>
      <c r="AE49" s="1">
        <f t="shared" si="60"/>
        <v>15.03925049877094</v>
      </c>
      <c r="AF49" s="1">
        <f t="shared" si="60"/>
        <v>14.529721630053052</v>
      </c>
      <c r="AG49" s="1">
        <f t="shared" si="60"/>
        <v>14.03745556762183</v>
      </c>
      <c r="AH49" s="1">
        <f t="shared" si="60"/>
        <v>13.561867448677171</v>
      </c>
      <c r="AI49" s="12">
        <f>AH50*u*(1-div)</f>
        <v>13.045069259547448</v>
      </c>
      <c r="AJ49" s="1">
        <f t="shared" si="60"/>
        <v>12.603103126813179</v>
      </c>
      <c r="AK49" s="1">
        <f t="shared" si="60"/>
        <v>12.17611077908516</v>
      </c>
      <c r="AL49" s="1">
        <f t="shared" si="60"/>
        <v>11.763584905461473</v>
      </c>
      <c r="AM49" s="1">
        <f t="shared" si="60"/>
        <v>11.365035382701917</v>
      </c>
      <c r="AN49" s="1">
        <f t="shared" si="60"/>
        <v>10.979988692911084</v>
      </c>
      <c r="AO49" s="1">
        <f t="shared" si="84"/>
        <v>10.607987360950334</v>
      </c>
      <c r="AP49" s="1">
        <f t="shared" si="84"/>
        <v>10.248589410910173</v>
      </c>
      <c r="AQ49" s="1">
        <f t="shared" si="84"/>
        <v>9.9013678409973718</v>
      </c>
      <c r="AR49" s="1">
        <f t="shared" si="84"/>
        <v>9.5659101162127875</v>
      </c>
      <c r="AS49" s="1">
        <f t="shared" si="84"/>
        <v>9.2418176782173429</v>
      </c>
      <c r="AT49" s="1">
        <f t="shared" si="80"/>
        <v>8.928705471803605</v>
      </c>
      <c r="AU49" s="12">
        <f t="shared" si="51"/>
        <v>8.5884618559031409</v>
      </c>
      <c r="AV49" s="1">
        <f t="shared" si="84"/>
        <v>8.2974853039916781</v>
      </c>
      <c r="AW49" s="1">
        <f t="shared" si="84"/>
        <v>8.0163670195072445</v>
      </c>
      <c r="AX49" s="1">
        <f t="shared" si="84"/>
        <v>7.7447730049643839</v>
      </c>
      <c r="AY49" s="1">
        <f t="shared" si="84"/>
        <v>7.4823805786916235</v>
      </c>
      <c r="AZ49" s="1">
        <f t="shared" si="84"/>
        <v>7.2288779914523849</v>
      </c>
    </row>
    <row r="50" spans="1:52" x14ac:dyDescent="0.15">
      <c r="A50" s="7">
        <f t="shared" si="47"/>
        <v>3</v>
      </c>
      <c r="B50" s="1"/>
      <c r="C50" s="1"/>
      <c r="D50" s="1"/>
      <c r="E50" s="1">
        <f>D51*u</f>
        <v>34.669426696775687</v>
      </c>
      <c r="F50" s="1">
        <f>E51*u</f>
        <v>33.494828683041582</v>
      </c>
      <c r="G50" s="1">
        <f>F51*u</f>
        <v>32.360025976738875</v>
      </c>
      <c r="H50" s="1">
        <f t="shared" si="83"/>
        <v>31.263670315334288</v>
      </c>
      <c r="I50" s="1">
        <f t="shared" si="83"/>
        <v>30.204459115345088</v>
      </c>
      <c r="J50" s="12">
        <f>I51*u*(1 - div)</f>
        <v>29.053466463814956</v>
      </c>
      <c r="K50" s="1">
        <f t="shared" si="82"/>
        <v>28.069136832438012</v>
      </c>
      <c r="L50" s="1">
        <f t="shared" si="81"/>
        <v>27.118156227567539</v>
      </c>
      <c r="M50" s="1">
        <f t="shared" si="79"/>
        <v>26.199394786265884</v>
      </c>
      <c r="N50" s="1">
        <f t="shared" si="76"/>
        <v>25.311760925281234</v>
      </c>
      <c r="O50" s="1">
        <f t="shared" si="77"/>
        <v>24.454200044134254</v>
      </c>
      <c r="P50" s="1">
        <f t="shared" si="77"/>
        <v>23.625693272144055</v>
      </c>
      <c r="Q50" s="1">
        <f t="shared" si="77"/>
        <v>22.825256257904872</v>
      </c>
      <c r="R50" s="1">
        <f t="shared" si="77"/>
        <v>22.051937999775145</v>
      </c>
      <c r="S50" s="1">
        <f t="shared" si="77"/>
        <v>21.304819715989613</v>
      </c>
      <c r="T50" s="1">
        <f t="shared" si="77"/>
        <v>20.583013753051908</v>
      </c>
      <c r="U50" s="1">
        <f t="shared" si="74"/>
        <v>19.885662531110739</v>
      </c>
      <c r="V50" s="12">
        <f t="shared" si="71"/>
        <v>19.12788529839451</v>
      </c>
      <c r="W50" s="1">
        <f t="shared" si="77"/>
        <v>18.47983373772313</v>
      </c>
      <c r="X50" s="1">
        <f t="shared" si="77"/>
        <v>17.853738123500442</v>
      </c>
      <c r="Y50" s="1">
        <f t="shared" si="77"/>
        <v>17.248854589630451</v>
      </c>
      <c r="Z50" s="1">
        <f t="shared" si="77"/>
        <v>16.664464472154052</v>
      </c>
      <c r="AA50" s="1">
        <f t="shared" si="77"/>
        <v>16.09987345540225</v>
      </c>
      <c r="AB50" s="1">
        <f t="shared" si="77"/>
        <v>15.554410747077613</v>
      </c>
      <c r="AC50" s="1">
        <f t="shared" si="77"/>
        <v>15.027428281283887</v>
      </c>
      <c r="AD50" s="1">
        <f t="shared" si="60"/>
        <v>14.518299948556965</v>
      </c>
      <c r="AE50" s="1">
        <f t="shared" si="60"/>
        <v>14.026420851982321</v>
      </c>
      <c r="AF50" s="1">
        <f t="shared" si="60"/>
        <v>13.551206588515162</v>
      </c>
      <c r="AG50" s="1">
        <f t="shared" si="60"/>
        <v>13.09209255464939</v>
      </c>
      <c r="AH50" s="1">
        <f t="shared" si="60"/>
        <v>12.648533275610482</v>
      </c>
      <c r="AI50" s="12">
        <f>AH51*u*(1-div)</f>
        <v>12.16653924958716</v>
      </c>
      <c r="AJ50" s="1">
        <f t="shared" si="60"/>
        <v>11.754337658785774</v>
      </c>
      <c r="AK50" s="1">
        <f t="shared" si="60"/>
        <v>11.356101432166724</v>
      </c>
      <c r="AL50" s="1">
        <f t="shared" si="60"/>
        <v>10.971357424062708</v>
      </c>
      <c r="AM50" s="1">
        <f t="shared" si="60"/>
        <v>10.599648518952101</v>
      </c>
      <c r="AN50" s="1">
        <f t="shared" si="60"/>
        <v>10.240533088358651</v>
      </c>
      <c r="AO50" s="1">
        <f t="shared" si="84"/>
        <v>9.8935844661513173</v>
      </c>
      <c r="AP50" s="1">
        <f t="shared" si="84"/>
        <v>9.5583904416209808</v>
      </c>
      <c r="AQ50" s="1">
        <f t="shared" si="84"/>
        <v>9.234552769731609</v>
      </c>
      <c r="AR50" s="1">
        <f t="shared" si="84"/>
        <v>8.9216866979641694</v>
      </c>
      <c r="AS50" s="1">
        <f t="shared" si="84"/>
        <v>8.6194205091909577</v>
      </c>
      <c r="AT50" s="1">
        <f t="shared" si="80"/>
        <v>8.3273950800373751</v>
      </c>
      <c r="AU50" s="12">
        <f t="shared" si="51"/>
        <v>8.010065426594192</v>
      </c>
      <c r="AV50" s="1">
        <f t="shared" si="84"/>
        <v>7.7386849096261203</v>
      </c>
      <c r="AW50" s="1">
        <f t="shared" si="84"/>
        <v>7.4764987476436309</v>
      </c>
      <c r="AX50" s="1">
        <f t="shared" si="84"/>
        <v>7.2231954364733779</v>
      </c>
      <c r="AY50" s="1">
        <f t="shared" si="84"/>
        <v>6.9784740256839726</v>
      </c>
      <c r="AZ50" s="1">
        <f t="shared" si="84"/>
        <v>6.7420437610258688</v>
      </c>
    </row>
    <row r="51" spans="1:52" x14ac:dyDescent="0.15">
      <c r="A51" s="7">
        <f t="shared" si="47"/>
        <v>2</v>
      </c>
      <c r="B51" s="1"/>
      <c r="C51" s="1"/>
      <c r="D51" s="1">
        <f>C52*u</f>
        <v>33.468498704069908</v>
      </c>
      <c r="E51" s="1">
        <f>D52*u</f>
        <v>32.334588055812233</v>
      </c>
      <c r="F51" s="1">
        <f>E52*u</f>
        <v>31.23909422958177</v>
      </c>
      <c r="G51" s="1">
        <f>F52*u</f>
        <v>30.180715665844758</v>
      </c>
      <c r="H51" s="1">
        <f t="shared" si="83"/>
        <v>29.158194901823247</v>
      </c>
      <c r="I51" s="1">
        <f t="shared" si="83"/>
        <v>28.170317077499764</v>
      </c>
      <c r="J51" s="12">
        <f>I52*u*(1 - div)</f>
        <v>27.096838892584895</v>
      </c>
      <c r="K51" s="1">
        <f t="shared" si="82"/>
        <v>26.178799681262632</v>
      </c>
      <c r="L51" s="1">
        <f t="shared" si="81"/>
        <v>25.291863581150725</v>
      </c>
      <c r="M51" s="1">
        <f t="shared" si="79"/>
        <v>24.434976820781646</v>
      </c>
      <c r="N51" s="1">
        <f t="shared" si="76"/>
        <v>23.607121330399451</v>
      </c>
      <c r="O51" s="1">
        <f t="shared" si="77"/>
        <v>22.807313532388015</v>
      </c>
      <c r="P51" s="1">
        <f t="shared" si="77"/>
        <v>22.034603172679496</v>
      </c>
      <c r="Q51" s="1">
        <f t="shared" si="77"/>
        <v>21.28807219175458</v>
      </c>
      <c r="R51" s="1">
        <f t="shared" si="77"/>
        <v>20.566833633893211</v>
      </c>
      <c r="S51" s="1">
        <f t="shared" si="77"/>
        <v>19.870030593379788</v>
      </c>
      <c r="T51" s="1">
        <f t="shared" si="77"/>
        <v>19.196835196410902</v>
      </c>
      <c r="U51" s="1">
        <f t="shared" si="74"/>
        <v>18.546447617495957</v>
      </c>
      <c r="V51" s="12">
        <f t="shared" si="71"/>
        <v>17.839703462991924</v>
      </c>
      <c r="W51" s="1">
        <f t="shared" si="77"/>
        <v>17.235295422544443</v>
      </c>
      <c r="X51" s="1">
        <f t="shared" si="77"/>
        <v>16.651364688803067</v>
      </c>
      <c r="Y51" s="1">
        <f t="shared" si="77"/>
        <v>16.087217491894005</v>
      </c>
      <c r="Z51" s="1">
        <f t="shared" si="77"/>
        <v>15.542183566823521</v>
      </c>
      <c r="AA51" s="1">
        <f t="shared" si="77"/>
        <v>15.015615357134047</v>
      </c>
      <c r="AB51" s="1">
        <f t="shared" si="77"/>
        <v>14.506887245540407</v>
      </c>
      <c r="AC51" s="1">
        <f t="shared" si="77"/>
        <v>14.015394810632015</v>
      </c>
      <c r="AD51" s="1">
        <f t="shared" si="60"/>
        <v>13.540554108757975</v>
      </c>
      <c r="AE51" s="1">
        <f t="shared" si="60"/>
        <v>13.081800980241855</v>
      </c>
      <c r="AF51" s="1">
        <f t="shared" si="60"/>
        <v>12.638590379101862</v>
      </c>
      <c r="AG51" s="1">
        <f t="shared" si="60"/>
        <v>12.210395725480073</v>
      </c>
      <c r="AH51" s="1">
        <f t="shared" si="60"/>
        <v>11.796708280011295</v>
      </c>
      <c r="AI51" s="12">
        <f>AH52*u*(1-div)</f>
        <v>11.347174504528471</v>
      </c>
      <c r="AJ51" s="1">
        <f t="shared" si="60"/>
        <v>10.962732940175954</v>
      </c>
      <c r="AK51" s="1">
        <f t="shared" si="60"/>
        <v>10.59131623204142</v>
      </c>
      <c r="AL51" s="1">
        <f t="shared" si="60"/>
        <v>10.232483098808716</v>
      </c>
      <c r="AM51" s="1">
        <f t="shared" si="60"/>
        <v>9.8858072097451632</v>
      </c>
      <c r="AN51" s="1">
        <f t="shared" si="60"/>
        <v>9.5508766781766994</v>
      </c>
      <c r="AO51" s="1">
        <f t="shared" si="84"/>
        <v>9.2272935721241005</v>
      </c>
      <c r="AP51" s="1">
        <f t="shared" si="84"/>
        <v>8.9146734415187563</v>
      </c>
      <c r="AQ51" s="1">
        <f t="shared" si="84"/>
        <v>8.6126448614364133</v>
      </c>
      <c r="AR51" s="1">
        <f t="shared" si="84"/>
        <v>8.3208489908060752</v>
      </c>
      <c r="AS51" s="1">
        <f t="shared" si="84"/>
        <v>8.0389391460698452</v>
      </c>
      <c r="AT51" s="1">
        <f t="shared" si="80"/>
        <v>7.7665803892871397</v>
      </c>
      <c r="AU51" s="12">
        <f t="shared" si="51"/>
        <v>7.4706215402493168</v>
      </c>
      <c r="AV51" s="1">
        <f t="shared" si="84"/>
        <v>7.2175173484989497</v>
      </c>
      <c r="AW51" s="1">
        <f t="shared" si="84"/>
        <v>6.9729883109759072</v>
      </c>
      <c r="AX51" s="1">
        <f t="shared" si="84"/>
        <v>6.7367439019899029</v>
      </c>
      <c r="AY51" s="1">
        <f t="shared" si="84"/>
        <v>6.5085034388429142</v>
      </c>
      <c r="AZ51" s="1">
        <f t="shared" si="84"/>
        <v>6.2879957483492213</v>
      </c>
    </row>
    <row r="52" spans="1:52" x14ac:dyDescent="0.15">
      <c r="A52" s="7">
        <f>A53+1</f>
        <v>1</v>
      </c>
      <c r="B52" s="1"/>
      <c r="C52" s="1">
        <f>B53*u</f>
        <v>32.309170131402951</v>
      </c>
      <c r="D52" s="1">
        <f>C53*u</f>
        <v>31.214537462865849</v>
      </c>
      <c r="E52" s="1">
        <f>D53*u</f>
        <v>30.156990880853268</v>
      </c>
      <c r="F52" s="1">
        <f>E53*u</f>
        <v>29.135273911067266</v>
      </c>
      <c r="G52" s="1">
        <f>F53*u</f>
        <v>28.148172648480735</v>
      </c>
      <c r="H52" s="1">
        <f t="shared" si="83"/>
        <v>27.194514315093155</v>
      </c>
      <c r="I52" s="1">
        <f t="shared" si="83"/>
        <v>26.273165866549512</v>
      </c>
      <c r="J52" s="12">
        <f>I53*u*(1 - div)</f>
        <v>25.271981878140746</v>
      </c>
      <c r="K52" s="1">
        <f t="shared" si="82"/>
        <v>24.415768708629383</v>
      </c>
      <c r="L52" s="1">
        <f t="shared" si="81"/>
        <v>23.588563987888662</v>
      </c>
      <c r="M52" s="1">
        <f t="shared" si="79"/>
        <v>22.789384911483847</v>
      </c>
      <c r="N52" s="1">
        <f t="shared" si="76"/>
        <v>22.017281972333134</v>
      </c>
      <c r="O52" s="1">
        <f t="shared" si="77"/>
        <v>21.271337832595421</v>
      </c>
      <c r="P52" s="1">
        <f t="shared" si="77"/>
        <v>20.550666233778436</v>
      </c>
      <c r="Q52" s="1">
        <f t="shared" si="77"/>
        <v>19.854410943772347</v>
      </c>
      <c r="R52" s="1">
        <f t="shared" si="77"/>
        <v>19.181744739557772</v>
      </c>
      <c r="S52" s="1">
        <f t="shared" si="77"/>
        <v>18.531868424379638</v>
      </c>
      <c r="T52" s="1">
        <f t="shared" si="77"/>
        <v>17.904009878219071</v>
      </c>
      <c r="U52" s="1">
        <f t="shared" si="74"/>
        <v>17.297423140435274</v>
      </c>
      <c r="V52" s="12">
        <f t="shared" si="71"/>
        <v>16.638275203072155</v>
      </c>
      <c r="W52" s="1">
        <f t="shared" si="77"/>
        <v>16.074571477123108</v>
      </c>
      <c r="X52" s="1">
        <f t="shared" si="77"/>
        <v>15.529965998244176</v>
      </c>
      <c r="Y52" s="1">
        <f t="shared" si="77"/>
        <v>15.003811719016012</v>
      </c>
      <c r="Z52" s="1">
        <f t="shared" si="77"/>
        <v>14.495483513945475</v>
      </c>
      <c r="AA52" s="1">
        <f t="shared" si="77"/>
        <v>14.004377436752131</v>
      </c>
      <c r="AB52" s="1">
        <f t="shared" si="77"/>
        <v>13.529910002817854</v>
      </c>
      <c r="AC52" s="1">
        <f t="shared" si="77"/>
        <v>13.071517495946981</v>
      </c>
      <c r="AD52" s="1">
        <f t="shared" si="60"/>
        <v>12.628655298613396</v>
      </c>
      <c r="AE52" s="1">
        <f t="shared" si="60"/>
        <v>12.200797244898782</v>
      </c>
      <c r="AF52" s="1">
        <f t="shared" si="60"/>
        <v>11.787434995353324</v>
      </c>
      <c r="AG52" s="1">
        <f t="shared" si="60"/>
        <v>11.388077433036051</v>
      </c>
      <c r="AH52" s="1">
        <f t="shared" si="60"/>
        <v>11.00225008001731</v>
      </c>
      <c r="AI52" s="12">
        <f>AH53*u*(1-div)</f>
        <v>10.58299049506539</v>
      </c>
      <c r="AJ52" s="1">
        <f t="shared" si="60"/>
        <v>10.22443943728206</v>
      </c>
      <c r="AK52" s="1">
        <f t="shared" si="60"/>
        <v>9.8780360669692477</v>
      </c>
      <c r="AL52" s="1">
        <f t="shared" si="60"/>
        <v>9.5433688212332548</v>
      </c>
      <c r="AM52" s="1">
        <f t="shared" si="60"/>
        <v>9.2200400809055392</v>
      </c>
      <c r="AN52" s="1">
        <f t="shared" si="60"/>
        <v>8.9076656981301952</v>
      </c>
      <c r="AO52" s="1">
        <f t="shared" si="84"/>
        <v>8.605874539956698</v>
      </c>
      <c r="AP52" s="1">
        <f t="shared" si="84"/>
        <v>8.3143080473957447</v>
      </c>
      <c r="AQ52" s="1">
        <f t="shared" si="84"/>
        <v>8.0326198094142178</v>
      </c>
      <c r="AR52" s="1">
        <f t="shared" si="84"/>
        <v>7.7604751513631935</v>
      </c>
      <c r="AS52" s="1">
        <f t="shared" si="84"/>
        <v>7.4975507373499735</v>
      </c>
      <c r="AT52" s="1">
        <f t="shared" si="80"/>
        <v>7.243534186081737</v>
      </c>
      <c r="AU52" s="12">
        <f t="shared" si="51"/>
        <v>6.9675069085380805</v>
      </c>
      <c r="AV52" s="1">
        <f t="shared" si="84"/>
        <v>6.7314482091247294</v>
      </c>
      <c r="AW52" s="1">
        <f t="shared" si="84"/>
        <v>6.5033871637216567</v>
      </c>
      <c r="AX52" s="1">
        <f t="shared" si="84"/>
        <v>6.2830528123099061</v>
      </c>
      <c r="AY52" s="1">
        <f t="shared" si="84"/>
        <v>6.0701833749790612</v>
      </c>
      <c r="AZ52" s="1">
        <f t="shared" si="84"/>
        <v>5.8645259409057351</v>
      </c>
    </row>
    <row r="53" spans="1:52" x14ac:dyDescent="0.15">
      <c r="A53" s="7">
        <v>0</v>
      </c>
      <c r="B53" s="1">
        <f>S</f>
        <v>31.19</v>
      </c>
      <c r="C53" s="1">
        <f>B53*d</f>
        <v>30.133284745698617</v>
      </c>
      <c r="D53" s="1">
        <f>C53*d</f>
        <v>29.112370938292816</v>
      </c>
      <c r="E53" s="1">
        <f t="shared" ref="E53:N53" si="85">D53*d</f>
        <v>28.126045626995147</v>
      </c>
      <c r="F53" s="1">
        <f t="shared" si="85"/>
        <v>27.173136955715169</v>
      </c>
      <c r="G53" s="1">
        <f t="shared" si="85"/>
        <v>26.252512770773684</v>
      </c>
      <c r="H53" s="1">
        <f t="shared" si="85"/>
        <v>25.363079275787523</v>
      </c>
      <c r="I53" s="1">
        <f t="shared" si="85"/>
        <v>24.503779732126738</v>
      </c>
      <c r="J53" s="12">
        <f>I53*d*(1 - div)</f>
        <v>23.570021233135368</v>
      </c>
      <c r="K53" s="1">
        <f t="shared" si="85"/>
        <v>22.771470384104855</v>
      </c>
      <c r="L53" s="1">
        <f t="shared" si="85"/>
        <v>21.999974388024196</v>
      </c>
      <c r="M53" s="1">
        <f t="shared" si="85"/>
        <v>21.254616628163188</v>
      </c>
      <c r="N53" s="1">
        <f t="shared" si="85"/>
        <v>20.534511542709264</v>
      </c>
      <c r="O53" s="1">
        <f t="shared" ref="O53:U53" si="86">N53*d</f>
        <v>19.83880357262883</v>
      </c>
      <c r="P53" s="1">
        <f t="shared" si="86"/>
        <v>19.166666145174979</v>
      </c>
      <c r="Q53" s="1">
        <f t="shared" si="86"/>
        <v>18.517300691833899</v>
      </c>
      <c r="R53" s="1">
        <f t="shared" si="86"/>
        <v>17.889935699543216</v>
      </c>
      <c r="S53" s="1">
        <f t="shared" si="86"/>
        <v>17.283825794054977</v>
      </c>
      <c r="T53" s="1">
        <f t="shared" si="86"/>
        <v>16.698250854354253</v>
      </c>
      <c r="U53" s="1">
        <f t="shared" si="86"/>
        <v>16.132515157081176</v>
      </c>
      <c r="V53" s="12">
        <f>U53*d*(1-div)</f>
        <v>15.517758033783927</v>
      </c>
      <c r="W53" s="1">
        <f t="shared" ref="W53:AC53" si="87">V53*d</f>
        <v>14.992017359630118</v>
      </c>
      <c r="X53" s="1">
        <f t="shared" si="87"/>
        <v>14.484088746719816</v>
      </c>
      <c r="Y53" s="1">
        <f t="shared" si="87"/>
        <v>13.993368723529247</v>
      </c>
      <c r="Z53" s="1">
        <f t="shared" si="87"/>
        <v>13.519274264112216</v>
      </c>
      <c r="AA53" s="1">
        <f t="shared" si="87"/>
        <v>13.061242095405211</v>
      </c>
      <c r="AB53" s="1">
        <f t="shared" si="87"/>
        <v>12.618728028000977</v>
      </c>
      <c r="AC53" s="1">
        <f t="shared" si="87"/>
        <v>12.19120630959543</v>
      </c>
      <c r="AD53" s="1">
        <f t="shared" ref="AD53:AN53" si="88">AC53*d</f>
        <v>11.778169000339746</v>
      </c>
      <c r="AE53" s="1">
        <f t="shared" si="88"/>
        <v>11.379125369355499</v>
      </c>
      <c r="AF53" s="1">
        <f t="shared" si="88"/>
        <v>10.993601311695807</v>
      </c>
      <c r="AG53" s="1">
        <f t="shared" si="88"/>
        <v>10.621138785059813</v>
      </c>
      <c r="AH53" s="1">
        <f t="shared" si="88"/>
        <v>10.26129526559124</v>
      </c>
      <c r="AI53" s="12">
        <f>AH53*d*(1-div)</f>
        <v>9.8702710330177084</v>
      </c>
      <c r="AJ53" s="1">
        <f t="shared" si="88"/>
        <v>9.5358668661475932</v>
      </c>
      <c r="AK53" s="1">
        <f t="shared" si="88"/>
        <v>9.2127922915901941</v>
      </c>
      <c r="AL53" s="1">
        <f t="shared" si="88"/>
        <v>8.9006634634647188</v>
      </c>
      <c r="AM53" s="1">
        <f t="shared" si="88"/>
        <v>8.599109540564875</v>
      </c>
      <c r="AN53" s="1">
        <f t="shared" si="88"/>
        <v>8.307772245761301</v>
      </c>
      <c r="AO53" s="1">
        <f t="shared" ref="AO53:AZ53" si="89">AN53*d</f>
        <v>8.0263054403314325</v>
      </c>
      <c r="AP53" s="1">
        <f t="shared" si="89"/>
        <v>7.7543747127110283</v>
      </c>
      <c r="AQ53" s="1">
        <f t="shared" si="89"/>
        <v>7.4916569811787861</v>
      </c>
      <c r="AR53" s="1">
        <f t="shared" si="89"/>
        <v>7.2378401100019643</v>
      </c>
      <c r="AS53" s="1">
        <f t="shared" si="89"/>
        <v>6.9926225385869767</v>
      </c>
      <c r="AT53" s="1">
        <f t="shared" si="89"/>
        <v>6.7557129231943343</v>
      </c>
      <c r="AU53" s="12">
        <f>AT53*d*(1-div)</f>
        <v>6.4982749104575523</v>
      </c>
      <c r="AV53" s="1">
        <f t="shared" si="89"/>
        <v>6.2781137618674769</v>
      </c>
      <c r="AW53" s="1">
        <f t="shared" si="89"/>
        <v>6.0654116592575118</v>
      </c>
      <c r="AX53" s="1">
        <f t="shared" si="89"/>
        <v>5.8599158906151629</v>
      </c>
      <c r="AY53" s="1">
        <f t="shared" si="89"/>
        <v>5.6613823057951524</v>
      </c>
      <c r="AZ53" s="1">
        <f t="shared" si="89"/>
        <v>5.4695750264438967</v>
      </c>
    </row>
    <row r="54" spans="1:52" x14ac:dyDescent="0.15">
      <c r="I54" s="13"/>
    </row>
    <row r="55" spans="1:52" x14ac:dyDescent="0.15">
      <c r="A55" s="2" t="s">
        <v>11</v>
      </c>
      <c r="B55" s="1">
        <v>0</v>
      </c>
      <c r="C55" s="1">
        <f t="shared" ref="C55:AH55" si="90">C56*Dt</f>
        <v>0.02</v>
      </c>
      <c r="D55" s="1">
        <f t="shared" si="90"/>
        <v>0.04</v>
      </c>
      <c r="E55" s="1">
        <f t="shared" si="90"/>
        <v>0.06</v>
      </c>
      <c r="F55" s="1">
        <f t="shared" si="90"/>
        <v>0.08</v>
      </c>
      <c r="G55" s="1">
        <f t="shared" si="90"/>
        <v>0.1</v>
      </c>
      <c r="H55" s="1">
        <f t="shared" si="90"/>
        <v>0.12</v>
      </c>
      <c r="I55" s="15">
        <f t="shared" si="90"/>
        <v>0.14000000000000001</v>
      </c>
      <c r="J55" s="12">
        <f t="shared" si="90"/>
        <v>0.16</v>
      </c>
      <c r="K55" s="1">
        <f t="shared" si="90"/>
        <v>0.18</v>
      </c>
      <c r="L55" s="1">
        <f t="shared" si="90"/>
        <v>0.2</v>
      </c>
      <c r="M55" s="1">
        <f t="shared" si="90"/>
        <v>0.22</v>
      </c>
      <c r="N55" s="1">
        <f t="shared" si="90"/>
        <v>0.24</v>
      </c>
      <c r="O55" s="1">
        <f t="shared" si="90"/>
        <v>0.26</v>
      </c>
      <c r="P55" s="1">
        <f t="shared" si="90"/>
        <v>0.28000000000000003</v>
      </c>
      <c r="Q55" s="1">
        <f t="shared" si="90"/>
        <v>0.3</v>
      </c>
      <c r="R55" s="1">
        <f t="shared" si="90"/>
        <v>0.32</v>
      </c>
      <c r="S55" s="1">
        <f t="shared" si="90"/>
        <v>0.34</v>
      </c>
      <c r="T55" s="1">
        <f t="shared" si="90"/>
        <v>0.36</v>
      </c>
      <c r="U55">
        <f t="shared" si="90"/>
        <v>0.38</v>
      </c>
      <c r="V55" s="12">
        <f t="shared" si="90"/>
        <v>0.4</v>
      </c>
      <c r="W55" s="1">
        <f t="shared" si="90"/>
        <v>0.42</v>
      </c>
      <c r="X55" s="1">
        <f t="shared" si="90"/>
        <v>0.44</v>
      </c>
      <c r="Y55" s="1">
        <f t="shared" si="90"/>
        <v>0.46</v>
      </c>
      <c r="Z55" s="1">
        <f t="shared" si="90"/>
        <v>0.48</v>
      </c>
      <c r="AA55" s="1">
        <f t="shared" si="90"/>
        <v>0.5</v>
      </c>
      <c r="AB55" s="1">
        <f t="shared" si="90"/>
        <v>0.52</v>
      </c>
      <c r="AC55" s="1">
        <f t="shared" si="90"/>
        <v>0.54</v>
      </c>
      <c r="AD55" s="1">
        <f t="shared" si="90"/>
        <v>0.56000000000000005</v>
      </c>
      <c r="AE55" s="1">
        <f t="shared" si="90"/>
        <v>0.57999999999999996</v>
      </c>
      <c r="AF55" s="1">
        <f t="shared" si="90"/>
        <v>0.6</v>
      </c>
      <c r="AG55" s="1">
        <f t="shared" si="90"/>
        <v>0.62</v>
      </c>
      <c r="AH55" s="1">
        <f t="shared" si="90"/>
        <v>0.64</v>
      </c>
      <c r="AI55" s="12">
        <f t="shared" ref="AI55:AZ55" si="91">AI56*Dt</f>
        <v>0.66</v>
      </c>
      <c r="AJ55" s="1">
        <f t="shared" si="91"/>
        <v>0.68</v>
      </c>
      <c r="AK55" s="1">
        <f t="shared" si="91"/>
        <v>0.70000000000000007</v>
      </c>
      <c r="AL55" s="1">
        <f t="shared" si="91"/>
        <v>0.72</v>
      </c>
      <c r="AM55" s="1">
        <f t="shared" si="91"/>
        <v>0.74</v>
      </c>
      <c r="AN55" s="1">
        <f t="shared" si="91"/>
        <v>0.76</v>
      </c>
      <c r="AO55" s="1">
        <f t="shared" si="91"/>
        <v>0.78</v>
      </c>
      <c r="AP55" s="1">
        <f t="shared" si="91"/>
        <v>0.8</v>
      </c>
      <c r="AQ55" s="1">
        <f t="shared" si="91"/>
        <v>0.82000000000000006</v>
      </c>
      <c r="AR55" s="1">
        <f t="shared" si="91"/>
        <v>0.84</v>
      </c>
      <c r="AS55" s="1">
        <f t="shared" si="91"/>
        <v>0.86</v>
      </c>
      <c r="AT55" s="1">
        <f t="shared" si="91"/>
        <v>0.88</v>
      </c>
      <c r="AU55" s="12">
        <f t="shared" si="91"/>
        <v>0.9</v>
      </c>
      <c r="AV55" s="1">
        <f t="shared" si="91"/>
        <v>0.92</v>
      </c>
      <c r="AW55" s="1">
        <f t="shared" si="91"/>
        <v>0.94000000000000006</v>
      </c>
      <c r="AX55" s="1">
        <f t="shared" si="91"/>
        <v>0.96</v>
      </c>
      <c r="AY55" s="1">
        <f t="shared" si="91"/>
        <v>0.98</v>
      </c>
      <c r="AZ55" s="1">
        <f t="shared" si="91"/>
        <v>1</v>
      </c>
    </row>
    <row r="56" spans="1:52" x14ac:dyDescent="0.15">
      <c r="A56" s="2" t="s">
        <v>19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2">E56+1</f>
        <v>4</v>
      </c>
      <c r="G56" s="1">
        <f t="shared" si="92"/>
        <v>5</v>
      </c>
      <c r="H56" s="1">
        <f t="shared" si="92"/>
        <v>6</v>
      </c>
      <c r="I56" s="15">
        <f t="shared" si="92"/>
        <v>7</v>
      </c>
      <c r="J56" s="12">
        <f t="shared" si="92"/>
        <v>8</v>
      </c>
      <c r="K56" s="1">
        <f t="shared" si="92"/>
        <v>9</v>
      </c>
      <c r="L56" s="1">
        <f t="shared" si="92"/>
        <v>10</v>
      </c>
      <c r="M56" s="1">
        <f t="shared" si="92"/>
        <v>11</v>
      </c>
      <c r="N56" s="1">
        <f t="shared" si="92"/>
        <v>12</v>
      </c>
      <c r="O56" s="1">
        <f t="shared" si="92"/>
        <v>13</v>
      </c>
      <c r="P56" s="1">
        <f t="shared" si="92"/>
        <v>14</v>
      </c>
      <c r="Q56" s="1">
        <f t="shared" si="92"/>
        <v>15</v>
      </c>
      <c r="R56" s="1">
        <f t="shared" si="92"/>
        <v>16</v>
      </c>
      <c r="S56" s="1">
        <f t="shared" si="92"/>
        <v>17</v>
      </c>
      <c r="T56" s="1">
        <f t="shared" si="92"/>
        <v>18</v>
      </c>
      <c r="U56" s="1">
        <f t="shared" ref="U56:AD56" si="93">T56+1</f>
        <v>19</v>
      </c>
      <c r="V56" s="12">
        <f t="shared" si="93"/>
        <v>20</v>
      </c>
      <c r="W56" s="1">
        <f t="shared" si="93"/>
        <v>21</v>
      </c>
      <c r="X56" s="1">
        <f t="shared" si="93"/>
        <v>22</v>
      </c>
      <c r="Y56" s="1">
        <f t="shared" si="93"/>
        <v>23</v>
      </c>
      <c r="Z56" s="1">
        <f t="shared" si="93"/>
        <v>24</v>
      </c>
      <c r="AA56" s="1">
        <f t="shared" si="93"/>
        <v>25</v>
      </c>
      <c r="AB56" s="1">
        <f t="shared" si="93"/>
        <v>26</v>
      </c>
      <c r="AC56" s="1">
        <f t="shared" si="93"/>
        <v>27</v>
      </c>
      <c r="AD56" s="1">
        <f t="shared" si="93"/>
        <v>28</v>
      </c>
      <c r="AE56" s="1">
        <f t="shared" ref="AE56:AO56" si="94">AD56+1</f>
        <v>29</v>
      </c>
      <c r="AF56" s="1">
        <f t="shared" si="94"/>
        <v>30</v>
      </c>
      <c r="AG56" s="1">
        <f t="shared" si="94"/>
        <v>31</v>
      </c>
      <c r="AH56" s="1">
        <f t="shared" si="94"/>
        <v>32</v>
      </c>
      <c r="AI56" s="12">
        <f t="shared" si="94"/>
        <v>33</v>
      </c>
      <c r="AJ56" s="1">
        <f t="shared" si="94"/>
        <v>34</v>
      </c>
      <c r="AK56" s="1">
        <f t="shared" si="94"/>
        <v>35</v>
      </c>
      <c r="AL56" s="1">
        <f t="shared" si="94"/>
        <v>36</v>
      </c>
      <c r="AM56" s="1">
        <f t="shared" si="94"/>
        <v>37</v>
      </c>
      <c r="AN56" s="1">
        <f t="shared" si="94"/>
        <v>38</v>
      </c>
      <c r="AO56" s="1">
        <f t="shared" si="94"/>
        <v>39</v>
      </c>
      <c r="AP56" s="1">
        <f t="shared" ref="AP56:AZ56" si="95">AO56+1</f>
        <v>40</v>
      </c>
      <c r="AQ56" s="1">
        <f t="shared" si="95"/>
        <v>41</v>
      </c>
      <c r="AR56" s="1">
        <f t="shared" si="95"/>
        <v>42</v>
      </c>
      <c r="AS56" s="1">
        <f t="shared" si="95"/>
        <v>43</v>
      </c>
      <c r="AT56" s="1">
        <f t="shared" si="95"/>
        <v>44</v>
      </c>
      <c r="AU56" s="12">
        <f t="shared" si="95"/>
        <v>45</v>
      </c>
      <c r="AV56" s="1">
        <f t="shared" si="95"/>
        <v>46</v>
      </c>
      <c r="AW56" s="1">
        <f t="shared" si="95"/>
        <v>47</v>
      </c>
      <c r="AX56" s="1">
        <f t="shared" si="95"/>
        <v>48</v>
      </c>
      <c r="AY56" s="1">
        <f t="shared" si="95"/>
        <v>49</v>
      </c>
      <c r="AZ56" s="1">
        <f t="shared" si="95"/>
        <v>50</v>
      </c>
    </row>
    <row r="58" spans="1:52" x14ac:dyDescent="0.15">
      <c r="I58" s="4"/>
      <c r="J58" s="4" t="s">
        <v>18</v>
      </c>
      <c r="U58" s="4"/>
      <c r="V58" s="4" t="s">
        <v>18</v>
      </c>
      <c r="AH58" s="4"/>
      <c r="AI58" s="4" t="s">
        <v>18</v>
      </c>
      <c r="AU58" s="4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B62"/>
  <sheetViews>
    <sheetView workbookViewId="0"/>
  </sheetViews>
  <sheetFormatPr baseColWidth="10" defaultColWidth="8.83203125" defaultRowHeight="13" x14ac:dyDescent="0.15"/>
  <cols>
    <col min="5" max="5" width="22.33203125" customWidth="1"/>
  </cols>
  <sheetData>
    <row r="1" spans="1:54" x14ac:dyDescent="0.15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4" x14ac:dyDescent="0.15">
      <c r="A2" s="10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4" x14ac:dyDescent="0.15">
      <c r="A3" s="7">
        <f t="shared" ref="A3:A51" si="1">A4+1</f>
        <v>50</v>
      </c>
      <c r="B3" s="1"/>
      <c r="C3" s="1"/>
      <c r="D3" s="1"/>
      <c r="E3" s="1"/>
      <c r="F3" s="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27">
        <f>IF(Stock!AZ3 &gt;= 31.19, Face + coupon, (1000 / 31.19) * Stock!AZ3 + coupon)</f>
        <v>1005.3333333333334</v>
      </c>
    </row>
    <row r="4" spans="1:54" x14ac:dyDescent="0.15">
      <c r="A4" s="7">
        <f t="shared" si="1"/>
        <v>49</v>
      </c>
      <c r="B4" s="1"/>
      <c r="C4" s="1"/>
      <c r="D4" s="1"/>
      <c r="E4" s="1"/>
      <c r="F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>
        <f t="shared" ref="AY4:AY35" si="2">EXP(-rate * Dt) * (p * AZ3 + (1 - p) * AZ4)</f>
        <v>1004.9381139718853</v>
      </c>
      <c r="AZ4" s="27">
        <f>IF(Stock!AZ4 &gt;= 31.19, Face + coupon, (1000 / 31.19) * Stock!AZ4 + coupon)</f>
        <v>1005.3333333333334</v>
      </c>
    </row>
    <row r="5" spans="1:54" x14ac:dyDescent="0.15">
      <c r="A5" s="7">
        <f t="shared" si="1"/>
        <v>48</v>
      </c>
      <c r="B5" s="1"/>
      <c r="C5" s="1"/>
      <c r="D5" s="1"/>
      <c r="E5" s="1"/>
      <c r="F5" s="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>
        <f t="shared" ref="AX5:AX36" si="3">EXP(-rate * Dt) * (p * AY4 + (1 - p) * AY5)</f>
        <v>1004.5430499801423</v>
      </c>
      <c r="AY5" s="15">
        <f t="shared" si="2"/>
        <v>1004.9381139718853</v>
      </c>
      <c r="AZ5" s="27">
        <f>IF(Stock!AZ5 &gt;= 31.19, Face + coupon, (1000 / 31.19) * Stock!AZ5 + coupon)</f>
        <v>1005.3333333333334</v>
      </c>
    </row>
    <row r="6" spans="1:54" x14ac:dyDescent="0.15">
      <c r="A6" s="7">
        <f t="shared" si="1"/>
        <v>47</v>
      </c>
      <c r="B6" s="1"/>
      <c r="C6" s="1"/>
      <c r="D6" s="1"/>
      <c r="E6" s="1"/>
      <c r="F6" s="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>
        <f t="shared" ref="AV6:AW53" si="4">EXP(-rate * Dt) * (p * AX5 + (1 - p) * AX6)</f>
        <v>1004.1481412970252</v>
      </c>
      <c r="AX6" s="15">
        <f t="shared" si="3"/>
        <v>1004.5430499801423</v>
      </c>
      <c r="AY6" s="15">
        <f t="shared" si="2"/>
        <v>1004.9381139718853</v>
      </c>
      <c r="AZ6" s="27">
        <f>IF(Stock!AZ6 &gt;= 31.19, Face + coupon, (1000 / 31.19) * Stock!AZ6 + coupon)</f>
        <v>1005.3333333333334</v>
      </c>
    </row>
    <row r="7" spans="1:54" x14ac:dyDescent="0.15">
      <c r="A7" s="7">
        <f t="shared" si="1"/>
        <v>46</v>
      </c>
      <c r="B7" s="1"/>
      <c r="C7" s="1"/>
      <c r="D7" s="1"/>
      <c r="E7" s="1"/>
      <c r="F7" s="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>
        <f t="shared" si="4"/>
        <v>1003.7533878614786</v>
      </c>
      <c r="AW7" s="15">
        <f t="shared" si="4"/>
        <v>1004.1481412970252</v>
      </c>
      <c r="AX7" s="15">
        <f t="shared" si="3"/>
        <v>1004.5430499801423</v>
      </c>
      <c r="AY7" s="15">
        <f t="shared" si="2"/>
        <v>1004.9381139718853</v>
      </c>
      <c r="AZ7" s="27">
        <f>IF(Stock!AZ7 &gt;= 31.19, Face + coupon, (1000 / 31.19) * Stock!AZ7 + coupon)</f>
        <v>1005.3333333333334</v>
      </c>
    </row>
    <row r="8" spans="1:54" x14ac:dyDescent="0.15">
      <c r="A8" s="7">
        <f t="shared" si="1"/>
        <v>45</v>
      </c>
      <c r="B8" s="1"/>
      <c r="C8" s="1"/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25">
        <f>EXP(-rate * Dt) * (p * AV7 + (1 - p) * AV8) + EXP(-rate * (11/12 - $AU$55)) * coupon</f>
        <v>1008.6903756765255</v>
      </c>
      <c r="AV8" s="15">
        <f t="shared" ref="AU8:AV53" si="5">EXP(-rate * Dt) * (p * AW7 + (1 - p) * AW8)</f>
        <v>1003.7533878614786</v>
      </c>
      <c r="AW8" s="15">
        <f t="shared" si="4"/>
        <v>1004.1481412970252</v>
      </c>
      <c r="AX8" s="15">
        <f t="shared" si="3"/>
        <v>1004.5430499801423</v>
      </c>
      <c r="AY8" s="15">
        <f t="shared" si="2"/>
        <v>1004.9381139718853</v>
      </c>
      <c r="AZ8" s="27">
        <f>IF(Stock!AZ8 &gt;= 31.19, Face + coupon, (1000 / 31.19) * Stock!AZ8 + coupon)</f>
        <v>1005.3333333333334</v>
      </c>
      <c r="BB8">
        <f>coupon</f>
        <v>5.333333333333333</v>
      </c>
    </row>
    <row r="9" spans="1:54" x14ac:dyDescent="0.15">
      <c r="A9" s="7">
        <f t="shared" si="1"/>
        <v>44</v>
      </c>
      <c r="B9" s="1"/>
      <c r="C9" s="1"/>
      <c r="D9" s="1"/>
      <c r="E9" s="1"/>
      <c r="F9" s="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f t="shared" ref="AT9:AT53" si="6">EXP(-rate * Dt) * (p * AU8 + (1 - p) * AU9)</f>
        <v>1008.2938365855038</v>
      </c>
      <c r="AU9" s="25">
        <f>EXP(-rate * Dt) * (p * AV8 + (1 - p) * AV9) + EXP(-rate * (11/12 - $AU$55)) * coupon</f>
        <v>1008.6903756765255</v>
      </c>
      <c r="AV9" s="15">
        <f t="shared" si="5"/>
        <v>1003.7533878614786</v>
      </c>
      <c r="AW9" s="15">
        <f t="shared" si="4"/>
        <v>1004.1481412970252</v>
      </c>
      <c r="AX9" s="15">
        <f t="shared" si="3"/>
        <v>1004.5430499801423</v>
      </c>
      <c r="AY9" s="15">
        <f t="shared" si="2"/>
        <v>1004.9381139718853</v>
      </c>
      <c r="AZ9" s="27">
        <f>IF(Stock!AZ9 &gt;= 31.19, Face + coupon, (1000 / 31.19) * Stock!AZ9 + coupon)</f>
        <v>1005.3333333333334</v>
      </c>
      <c r="BB9">
        <f>rate</f>
        <v>1.966E-2</v>
      </c>
    </row>
    <row r="10" spans="1:54" x14ac:dyDescent="0.15">
      <c r="A10" s="7">
        <f t="shared" si="1"/>
        <v>43</v>
      </c>
      <c r="B10" s="1"/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>
        <f t="shared" ref="AR10:AS53" si="7">EXP(-rate * Dt) * (p * AT9 + (1 - p) * AT10)</f>
        <v>1007.8974533830029</v>
      </c>
      <c r="AT10" s="15">
        <f t="shared" si="6"/>
        <v>1008.2938365855038</v>
      </c>
      <c r="AU10" s="25">
        <f>EXP(-rate * Dt) * (p * AV9 + (1 - p) * AV10) + EXP(-rate * (11/12 - $AU$55)) * coupon</f>
        <v>1008.6903756765255</v>
      </c>
      <c r="AV10" s="15">
        <f t="shared" si="5"/>
        <v>1003.7533878614786</v>
      </c>
      <c r="AW10" s="15">
        <f t="shared" si="4"/>
        <v>1004.1481412970252</v>
      </c>
      <c r="AX10" s="15">
        <f t="shared" si="3"/>
        <v>1004.5430499801423</v>
      </c>
      <c r="AY10" s="15">
        <f t="shared" si="2"/>
        <v>1004.9381139718853</v>
      </c>
      <c r="AZ10" s="27">
        <f>IF(Stock!AZ10 &gt;= 31.19, Face + coupon, (1000 / 31.19) * Stock!AZ10 + coupon)</f>
        <v>1005.3333333333334</v>
      </c>
      <c r="BB10">
        <f>Dt</f>
        <v>0.02</v>
      </c>
    </row>
    <row r="11" spans="1:54" x14ac:dyDescent="0.15">
      <c r="A11" s="7">
        <f t="shared" si="1"/>
        <v>42</v>
      </c>
      <c r="B11" s="1"/>
      <c r="C11" s="1"/>
      <c r="D11" s="1"/>
      <c r="E11" s="5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>
        <f t="shared" si="7"/>
        <v>1007.5012260077398</v>
      </c>
      <c r="AS11" s="15">
        <f t="shared" si="7"/>
        <v>1007.8974533830029</v>
      </c>
      <c r="AT11" s="15">
        <f t="shared" si="6"/>
        <v>1008.2938365855038</v>
      </c>
      <c r="AU11" s="25">
        <f>EXP(-rate * Dt) * (p * AV10 + (1 - p) * AV11) + EXP(-rate * (11/12 - $AU$55)) * coupon</f>
        <v>1008.6903756765255</v>
      </c>
      <c r="AV11" s="15">
        <f t="shared" si="5"/>
        <v>1003.7533878614786</v>
      </c>
      <c r="AW11" s="15">
        <f t="shared" si="4"/>
        <v>1004.1481412970252</v>
      </c>
      <c r="AX11" s="15">
        <f t="shared" si="3"/>
        <v>1004.5430499801423</v>
      </c>
      <c r="AY11" s="15">
        <f t="shared" si="2"/>
        <v>1004.9381139718853</v>
      </c>
      <c r="AZ11" s="27">
        <f>IF(Stock!AZ11 &gt;= 31.19, Face + coupon, (1000 / 31.19) * Stock!AZ11 + coupon)</f>
        <v>1005.3333333333334</v>
      </c>
    </row>
    <row r="12" spans="1:54" x14ac:dyDescent="0.15">
      <c r="A12" s="7">
        <f t="shared" si="1"/>
        <v>41</v>
      </c>
      <c r="B12" s="1"/>
      <c r="C12" s="1"/>
      <c r="D12" s="1"/>
      <c r="E12" s="5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>
        <f>EXP(-rate * Dt) * (p * AR11 + (1 - p) * AR12) + EXP(-rate * (10 / 12 - $AQ$55)) * coupon</f>
        <v>1012.4370898705648</v>
      </c>
      <c r="AR12" s="15">
        <f t="shared" ref="AQ12:AR53" si="8">EXP(-rate * Dt) * (p * AS11 + (1 - p) * AS12)</f>
        <v>1007.5012260077398</v>
      </c>
      <c r="AS12" s="15">
        <f t="shared" si="7"/>
        <v>1007.8974533830029</v>
      </c>
      <c r="AT12" s="15">
        <f t="shared" si="6"/>
        <v>1008.2938365855038</v>
      </c>
      <c r="AU12" s="25">
        <f>EXP(-rate * Dt) * (p * AV11 + (1 - p) * AV12) + EXP(-rate * (11/12 - $AU$55)) * coupon</f>
        <v>1008.6903756765255</v>
      </c>
      <c r="AV12" s="15">
        <f t="shared" si="5"/>
        <v>1003.7533878614786</v>
      </c>
      <c r="AW12" s="15">
        <f t="shared" si="4"/>
        <v>1004.1481412970252</v>
      </c>
      <c r="AX12" s="15">
        <f t="shared" si="3"/>
        <v>1004.5430499801423</v>
      </c>
      <c r="AY12" s="15">
        <f t="shared" si="2"/>
        <v>1004.9381139718853</v>
      </c>
      <c r="AZ12" s="27">
        <f>IF(Stock!AZ12 &gt;= 31.19, Face + coupon, (1000 / 31.19) * Stock!AZ12 + coupon)</f>
        <v>1005.3333333333334</v>
      </c>
    </row>
    <row r="13" spans="1:54" x14ac:dyDescent="0.15">
      <c r="A13" s="7">
        <f t="shared" si="1"/>
        <v>40</v>
      </c>
      <c r="B13" s="1"/>
      <c r="C13" s="1"/>
      <c r="D13" s="1"/>
      <c r="E13" s="5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>
        <f t="shared" ref="AP13:AP53" si="9">EXP(-rate * Dt) * (p * AQ12 + (1 - p) * AQ13)</f>
        <v>1012.0390778611168</v>
      </c>
      <c r="AQ13" s="25">
        <f>EXP(-rate * Dt) * (p * AR12 + (1 - p) * AR13) + EXP(-rate * (10 / 12 - $AQ$55)) * coupon</f>
        <v>1012.4370898705648</v>
      </c>
      <c r="AR13" s="15">
        <f t="shared" si="8"/>
        <v>1007.5012260077398</v>
      </c>
      <c r="AS13" s="15">
        <f t="shared" si="7"/>
        <v>1007.8974533830029</v>
      </c>
      <c r="AT13" s="15">
        <f t="shared" si="6"/>
        <v>1008.2938365855038</v>
      </c>
      <c r="AU13" s="25">
        <f>EXP(-rate * Dt) * (p * AV12 + (1 - p) * AV13) + EXP(-rate * (11/12 - $AU$55)) * coupon</f>
        <v>1008.6903756765255</v>
      </c>
      <c r="AV13" s="15">
        <f t="shared" si="5"/>
        <v>1003.7533878614786</v>
      </c>
      <c r="AW13" s="15">
        <f t="shared" si="4"/>
        <v>1004.1481412970252</v>
      </c>
      <c r="AX13" s="15">
        <f t="shared" si="3"/>
        <v>1004.5430499801423</v>
      </c>
      <c r="AY13" s="15">
        <f t="shared" si="2"/>
        <v>1004.9381139718853</v>
      </c>
      <c r="AZ13" s="27">
        <f>IF(Stock!AZ13 &gt;= 31.19, Face + coupon, (1000 / 31.19) * Stock!AZ13 + coupon)</f>
        <v>1005.3333333333334</v>
      </c>
    </row>
    <row r="14" spans="1:54" x14ac:dyDescent="0.15">
      <c r="A14" s="7">
        <f t="shared" si="1"/>
        <v>39</v>
      </c>
      <c r="B14" s="1"/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>
        <f t="shared" ref="AO14:AO53" si="10">EXP(-rate * Dt) * (p * AP13 + (1 - p) * AP14)</f>
        <v>1011.6412223192273</v>
      </c>
      <c r="AP14" s="15">
        <f t="shared" si="9"/>
        <v>1012.0390778611168</v>
      </c>
      <c r="AQ14" s="25">
        <f>EXP(-rate * Dt) * (p * AR13 + (1 - p) * AR14) + EXP(-rate * (10 / 12 - $AQ$55)) * coupon</f>
        <v>1012.4370898705648</v>
      </c>
      <c r="AR14" s="15">
        <f t="shared" si="8"/>
        <v>1007.5012260077398</v>
      </c>
      <c r="AS14" s="15">
        <f t="shared" si="7"/>
        <v>1007.8974533830029</v>
      </c>
      <c r="AT14" s="15">
        <f t="shared" si="6"/>
        <v>1008.2938365855038</v>
      </c>
      <c r="AU14" s="25">
        <f>EXP(-rate * Dt) * (p * AV13 + (1 - p) * AV14) + EXP(-rate * (11/12 - $AU$55)) * coupon</f>
        <v>1008.6903756765255</v>
      </c>
      <c r="AV14" s="15">
        <f t="shared" si="5"/>
        <v>1003.7533878614786</v>
      </c>
      <c r="AW14" s="15">
        <f t="shared" si="4"/>
        <v>1004.1481412970252</v>
      </c>
      <c r="AX14" s="15">
        <f t="shared" si="3"/>
        <v>1004.5430499801423</v>
      </c>
      <c r="AY14" s="15">
        <f t="shared" si="2"/>
        <v>1004.9381139718853</v>
      </c>
      <c r="AZ14" s="27">
        <f>IF(Stock!AZ14 &gt;= 31.19, Face + coupon, (1000 / 31.19) * Stock!AZ14 + coupon)</f>
        <v>1005.3333333333334</v>
      </c>
    </row>
    <row r="15" spans="1:54" x14ac:dyDescent="0.15">
      <c r="A15" s="7">
        <f t="shared" si="1"/>
        <v>38</v>
      </c>
      <c r="B15" s="1"/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>
        <f t="shared" ref="AN15:AN53" si="11">EXP(-rate * Dt) * (p * AO14 + (1 - p) * AO15)</f>
        <v>1011.2435231833855</v>
      </c>
      <c r="AO15" s="15">
        <f t="shared" si="10"/>
        <v>1011.6412223192273</v>
      </c>
      <c r="AP15" s="15">
        <f t="shared" si="9"/>
        <v>1012.0390778611168</v>
      </c>
      <c r="AQ15" s="25">
        <f>EXP(-rate * Dt) * (p * AR14 + (1 - p) * AR15) + EXP(-rate * (10 / 12 - $AQ$55)) * coupon</f>
        <v>1012.4370898705648</v>
      </c>
      <c r="AR15" s="15">
        <f t="shared" si="8"/>
        <v>1007.5012260077398</v>
      </c>
      <c r="AS15" s="15">
        <f t="shared" si="7"/>
        <v>1007.8974533830029</v>
      </c>
      <c r="AT15" s="15">
        <f t="shared" si="6"/>
        <v>1008.2938365855038</v>
      </c>
      <c r="AU15" s="25">
        <f>EXP(-rate * Dt) * (p * AV14 + (1 - p) * AV15) + EXP(-rate * (11/12 - $AU$55)) * coupon</f>
        <v>1008.6903756765255</v>
      </c>
      <c r="AV15" s="15">
        <f t="shared" si="5"/>
        <v>1003.7533878614786</v>
      </c>
      <c r="AW15" s="15">
        <f t="shared" si="4"/>
        <v>1004.1481412970252</v>
      </c>
      <c r="AX15" s="15">
        <f t="shared" si="3"/>
        <v>1004.5430499801423</v>
      </c>
      <c r="AY15" s="15">
        <f t="shared" si="2"/>
        <v>1004.9381139718853</v>
      </c>
      <c r="AZ15" s="27">
        <f>IF(Stock!AZ15 &gt;= 31.19, Face + coupon, (1000 / 31.19) * Stock!AZ15 + coupon)</f>
        <v>1005.3333333333334</v>
      </c>
    </row>
    <row r="16" spans="1:54" x14ac:dyDescent="0.15">
      <c r="A16" s="7">
        <f t="shared" si="1"/>
        <v>37</v>
      </c>
      <c r="B16" s="1"/>
      <c r="C16" s="1"/>
      <c r="D16" s="1"/>
      <c r="E16" s="22"/>
      <c r="F16" s="2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26">
        <f>IF(Stock!AM16 &gt;= Stock!$B$53, Face + coupon, EXP(-rate * Dt) * (p * Autocall!AN15 + (1 - p) * Autocall!AN16) + EXP(-rate * (9/12 - $AM$55)) * coupon)</f>
        <v>1005.3333333333334</v>
      </c>
      <c r="AN16" s="15">
        <f t="shared" si="11"/>
        <v>1011.2435231833855</v>
      </c>
      <c r="AO16" s="15">
        <f t="shared" si="10"/>
        <v>1011.6412223192273</v>
      </c>
      <c r="AP16" s="15">
        <f t="shared" si="9"/>
        <v>1012.0390778611168</v>
      </c>
      <c r="AQ16" s="25">
        <f>EXP(-rate * Dt) * (p * AR15 + (1 - p) * AR16) + EXP(-rate * (10 / 12 - $AQ$55)) * coupon</f>
        <v>1012.4370898705648</v>
      </c>
      <c r="AR16" s="15">
        <f t="shared" si="8"/>
        <v>1007.5012260077398</v>
      </c>
      <c r="AS16" s="15">
        <f t="shared" si="7"/>
        <v>1007.8974533830029</v>
      </c>
      <c r="AT16" s="15">
        <f t="shared" si="6"/>
        <v>1008.2938365855038</v>
      </c>
      <c r="AU16" s="25">
        <f>EXP(-rate * Dt) * (p * AV15 + (1 - p) * AV16) + EXP(-rate * (11/12 - $AU$55)) * coupon</f>
        <v>1008.6903756765255</v>
      </c>
      <c r="AV16" s="15">
        <f t="shared" si="5"/>
        <v>1003.7533878614786</v>
      </c>
      <c r="AW16" s="15">
        <f t="shared" si="4"/>
        <v>1004.1481412970252</v>
      </c>
      <c r="AX16" s="15">
        <f t="shared" si="3"/>
        <v>1004.5430499801423</v>
      </c>
      <c r="AY16" s="15">
        <f t="shared" si="2"/>
        <v>1004.9381139718853</v>
      </c>
      <c r="AZ16" s="27">
        <f>IF(Stock!AZ16 &gt;= 31.19, Face + coupon, (1000 / 31.19) * Stock!AZ16 + coupon)</f>
        <v>1005.3333333333334</v>
      </c>
    </row>
    <row r="17" spans="1:52" x14ac:dyDescent="0.15">
      <c r="A17" s="7">
        <f t="shared" si="1"/>
        <v>36</v>
      </c>
      <c r="B17" s="1"/>
      <c r="C17" s="1"/>
      <c r="D17" s="1"/>
      <c r="E17" s="7" t="s">
        <v>13</v>
      </c>
      <c r="F17" s="6">
        <v>1000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>
        <f t="shared" ref="AL17:AL53" si="12">EXP(-rate * Dt) * (p * AM16 + (1 - p) * AM17)</f>
        <v>1004.9381139718853</v>
      </c>
      <c r="AM17" s="26">
        <f>IF(Stock!AM17 &gt;= Stock!$B$53, Face + coupon, EXP(-rate * Dt) * (p * Autocall!AN16 + (1 - p) * Autocall!AN17) + EXP(-rate * (9/12 - $AM$55)) * coupon)</f>
        <v>1005.3333333333334</v>
      </c>
      <c r="AN17" s="15">
        <f t="shared" si="11"/>
        <v>1011.2435231833855</v>
      </c>
      <c r="AO17" s="15">
        <f t="shared" si="10"/>
        <v>1011.6412223192273</v>
      </c>
      <c r="AP17" s="15">
        <f t="shared" si="9"/>
        <v>1012.0390778611168</v>
      </c>
      <c r="AQ17" s="25">
        <f>EXP(-rate * Dt) * (p * AR16 + (1 - p) * AR17) + EXP(-rate * (10 / 12 - $AQ$55)) * coupon</f>
        <v>1012.4370898705648</v>
      </c>
      <c r="AR17" s="15">
        <f t="shared" si="8"/>
        <v>1007.5012260077398</v>
      </c>
      <c r="AS17" s="15">
        <f t="shared" si="7"/>
        <v>1007.8974533830029</v>
      </c>
      <c r="AT17" s="15">
        <f t="shared" si="6"/>
        <v>1008.2938365855038</v>
      </c>
      <c r="AU17" s="25">
        <f>EXP(-rate * Dt) * (p * AV16 + (1 - p) * AV17) + EXP(-rate * (11/12 - $AU$55)) * coupon</f>
        <v>1008.6903756765255</v>
      </c>
      <c r="AV17" s="15">
        <f t="shared" si="5"/>
        <v>1003.7533878614786</v>
      </c>
      <c r="AW17" s="15">
        <f t="shared" si="4"/>
        <v>1004.1481412970252</v>
      </c>
      <c r="AX17" s="15">
        <f t="shared" si="3"/>
        <v>1004.5430499801423</v>
      </c>
      <c r="AY17" s="15">
        <f t="shared" si="2"/>
        <v>1004.9381139718853</v>
      </c>
      <c r="AZ17" s="27">
        <f>IF(Stock!AZ17 &gt;= 31.19, Face + coupon, (1000 / 31.19) * Stock!AZ17 + coupon)</f>
        <v>1005.3333333333334</v>
      </c>
    </row>
    <row r="18" spans="1:52" x14ac:dyDescent="0.15">
      <c r="A18" s="7">
        <f t="shared" si="1"/>
        <v>35</v>
      </c>
      <c r="B18" s="1"/>
      <c r="C18" s="1"/>
      <c r="D18" s="1"/>
      <c r="E18" s="9" t="s">
        <v>22</v>
      </c>
      <c r="F18" s="18">
        <v>6.4000000000000001E-2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>
        <f t="shared" ref="AK18:AK53" si="13">EXP(-rate * Dt) * (p * AL17 + (1 - p) * AL18)</f>
        <v>1004.5430499801423</v>
      </c>
      <c r="AL18" s="15">
        <f t="shared" si="12"/>
        <v>1004.9381139718853</v>
      </c>
      <c r="AM18" s="26">
        <f>IF(Stock!AM18 &gt;= Stock!$B$53, Face + coupon, EXP(-rate * Dt) * (p * Autocall!AN17 + (1 - p) * Autocall!AN18) + EXP(-rate * (9/12 - $AM$55)) * coupon)</f>
        <v>1005.3333333333334</v>
      </c>
      <c r="AN18" s="15">
        <f t="shared" si="11"/>
        <v>1011.2435231833855</v>
      </c>
      <c r="AO18" s="15">
        <f t="shared" si="10"/>
        <v>1011.6412223192273</v>
      </c>
      <c r="AP18" s="15">
        <f t="shared" si="9"/>
        <v>1012.0390778611168</v>
      </c>
      <c r="AQ18" s="25">
        <f>EXP(-rate * Dt) * (p * AR17 + (1 - p) * AR18) + EXP(-rate * (10 / 12 - $AQ$55)) * coupon</f>
        <v>1012.4370898705648</v>
      </c>
      <c r="AR18" s="15">
        <f t="shared" si="8"/>
        <v>1007.5012260077398</v>
      </c>
      <c r="AS18" s="15">
        <f t="shared" si="7"/>
        <v>1007.8974533830029</v>
      </c>
      <c r="AT18" s="15">
        <f t="shared" si="6"/>
        <v>1008.2938365855038</v>
      </c>
      <c r="AU18" s="25">
        <f>EXP(-rate * Dt) * (p * AV17 + (1 - p) * AV18) + EXP(-rate * (11/12 - $AU$55)) * coupon</f>
        <v>1008.6903756765255</v>
      </c>
      <c r="AV18" s="15">
        <f t="shared" si="5"/>
        <v>1003.7533878614786</v>
      </c>
      <c r="AW18" s="15">
        <f t="shared" si="4"/>
        <v>1004.1481412970252</v>
      </c>
      <c r="AX18" s="15">
        <f t="shared" si="3"/>
        <v>1004.5430499801423</v>
      </c>
      <c r="AY18" s="15">
        <f t="shared" si="2"/>
        <v>1004.9381139718853</v>
      </c>
      <c r="AZ18" s="27">
        <f>IF(Stock!AZ18 &gt;= 31.19, Face + coupon, (1000 / 31.19) * Stock!AZ18 + coupon)</f>
        <v>1005.3333333333334</v>
      </c>
    </row>
    <row r="19" spans="1:52" x14ac:dyDescent="0.15">
      <c r="A19" s="7">
        <f t="shared" si="1"/>
        <v>34</v>
      </c>
      <c r="B19" s="1"/>
      <c r="C19" s="1"/>
      <c r="D19" s="1"/>
      <c r="E19" s="9" t="s">
        <v>20</v>
      </c>
      <c r="F19" s="6">
        <v>12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>
        <f t="shared" ref="AJ19:AJ53" si="14">EXP(-rate * Dt) * (p * AK18 + (1 - p) * AK19)</f>
        <v>1004.1481412970252</v>
      </c>
      <c r="AK19" s="15">
        <f t="shared" si="13"/>
        <v>1004.5430499801423</v>
      </c>
      <c r="AL19" s="15">
        <f t="shared" si="12"/>
        <v>1004.9381139718853</v>
      </c>
      <c r="AM19" s="26">
        <f>IF(Stock!AM19 &gt;= Stock!$B$53, Face + coupon, EXP(-rate * Dt) * (p * Autocall!AN18 + (1 - p) * Autocall!AN19) + EXP(-rate * (9/12 - $AM$55)) * coupon)</f>
        <v>1005.3333333333334</v>
      </c>
      <c r="AN19" s="15">
        <f t="shared" si="11"/>
        <v>1011.2435231833855</v>
      </c>
      <c r="AO19" s="15">
        <f t="shared" si="10"/>
        <v>1011.6412223192273</v>
      </c>
      <c r="AP19" s="15">
        <f t="shared" si="9"/>
        <v>1012.0390778611168</v>
      </c>
      <c r="AQ19" s="25">
        <f>EXP(-rate * Dt) * (p * AR18 + (1 - p) * AR19) + EXP(-rate * (10 / 12 - $AQ$55)) * coupon</f>
        <v>1012.4370898705648</v>
      </c>
      <c r="AR19" s="15">
        <f t="shared" si="8"/>
        <v>1007.5012260077398</v>
      </c>
      <c r="AS19" s="15">
        <f t="shared" si="7"/>
        <v>1007.8974533830029</v>
      </c>
      <c r="AT19" s="15">
        <f t="shared" si="6"/>
        <v>1008.2938365855038</v>
      </c>
      <c r="AU19" s="25">
        <f>EXP(-rate * Dt) * (p * AV18 + (1 - p) * AV19) + EXP(-rate * (11/12 - $AU$55)) * coupon</f>
        <v>1008.6903756765255</v>
      </c>
      <c r="AV19" s="15">
        <f t="shared" si="5"/>
        <v>1003.7533878614786</v>
      </c>
      <c r="AW19" s="15">
        <f t="shared" si="4"/>
        <v>1004.1481412970252</v>
      </c>
      <c r="AX19" s="15">
        <f t="shared" si="3"/>
        <v>1004.5430499801423</v>
      </c>
      <c r="AY19" s="15">
        <f t="shared" si="2"/>
        <v>1004.9381139718853</v>
      </c>
      <c r="AZ19" s="27">
        <f>IF(Stock!AZ19 &gt;= 31.19, Face + coupon, (1000 / 31.19) * Stock!AZ19 + coupon)</f>
        <v>1005.3333333333334</v>
      </c>
    </row>
    <row r="20" spans="1:52" x14ac:dyDescent="0.15">
      <c r="A20" s="7">
        <f t="shared" si="1"/>
        <v>33</v>
      </c>
      <c r="B20" s="1"/>
      <c r="C20" s="1"/>
      <c r="D20" s="1"/>
      <c r="E20" s="2" t="s">
        <v>21</v>
      </c>
      <c r="F20" s="16">
        <f>Face*F18/F19</f>
        <v>5.333333333333333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5">
        <f>EXP(-rate * Dt) * (p * AJ19 + (1 - p) * AJ20) + EXP(-rate * (8 / 12 - $AI$55)) * coupon</f>
        <v>1009.0860222183969</v>
      </c>
      <c r="AJ20" s="15">
        <f t="shared" si="14"/>
        <v>1004.1481412970252</v>
      </c>
      <c r="AK20" s="15">
        <f t="shared" si="13"/>
        <v>1004.5430499801423</v>
      </c>
      <c r="AL20" s="15">
        <f t="shared" si="12"/>
        <v>1004.9381139718853</v>
      </c>
      <c r="AM20" s="26">
        <f>IF(Stock!AM20 &gt;= Stock!$B$53, Face + coupon, EXP(-rate * Dt) * (p * Autocall!AN19 + (1 - p) * Autocall!AN20) + EXP(-rate * (9/12 - $AM$55)) * coupon)</f>
        <v>1005.3333333333334</v>
      </c>
      <c r="AN20" s="15">
        <f t="shared" si="11"/>
        <v>1011.2435231833855</v>
      </c>
      <c r="AO20" s="15">
        <f t="shared" si="10"/>
        <v>1011.6412223192273</v>
      </c>
      <c r="AP20" s="15">
        <f t="shared" si="9"/>
        <v>1012.0390778611168</v>
      </c>
      <c r="AQ20" s="25">
        <f>EXP(-rate * Dt) * (p * AR19 + (1 - p) * AR20) + EXP(-rate * (10 / 12 - $AQ$55)) * coupon</f>
        <v>1012.4370898705648</v>
      </c>
      <c r="AR20" s="15">
        <f t="shared" si="8"/>
        <v>1007.5012260077398</v>
      </c>
      <c r="AS20" s="15">
        <f t="shared" si="7"/>
        <v>1007.8974533830029</v>
      </c>
      <c r="AT20" s="15">
        <f t="shared" si="6"/>
        <v>1008.2938365855038</v>
      </c>
      <c r="AU20" s="25">
        <f>EXP(-rate * Dt) * (p * AV19 + (1 - p) * AV20) + EXP(-rate * (11/12 - $AU$55)) * coupon</f>
        <v>1008.6903756765255</v>
      </c>
      <c r="AV20" s="15">
        <f t="shared" si="5"/>
        <v>1003.7533878614786</v>
      </c>
      <c r="AW20" s="15">
        <f t="shared" si="4"/>
        <v>1004.1481412970252</v>
      </c>
      <c r="AX20" s="15">
        <f t="shared" si="3"/>
        <v>1004.5430499801423</v>
      </c>
      <c r="AY20" s="15">
        <f t="shared" si="2"/>
        <v>1004.9381139718853</v>
      </c>
      <c r="AZ20" s="27">
        <f>IF(Stock!AZ20 &gt;= 31.19, Face + coupon, (1000 / 31.19) * Stock!AZ20 + coupon)</f>
        <v>1005.3333333333334</v>
      </c>
    </row>
    <row r="21" spans="1:52" x14ac:dyDescent="0.15">
      <c r="A21" s="7">
        <f t="shared" si="1"/>
        <v>32</v>
      </c>
      <c r="B21" s="1"/>
      <c r="C21" s="1"/>
      <c r="D21" s="1"/>
      <c r="E21" s="1"/>
      <c r="F21" s="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>
        <f t="shared" ref="AH21:AH53" si="15">EXP(-rate * Dt) * (p * AI20 + (1 - p) * AI21)</f>
        <v>1008.6893275897357</v>
      </c>
      <c r="AI21" s="25">
        <f>EXP(-rate * Dt) * (p * AJ20 + (1 - p) * AJ21) + EXP(-rate * (8 / 12 - $AI$55)) * coupon</f>
        <v>1009.0860222183969</v>
      </c>
      <c r="AJ21" s="15">
        <f t="shared" si="14"/>
        <v>1004.1481412970252</v>
      </c>
      <c r="AK21" s="15">
        <f t="shared" si="13"/>
        <v>1004.5430499801423</v>
      </c>
      <c r="AL21" s="15">
        <f t="shared" si="12"/>
        <v>1004.9381139718853</v>
      </c>
      <c r="AM21" s="26">
        <f>IF(Stock!AM21 &gt;= Stock!$B$53, Face + coupon, EXP(-rate * Dt) * (p * Autocall!AN20 + (1 - p) * Autocall!AN21) + EXP(-rate * (9/12 - $AM$55)) * coupon)</f>
        <v>1005.3333333333334</v>
      </c>
      <c r="AN21" s="15">
        <f t="shared" si="11"/>
        <v>1011.2435231833855</v>
      </c>
      <c r="AO21" s="15">
        <f t="shared" si="10"/>
        <v>1011.6412223192273</v>
      </c>
      <c r="AP21" s="15">
        <f t="shared" si="9"/>
        <v>1012.0390778611168</v>
      </c>
      <c r="AQ21" s="25">
        <f>EXP(-rate * Dt) * (p * AR20 + (1 - p) * AR21) + EXP(-rate * (10 / 12 - $AQ$55)) * coupon</f>
        <v>1012.4370898705648</v>
      </c>
      <c r="AR21" s="15">
        <f t="shared" si="8"/>
        <v>1007.5012260077398</v>
      </c>
      <c r="AS21" s="15">
        <f t="shared" si="7"/>
        <v>1007.8974533830029</v>
      </c>
      <c r="AT21" s="15">
        <f t="shared" si="6"/>
        <v>1008.2938365855038</v>
      </c>
      <c r="AU21" s="25">
        <f>EXP(-rate * Dt) * (p * AV20 + (1 - p) * AV21) + EXP(-rate * (11/12 - $AU$55)) * coupon</f>
        <v>1008.6903756765255</v>
      </c>
      <c r="AV21" s="15">
        <f t="shared" si="5"/>
        <v>1003.7533878614786</v>
      </c>
      <c r="AW21" s="15">
        <f t="shared" si="4"/>
        <v>1004.1481412970252</v>
      </c>
      <c r="AX21" s="15">
        <f t="shared" si="3"/>
        <v>1004.5430499801423</v>
      </c>
      <c r="AY21" s="15">
        <f t="shared" si="2"/>
        <v>1004.9381139718853</v>
      </c>
      <c r="AZ21" s="27">
        <f>IF(Stock!AZ21 &gt;= 31.19, Face + coupon, (1000 / 31.19) * Stock!AZ21 + coupon)</f>
        <v>1005.3333333333334</v>
      </c>
    </row>
    <row r="22" spans="1:52" x14ac:dyDescent="0.15">
      <c r="A22" s="7">
        <f t="shared" si="1"/>
        <v>31</v>
      </c>
      <c r="B22" s="1"/>
      <c r="C22" s="1"/>
      <c r="D22" s="1"/>
      <c r="E22" s="1"/>
      <c r="F22" s="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>
        <f t="shared" ref="AG22:AG53" si="16">EXP(-rate * Dt) * (p * AH21 + (1 - p) * AH22)</f>
        <v>1008.2927889107408</v>
      </c>
      <c r="AH22" s="15">
        <f t="shared" si="15"/>
        <v>1008.6893275897357</v>
      </c>
      <c r="AI22" s="25">
        <f>EXP(-rate * Dt) * (p * AJ21 + (1 - p) * AJ22) + EXP(-rate * (8 / 12 - $AI$55)) * coupon</f>
        <v>1009.0860222183969</v>
      </c>
      <c r="AJ22" s="15">
        <f t="shared" si="14"/>
        <v>1004.1481412970252</v>
      </c>
      <c r="AK22" s="15">
        <f t="shared" si="13"/>
        <v>1004.5430499801423</v>
      </c>
      <c r="AL22" s="15">
        <f t="shared" si="12"/>
        <v>1004.9381139718853</v>
      </c>
      <c r="AM22" s="26">
        <f>IF(Stock!AM22 &gt;= Stock!$B$53, Face + coupon, EXP(-rate * Dt) * (p * Autocall!AN21 + (1 - p) * Autocall!AN22) + EXP(-rate * (9/12 - $AM$55)) * coupon)</f>
        <v>1005.3333333333334</v>
      </c>
      <c r="AN22" s="15">
        <f t="shared" si="11"/>
        <v>1011.2435231833855</v>
      </c>
      <c r="AO22" s="15">
        <f t="shared" si="10"/>
        <v>1011.6412223192273</v>
      </c>
      <c r="AP22" s="15">
        <f t="shared" si="9"/>
        <v>1012.0390778611168</v>
      </c>
      <c r="AQ22" s="25">
        <f>EXP(-rate * Dt) * (p * AR21 + (1 - p) * AR22) + EXP(-rate * (10 / 12 - $AQ$55)) * coupon</f>
        <v>1012.4370898705648</v>
      </c>
      <c r="AR22" s="15">
        <f t="shared" si="8"/>
        <v>1007.5012260077398</v>
      </c>
      <c r="AS22" s="15">
        <f t="shared" si="7"/>
        <v>1007.8974533830029</v>
      </c>
      <c r="AT22" s="15">
        <f t="shared" si="6"/>
        <v>1008.2938365855038</v>
      </c>
      <c r="AU22" s="25">
        <f>EXP(-rate * Dt) * (p * AV21 + (1 - p) * AV22) + EXP(-rate * (11/12 - $AU$55)) * coupon</f>
        <v>1008.6903756765255</v>
      </c>
      <c r="AV22" s="15">
        <f t="shared" si="5"/>
        <v>1003.7533878614786</v>
      </c>
      <c r="AW22" s="15">
        <f t="shared" si="4"/>
        <v>1004.1481412970252</v>
      </c>
      <c r="AX22" s="15">
        <f t="shared" si="3"/>
        <v>1004.5430499801423</v>
      </c>
      <c r="AY22" s="15">
        <f t="shared" si="2"/>
        <v>1004.9381139718853</v>
      </c>
      <c r="AZ22" s="27">
        <f>IF(Stock!AZ22 &gt;= 31.19, Face + coupon, (1000 / 31.19) * Stock!AZ22 + coupon)</f>
        <v>1005.3333333333334</v>
      </c>
    </row>
    <row r="23" spans="1:52" x14ac:dyDescent="0.15">
      <c r="A23" s="7">
        <f t="shared" si="1"/>
        <v>30</v>
      </c>
      <c r="B23" s="1"/>
      <c r="C23" s="1"/>
      <c r="D23" s="1"/>
      <c r="E23" s="1"/>
      <c r="F23" s="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>
        <f t="shared" ref="AF23:AF53" si="17">EXP(-rate * Dt) * (p * AG22 + (1 - p) * AG23)</f>
        <v>1007.8964061201048</v>
      </c>
      <c r="AG23" s="15">
        <f t="shared" si="16"/>
        <v>1008.2927889107408</v>
      </c>
      <c r="AH23" s="15">
        <f t="shared" si="15"/>
        <v>1008.6893275897357</v>
      </c>
      <c r="AI23" s="25">
        <f>EXP(-rate * Dt) * (p * AJ22 + (1 - p) * AJ23) + EXP(-rate * (8 / 12 - $AI$55)) * coupon</f>
        <v>1009.0860222183969</v>
      </c>
      <c r="AJ23" s="15">
        <f t="shared" si="14"/>
        <v>1004.1481412970252</v>
      </c>
      <c r="AK23" s="15">
        <f t="shared" si="13"/>
        <v>1004.5430499801423</v>
      </c>
      <c r="AL23" s="15">
        <f t="shared" si="12"/>
        <v>1004.9381139718853</v>
      </c>
      <c r="AM23" s="26">
        <f>IF(Stock!AM23 &gt;= Stock!$B$53, Face + coupon, EXP(-rate * Dt) * (p * Autocall!AN22 + (1 - p) * Autocall!AN23) + EXP(-rate * (9/12 - $AM$55)) * coupon)</f>
        <v>1005.3333333333334</v>
      </c>
      <c r="AN23" s="15">
        <f t="shared" si="11"/>
        <v>1011.2435231833855</v>
      </c>
      <c r="AO23" s="15">
        <f t="shared" si="10"/>
        <v>1011.6412223192273</v>
      </c>
      <c r="AP23" s="15">
        <f t="shared" si="9"/>
        <v>1012.0390778611168</v>
      </c>
      <c r="AQ23" s="25">
        <f>EXP(-rate * Dt) * (p * AR22 + (1 - p) * AR23) + EXP(-rate * (10 / 12 - $AQ$55)) * coupon</f>
        <v>1012.4370898705648</v>
      </c>
      <c r="AR23" s="15">
        <f t="shared" si="8"/>
        <v>1007.5012260077398</v>
      </c>
      <c r="AS23" s="15">
        <f t="shared" si="7"/>
        <v>1007.8974533830029</v>
      </c>
      <c r="AT23" s="15">
        <f t="shared" si="6"/>
        <v>1008.2938365855038</v>
      </c>
      <c r="AU23" s="25">
        <f>EXP(-rate * Dt) * (p * AV22 + (1 - p) * AV23) + EXP(-rate * (11/12 - $AU$55)) * coupon</f>
        <v>1008.6903756765255</v>
      </c>
      <c r="AV23" s="15">
        <f t="shared" si="5"/>
        <v>1003.7533878614786</v>
      </c>
      <c r="AW23" s="15">
        <f t="shared" si="4"/>
        <v>1004.1481412970252</v>
      </c>
      <c r="AX23" s="15">
        <f t="shared" si="3"/>
        <v>1004.5430499801423</v>
      </c>
      <c r="AY23" s="15">
        <f t="shared" si="2"/>
        <v>1004.9381139718853</v>
      </c>
      <c r="AZ23" s="27">
        <f>IF(Stock!AZ23 &gt;= 31.19, Face + coupon, (1000 / 31.19) * Stock!AZ23 + coupon)</f>
        <v>1005.3333333333334</v>
      </c>
    </row>
    <row r="24" spans="1:52" x14ac:dyDescent="0.15">
      <c r="A24" s="7">
        <f t="shared" si="1"/>
        <v>29</v>
      </c>
      <c r="B24" s="1"/>
      <c r="C24" s="1"/>
      <c r="D24" s="1"/>
      <c r="E24" s="1"/>
      <c r="F24" s="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5">
        <f>EXP(-rate * Dt) * (p * AF23 + (1 - p) * AF24) + EXP(-rate * (7 / 12 - $AE$55)) * coupon</f>
        <v>1012.8331629902185</v>
      </c>
      <c r="AF24" s="15">
        <f t="shared" si="17"/>
        <v>1007.8964061201048</v>
      </c>
      <c r="AG24" s="15">
        <f t="shared" si="16"/>
        <v>1008.2927889107408</v>
      </c>
      <c r="AH24" s="15">
        <f t="shared" si="15"/>
        <v>1008.6893275897357</v>
      </c>
      <c r="AI24" s="25">
        <f>EXP(-rate * Dt) * (p * AJ23 + (1 - p) * AJ24) + EXP(-rate * (8 / 12 - $AI$55)) * coupon</f>
        <v>1009.0860222183969</v>
      </c>
      <c r="AJ24" s="15">
        <f t="shared" si="14"/>
        <v>1004.1481412970252</v>
      </c>
      <c r="AK24" s="15">
        <f t="shared" si="13"/>
        <v>1004.5430499801423</v>
      </c>
      <c r="AL24" s="15">
        <f t="shared" si="12"/>
        <v>1004.9381139718853</v>
      </c>
      <c r="AM24" s="26">
        <f>IF(Stock!AM24 &gt;= Stock!$B$53, Face + coupon, EXP(-rate * Dt) * (p * Autocall!AN23 + (1 - p) * Autocall!AN24) + EXP(-rate * (9/12 - $AM$55)) * coupon)</f>
        <v>1005.3333333333334</v>
      </c>
      <c r="AN24" s="15">
        <f t="shared" si="11"/>
        <v>1011.2435231833855</v>
      </c>
      <c r="AO24" s="15">
        <f t="shared" si="10"/>
        <v>1011.6412223192273</v>
      </c>
      <c r="AP24" s="15">
        <f t="shared" si="9"/>
        <v>1012.0390778611168</v>
      </c>
      <c r="AQ24" s="25">
        <f>EXP(-rate * Dt) * (p * AR23 + (1 - p) * AR24) + EXP(-rate * (10 / 12 - $AQ$55)) * coupon</f>
        <v>1012.4370898705648</v>
      </c>
      <c r="AR24" s="15">
        <f t="shared" si="8"/>
        <v>1007.5012260077398</v>
      </c>
      <c r="AS24" s="15">
        <f t="shared" si="7"/>
        <v>1007.8974533830029</v>
      </c>
      <c r="AT24" s="15">
        <f t="shared" si="6"/>
        <v>1008.2938365855038</v>
      </c>
      <c r="AU24" s="25">
        <f>EXP(-rate * Dt) * (p * AV23 + (1 - p) * AV24) + EXP(-rate * (11/12 - $AU$55)) * coupon</f>
        <v>1008.6903756765255</v>
      </c>
      <c r="AV24" s="15">
        <f t="shared" si="5"/>
        <v>1003.7533878614786</v>
      </c>
      <c r="AW24" s="15">
        <f t="shared" si="4"/>
        <v>1004.1481412970252</v>
      </c>
      <c r="AX24" s="15">
        <f t="shared" si="3"/>
        <v>1004.5430499801423</v>
      </c>
      <c r="AY24" s="15">
        <f t="shared" si="2"/>
        <v>1004.9381139718853</v>
      </c>
      <c r="AZ24" s="27">
        <f>IF(Stock!AZ24 &gt;= 31.19, Face + coupon, (1000 / 31.19) * Stock!AZ24 + coupon)</f>
        <v>1005.3333333333334</v>
      </c>
    </row>
    <row r="25" spans="1:52" x14ac:dyDescent="0.15">
      <c r="A25" s="7">
        <f t="shared" si="1"/>
        <v>28</v>
      </c>
      <c r="B25" s="1"/>
      <c r="C25" s="1"/>
      <c r="D25" s="1"/>
      <c r="E25" s="1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>
        <f t="shared" ref="AD25:AD53" si="18">EXP(-rate * Dt) * (p * AE24 + (1 - p) * AE25)</f>
        <v>1012.4349952754335</v>
      </c>
      <c r="AE25" s="25">
        <f>EXP(-rate * Dt) * (p * AF24 + (1 - p) * AF25) + EXP(-rate * (7 / 12 - $AE$55)) * coupon</f>
        <v>1012.8331629902185</v>
      </c>
      <c r="AF25" s="15">
        <f t="shared" si="17"/>
        <v>1007.8964061201048</v>
      </c>
      <c r="AG25" s="15">
        <f t="shared" si="16"/>
        <v>1008.2927889107408</v>
      </c>
      <c r="AH25" s="15">
        <f t="shared" si="15"/>
        <v>1008.6893275897357</v>
      </c>
      <c r="AI25" s="25">
        <f>EXP(-rate * Dt) * (p * AJ24 + (1 - p) * AJ25) + EXP(-rate * (8 / 12 - $AI$55)) * coupon</f>
        <v>1009.0860222183969</v>
      </c>
      <c r="AJ25" s="15">
        <f t="shared" si="14"/>
        <v>1004.1481412970252</v>
      </c>
      <c r="AK25" s="15">
        <f t="shared" si="13"/>
        <v>1004.5430499801423</v>
      </c>
      <c r="AL25" s="15">
        <f t="shared" si="12"/>
        <v>1004.9381139718853</v>
      </c>
      <c r="AM25" s="26">
        <f>IF(Stock!AM25 &gt;= Stock!$B$53, Face + coupon, EXP(-rate * Dt) * (p * Autocall!AN24 + (1 - p) * Autocall!AN25) + EXP(-rate * (9/12 - $AM$55)) * coupon)</f>
        <v>1005.3333333333334</v>
      </c>
      <c r="AN25" s="15">
        <f t="shared" si="11"/>
        <v>1011.2435231833855</v>
      </c>
      <c r="AO25" s="15">
        <f t="shared" si="10"/>
        <v>1011.6412223192273</v>
      </c>
      <c r="AP25" s="15">
        <f t="shared" si="9"/>
        <v>1012.0390778611168</v>
      </c>
      <c r="AQ25" s="25">
        <f>EXP(-rate * Dt) * (p * AR24 + (1 - p) * AR25) + EXP(-rate * (10 / 12 - $AQ$55)) * coupon</f>
        <v>1012.4370898705648</v>
      </c>
      <c r="AR25" s="15">
        <f t="shared" si="8"/>
        <v>1007.5012260077398</v>
      </c>
      <c r="AS25" s="15">
        <f t="shared" si="7"/>
        <v>1007.8974533830029</v>
      </c>
      <c r="AT25" s="15">
        <f t="shared" si="6"/>
        <v>1008.2938365855038</v>
      </c>
      <c r="AU25" s="25">
        <f>EXP(-rate * Dt) * (p * AV24 + (1 - p) * AV25) + EXP(-rate * (11/12 - $AU$55)) * coupon</f>
        <v>1008.6903756765255</v>
      </c>
      <c r="AV25" s="15">
        <f t="shared" si="5"/>
        <v>1003.7533878614786</v>
      </c>
      <c r="AW25" s="15">
        <f t="shared" si="4"/>
        <v>1004.1481412970252</v>
      </c>
      <c r="AX25" s="15">
        <f t="shared" si="3"/>
        <v>1004.5430499801423</v>
      </c>
      <c r="AY25" s="15">
        <f t="shared" si="2"/>
        <v>1004.9381139718853</v>
      </c>
      <c r="AZ25" s="27">
        <f>IF(Stock!AZ25 &gt;= 31.19, Face + coupon, (1000 / 31.19) * Stock!AZ25 + coupon)</f>
        <v>1005.3333333333334</v>
      </c>
    </row>
    <row r="26" spans="1:52" x14ac:dyDescent="0.15">
      <c r="A26" s="7">
        <f t="shared" si="1"/>
        <v>27</v>
      </c>
      <c r="B26" s="1"/>
      <c r="C26" s="1"/>
      <c r="D26" s="1"/>
      <c r="E26" s="1"/>
      <c r="F26" s="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>
        <f t="shared" ref="AC26:AC53" si="19">EXP(-rate * Dt) * (p * AD25 + (1 - p) * AD26)</f>
        <v>1012.0369840894184</v>
      </c>
      <c r="AD26" s="15">
        <f t="shared" si="18"/>
        <v>1012.4349952754335</v>
      </c>
      <c r="AE26" s="25">
        <f>EXP(-rate * Dt) * (p * AF25 + (1 - p) * AF26) + EXP(-rate * (7 / 12 - $AE$55)) * coupon</f>
        <v>1012.8331629902185</v>
      </c>
      <c r="AF26" s="15">
        <f t="shared" si="17"/>
        <v>1007.8964061201048</v>
      </c>
      <c r="AG26" s="15">
        <f t="shared" si="16"/>
        <v>1008.2927889107408</v>
      </c>
      <c r="AH26" s="15">
        <f t="shared" si="15"/>
        <v>1008.6893275897357</v>
      </c>
      <c r="AI26" s="25">
        <f>EXP(-rate * Dt) * (p * AJ25 + (1 - p) * AJ26) + EXP(-rate * (8 / 12 - $AI$55)) * coupon</f>
        <v>1009.0860222183969</v>
      </c>
      <c r="AJ26" s="15">
        <f t="shared" si="14"/>
        <v>1004.1481412970252</v>
      </c>
      <c r="AK26" s="15">
        <f t="shared" si="13"/>
        <v>1004.5430499801423</v>
      </c>
      <c r="AL26" s="15">
        <f t="shared" si="12"/>
        <v>1004.9381139718853</v>
      </c>
      <c r="AM26" s="26">
        <f>IF(Stock!AM26 &gt;= Stock!$B$53, Face + coupon, EXP(-rate * Dt) * (p * Autocall!AN25 + (1 - p) * Autocall!AN26) + EXP(-rate * (9/12 - $AM$55)) * coupon)</f>
        <v>1005.3333333333334</v>
      </c>
      <c r="AN26" s="15">
        <f t="shared" si="11"/>
        <v>1011.2435231833855</v>
      </c>
      <c r="AO26" s="15">
        <f t="shared" si="10"/>
        <v>1011.6412223192273</v>
      </c>
      <c r="AP26" s="15">
        <f t="shared" si="9"/>
        <v>1012.0390778611168</v>
      </c>
      <c r="AQ26" s="25">
        <f>EXP(-rate * Dt) * (p * AR25 + (1 - p) * AR26) + EXP(-rate * (10 / 12 - $AQ$55)) * coupon</f>
        <v>1012.4370898705648</v>
      </c>
      <c r="AR26" s="15">
        <f t="shared" si="8"/>
        <v>1007.5012260077398</v>
      </c>
      <c r="AS26" s="15">
        <f t="shared" si="7"/>
        <v>1007.8974533830029</v>
      </c>
      <c r="AT26" s="15">
        <f t="shared" si="6"/>
        <v>1008.2938365855038</v>
      </c>
      <c r="AU26" s="25">
        <f>EXP(-rate * Dt) * (p * AV25 + (1 - p) * AV26) + EXP(-rate * (11/12 - $AU$55)) * coupon</f>
        <v>1008.6903756765255</v>
      </c>
      <c r="AV26" s="15">
        <f t="shared" si="5"/>
        <v>1003.7533878614786</v>
      </c>
      <c r="AW26" s="15">
        <f t="shared" si="4"/>
        <v>1004.1481412970252</v>
      </c>
      <c r="AX26" s="15">
        <f t="shared" si="3"/>
        <v>1004.5430499801423</v>
      </c>
      <c r="AY26" s="15">
        <f t="shared" si="2"/>
        <v>1004.9381139718853</v>
      </c>
      <c r="AZ26" s="27">
        <f>IF(Stock!AZ26 &gt;= 31.19, Face + coupon, (1000 / 31.19) * Stock!AZ26 + coupon)</f>
        <v>1005.3333333333334</v>
      </c>
    </row>
    <row r="27" spans="1:52" x14ac:dyDescent="0.15">
      <c r="A27" s="7">
        <f t="shared" si="1"/>
        <v>26</v>
      </c>
      <c r="B27" s="1"/>
      <c r="C27" s="1"/>
      <c r="D27" s="1"/>
      <c r="E27" s="1"/>
      <c r="F27" s="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>
        <f t="shared" ref="AB27:AB53" si="20">EXP(-rate * Dt) * (p * AC26 + (1 - p) * AC27)</f>
        <v>1011.6391293706382</v>
      </c>
      <c r="AC27" s="15">
        <f t="shared" si="19"/>
        <v>1012.0369840894184</v>
      </c>
      <c r="AD27" s="15">
        <f t="shared" si="18"/>
        <v>1012.4349952754335</v>
      </c>
      <c r="AE27" s="25">
        <f>EXP(-rate * Dt) * (p * AF26 + (1 - p) * AF27) + EXP(-rate * (7 / 12 - $AE$55)) * coupon</f>
        <v>1012.8331629902185</v>
      </c>
      <c r="AF27" s="15">
        <f t="shared" si="17"/>
        <v>1007.8964061201048</v>
      </c>
      <c r="AG27" s="15">
        <f t="shared" si="16"/>
        <v>1008.2927889107408</v>
      </c>
      <c r="AH27" s="15">
        <f t="shared" si="15"/>
        <v>1008.6893275897357</v>
      </c>
      <c r="AI27" s="25">
        <f>EXP(-rate * Dt) * (p * AJ26 + (1 - p) * AJ27) + EXP(-rate * (8 / 12 - $AI$55)) * coupon</f>
        <v>1009.0860222183969</v>
      </c>
      <c r="AJ27" s="15">
        <f t="shared" si="14"/>
        <v>1004.1481412970252</v>
      </c>
      <c r="AK27" s="15">
        <f t="shared" si="13"/>
        <v>1004.5430499801423</v>
      </c>
      <c r="AL27" s="15">
        <f t="shared" si="12"/>
        <v>1004.9381139718853</v>
      </c>
      <c r="AM27" s="26">
        <f>IF(Stock!AM27 &gt;= Stock!$B$53, Face + coupon, EXP(-rate * Dt) * (p * Autocall!AN26 + (1 - p) * Autocall!AN27) + EXP(-rate * (9/12 - $AM$55)) * coupon)</f>
        <v>1005.3333333333334</v>
      </c>
      <c r="AN27" s="15">
        <f t="shared" si="11"/>
        <v>1011.2435231833855</v>
      </c>
      <c r="AO27" s="15">
        <f t="shared" si="10"/>
        <v>1011.6412223192273</v>
      </c>
      <c r="AP27" s="15">
        <f t="shared" si="9"/>
        <v>1012.0390778611168</v>
      </c>
      <c r="AQ27" s="25">
        <f>EXP(-rate * Dt) * (p * AR26 + (1 - p) * AR27) + EXP(-rate * (10 / 12 - $AQ$55)) * coupon</f>
        <v>1012.4370898705648</v>
      </c>
      <c r="AR27" s="15">
        <f t="shared" si="8"/>
        <v>1007.5012260077398</v>
      </c>
      <c r="AS27" s="15">
        <f t="shared" si="7"/>
        <v>1007.8974533830029</v>
      </c>
      <c r="AT27" s="15">
        <f t="shared" si="6"/>
        <v>1008.2938365855038</v>
      </c>
      <c r="AU27" s="25">
        <f>EXP(-rate * Dt) * (p * AV26 + (1 - p) * AV27) + EXP(-rate * (11/12 - $AU$55)) * coupon</f>
        <v>1008.6903756765255</v>
      </c>
      <c r="AV27" s="15">
        <f t="shared" si="5"/>
        <v>1003.7533878614786</v>
      </c>
      <c r="AW27" s="15">
        <f t="shared" si="4"/>
        <v>1004.1481412970252</v>
      </c>
      <c r="AX27" s="15">
        <f t="shared" si="3"/>
        <v>1004.5430499801423</v>
      </c>
      <c r="AY27" s="15">
        <f t="shared" si="2"/>
        <v>1004.9381139718853</v>
      </c>
      <c r="AZ27" s="27">
        <f>IF(Stock!AZ27 &gt;= 31.19, Face + coupon, (1000 / 31.19) * Stock!AZ27 + coupon)</f>
        <v>1005.3333333333334</v>
      </c>
    </row>
    <row r="28" spans="1:52" x14ac:dyDescent="0.15">
      <c r="A28" s="7">
        <f t="shared" si="1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6">
        <f>IF(Stock!AA28 &gt;= Stock!$B$53, Face + coupon, EXP(-rate * Dt) * (p * Autocall!AB27 + (1 - p) * Autocall!AB28) + EXP(-rate * (6/12 - $AA$55)) * coupon)</f>
        <v>1005.3333333333334</v>
      </c>
      <c r="AB28" s="15">
        <f t="shared" si="20"/>
        <v>1011.6391293706382</v>
      </c>
      <c r="AC28" s="15">
        <f t="shared" si="19"/>
        <v>1012.0369840894184</v>
      </c>
      <c r="AD28" s="15">
        <f t="shared" si="18"/>
        <v>1012.4349952754335</v>
      </c>
      <c r="AE28" s="25">
        <f>EXP(-rate * Dt) * (p * AF27 + (1 - p) * AF28) + EXP(-rate * (7 / 12 - $AE$55)) * coupon</f>
        <v>1012.8331629902185</v>
      </c>
      <c r="AF28" s="15">
        <f t="shared" si="17"/>
        <v>1007.8964061201048</v>
      </c>
      <c r="AG28" s="15">
        <f t="shared" si="16"/>
        <v>1008.2927889107408</v>
      </c>
      <c r="AH28" s="15">
        <f t="shared" si="15"/>
        <v>1008.6893275897357</v>
      </c>
      <c r="AI28" s="25">
        <f>EXP(-rate * Dt) * (p * AJ27 + (1 - p) * AJ28) + EXP(-rate * (8 / 12 - $AI$55)) * coupon</f>
        <v>1009.0860222183969</v>
      </c>
      <c r="AJ28" s="15">
        <f t="shared" si="14"/>
        <v>1004.1481412970252</v>
      </c>
      <c r="AK28" s="15">
        <f t="shared" si="13"/>
        <v>1004.5430499801423</v>
      </c>
      <c r="AL28" s="15">
        <f t="shared" si="12"/>
        <v>1004.9381139718853</v>
      </c>
      <c r="AM28" s="26">
        <f>IF(Stock!AM28 &gt;= Stock!$B$53, Face + coupon, EXP(-rate * Dt) * (p * Autocall!AN27 + (1 - p) * Autocall!AN28) + EXP(-rate * (9/12 - $AM$55)) * coupon)</f>
        <v>1005.3333333333334</v>
      </c>
      <c r="AN28" s="15">
        <f t="shared" si="11"/>
        <v>1011.2435231833855</v>
      </c>
      <c r="AO28" s="15">
        <f t="shared" si="10"/>
        <v>1011.6412223192273</v>
      </c>
      <c r="AP28" s="15">
        <f t="shared" si="9"/>
        <v>1012.0390778611168</v>
      </c>
      <c r="AQ28" s="25">
        <f>EXP(-rate * Dt) * (p * AR27 + (1 - p) * AR28) + EXP(-rate * (10 / 12 - $AQ$55)) * coupon</f>
        <v>1012.4370898705648</v>
      </c>
      <c r="AR28" s="15">
        <f t="shared" si="8"/>
        <v>1007.5012260077398</v>
      </c>
      <c r="AS28" s="15">
        <f t="shared" si="7"/>
        <v>1007.8974533830029</v>
      </c>
      <c r="AT28" s="15">
        <f t="shared" si="6"/>
        <v>1008.2938365855038</v>
      </c>
      <c r="AU28" s="25">
        <f>EXP(-rate * Dt) * (p * AV27 + (1 - p) * AV28) + EXP(-rate * (11/12 - $AU$55)) * coupon</f>
        <v>1008.6903756765255</v>
      </c>
      <c r="AV28" s="15">
        <f t="shared" si="5"/>
        <v>1003.7533878614786</v>
      </c>
      <c r="AW28" s="15">
        <f t="shared" si="4"/>
        <v>1004.1481412970252</v>
      </c>
      <c r="AX28" s="15">
        <f t="shared" si="3"/>
        <v>1004.5430499801423</v>
      </c>
      <c r="AY28" s="15">
        <f t="shared" si="2"/>
        <v>1004.9381139718853</v>
      </c>
      <c r="AZ28" s="27">
        <f>IF(Stock!AZ28 &gt;= 31.19, Face + coupon, (1000 / 31.19) * Stock!AZ28 + coupon)</f>
        <v>1005.3333333333334</v>
      </c>
    </row>
    <row r="29" spans="1:52" x14ac:dyDescent="0.15">
      <c r="A29" s="7">
        <f t="shared" si="1"/>
        <v>24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f t="shared" ref="Z29:Z53" si="21">EXP(-rate * Dt) * (p * AA28 + (1 - p) * AA29)</f>
        <v>1004.9381139718853</v>
      </c>
      <c r="AA29" s="26">
        <f>IF(Stock!AA29 &gt;= Stock!$B$53, Face + coupon, EXP(-rate * Dt) * (p * Autocall!AB28 + (1 - p) * Autocall!AB29) + EXP(-rate * (6/12 - $AA$55)) * coupon)</f>
        <v>1005.3333333333334</v>
      </c>
      <c r="AB29" s="15">
        <f t="shared" si="20"/>
        <v>1011.6391293706382</v>
      </c>
      <c r="AC29" s="15">
        <f t="shared" si="19"/>
        <v>1012.0369840894184</v>
      </c>
      <c r="AD29" s="15">
        <f t="shared" si="18"/>
        <v>1012.4349952754335</v>
      </c>
      <c r="AE29" s="25">
        <f>EXP(-rate * Dt) * (p * AF28 + (1 - p) * AF29) + EXP(-rate * (7 / 12 - $AE$55)) * coupon</f>
        <v>1012.8331629902185</v>
      </c>
      <c r="AF29" s="15">
        <f t="shared" si="17"/>
        <v>1007.8964061201048</v>
      </c>
      <c r="AG29" s="15">
        <f t="shared" si="16"/>
        <v>1008.2927889107408</v>
      </c>
      <c r="AH29" s="15">
        <f t="shared" si="15"/>
        <v>1008.6893275897357</v>
      </c>
      <c r="AI29" s="25">
        <f>EXP(-rate * Dt) * (p * AJ28 + (1 - p) * AJ29) + EXP(-rate * (8 / 12 - $AI$55)) * coupon</f>
        <v>1009.0860222183969</v>
      </c>
      <c r="AJ29" s="15">
        <f t="shared" si="14"/>
        <v>1004.1481412970252</v>
      </c>
      <c r="AK29" s="15">
        <f t="shared" si="13"/>
        <v>1004.5430499801423</v>
      </c>
      <c r="AL29" s="15">
        <f t="shared" si="12"/>
        <v>1004.9381139718853</v>
      </c>
      <c r="AM29" s="26">
        <f>IF(Stock!AM29 &gt;= Stock!$B$53, Face + coupon, EXP(-rate * Dt) * (p * Autocall!AN28 + (1 - p) * Autocall!AN29) + EXP(-rate * (9/12 - $AM$55)) * coupon)</f>
        <v>1005.3333333333334</v>
      </c>
      <c r="AN29" s="15">
        <f t="shared" si="11"/>
        <v>1011.2239805980117</v>
      </c>
      <c r="AO29" s="15">
        <f t="shared" si="10"/>
        <v>1011.6027915643979</v>
      </c>
      <c r="AP29" s="15">
        <f t="shared" si="9"/>
        <v>1011.96350326909</v>
      </c>
      <c r="AQ29" s="25">
        <f>EXP(-rate * Dt) * (p * AR28 + (1 - p) * AR29) + EXP(-rate * (10 / 12 - $AQ$55)) * coupon</f>
        <v>1012.2884714272022</v>
      </c>
      <c r="AR29" s="15">
        <f t="shared" si="8"/>
        <v>1007.2089658563426</v>
      </c>
      <c r="AS29" s="15">
        <f t="shared" si="7"/>
        <v>1007.3227198966192</v>
      </c>
      <c r="AT29" s="15">
        <f t="shared" si="6"/>
        <v>1007.1636155177605</v>
      </c>
      <c r="AU29" s="25">
        <f>EXP(-rate * Dt) * (p * AV28 + (1 - p) * AV29) + EXP(-rate * (11/12 - $AU$55)) * coupon</f>
        <v>1006.4677808700036</v>
      </c>
      <c r="AV29" s="15">
        <f t="shared" si="5"/>
        <v>999.3826255257153</v>
      </c>
      <c r="AW29" s="15">
        <f t="shared" si="4"/>
        <v>995.55297885910841</v>
      </c>
      <c r="AX29" s="15">
        <f t="shared" si="3"/>
        <v>987.64054838913</v>
      </c>
      <c r="AY29" s="15">
        <f t="shared" si="2"/>
        <v>971.69911911893712</v>
      </c>
      <c r="AZ29" s="27">
        <f>IF(Stock!AZ29 &gt;= 31.19, Face + coupon, (1000 / 31.19) * Stock!AZ29 + coupon)</f>
        <v>939.96840655694484</v>
      </c>
    </row>
    <row r="30" spans="1:52" x14ac:dyDescent="0.15">
      <c r="A30" s="7">
        <f t="shared" si="1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>
        <f t="shared" ref="Y30:Y53" si="22">EXP(-rate * Dt) * (p * Z29 + (1 - p) * Z30)</f>
        <v>1004.5430499801423</v>
      </c>
      <c r="Z30" s="15">
        <f t="shared" si="21"/>
        <v>1004.9381139718853</v>
      </c>
      <c r="AA30" s="26">
        <f>IF(Stock!AA30 &gt;= Stock!$B$53, Face + coupon, EXP(-rate * Dt) * (p * Autocall!AB29 + (1 - p) * Autocall!AB30) + EXP(-rate * (6/12 - $AA$55)) * coupon)</f>
        <v>1005.3333333333334</v>
      </c>
      <c r="AB30" s="15">
        <f t="shared" si="20"/>
        <v>1011.6391293706382</v>
      </c>
      <c r="AC30" s="15">
        <f t="shared" si="19"/>
        <v>1012.0369840894184</v>
      </c>
      <c r="AD30" s="15">
        <f t="shared" si="18"/>
        <v>1012.4349952754335</v>
      </c>
      <c r="AE30" s="25">
        <f>EXP(-rate * Dt) * (p * AF29 + (1 - p) * AF30) + EXP(-rate * (7 / 12 - $AE$55)) * coupon</f>
        <v>1012.8331629902185</v>
      </c>
      <c r="AF30" s="15">
        <f t="shared" si="17"/>
        <v>1007.8964061201048</v>
      </c>
      <c r="AG30" s="15">
        <f t="shared" si="16"/>
        <v>1008.2927889107408</v>
      </c>
      <c r="AH30" s="15">
        <f t="shared" si="15"/>
        <v>1008.6893275897357</v>
      </c>
      <c r="AI30" s="25">
        <f>EXP(-rate * Dt) * (p * AJ29 + (1 - p) * AJ30) + EXP(-rate * (8 / 12 - $AI$55)) * coupon</f>
        <v>1009.0860222183969</v>
      </c>
      <c r="AJ30" s="15">
        <f t="shared" si="14"/>
        <v>1004.1481412970252</v>
      </c>
      <c r="AK30" s="15">
        <f t="shared" si="13"/>
        <v>1004.5430499801423</v>
      </c>
      <c r="AL30" s="15">
        <f t="shared" si="12"/>
        <v>1004.9381139718853</v>
      </c>
      <c r="AM30" s="26">
        <f>IF(Stock!AM30 &gt;= Stock!$B$53, Face + coupon, EXP(-rate * Dt) * (p * Autocall!AN29 + (1 - p) * Autocall!AN30) + EXP(-rate * (9/12 - $AM$55)) * coupon)</f>
        <v>1005.3333333333334</v>
      </c>
      <c r="AN30" s="15">
        <f t="shared" si="11"/>
        <v>1010.9786851646288</v>
      </c>
      <c r="AO30" s="15">
        <f t="shared" si="10"/>
        <v>1011.1575289495929</v>
      </c>
      <c r="AP30" s="15">
        <f t="shared" si="9"/>
        <v>1011.1608738234597</v>
      </c>
      <c r="AQ30" s="25">
        <f>EXP(-rate * Dt) * (p * AR29 + (1 - p) * AR30) + EXP(-rate * (10 / 12 - $AQ$55)) * coupon</f>
        <v>1010.8536167294708</v>
      </c>
      <c r="AR30" s="15">
        <f t="shared" si="8"/>
        <v>1004.6695523469321</v>
      </c>
      <c r="AS30" s="15">
        <f t="shared" si="7"/>
        <v>1002.8839726211542</v>
      </c>
      <c r="AT30" s="15">
        <f t="shared" si="6"/>
        <v>999.52625977531352</v>
      </c>
      <c r="AU30" s="25">
        <f>EXP(-rate * Dt) * (p * AV29 + (1 - p) * AV30) + EXP(-rate * (11/12 - $AU$55)) * coupon</f>
        <v>993.59526820580231</v>
      </c>
      <c r="AV30" s="15">
        <f t="shared" si="5"/>
        <v>978.28967880479422</v>
      </c>
      <c r="AW30" s="15">
        <f t="shared" si="4"/>
        <v>962.37411215484769</v>
      </c>
      <c r="AX30" s="15">
        <f t="shared" si="3"/>
        <v>938.71729067752756</v>
      </c>
      <c r="AY30" s="15">
        <f t="shared" si="2"/>
        <v>907.59111569419827</v>
      </c>
      <c r="AZ30" s="27">
        <f>IF(Stock!AZ30 &gt;= 31.19, Face + coupon, (1000 / 31.19) * Stock!AZ30 + coupon)</f>
        <v>877.0247039324895</v>
      </c>
    </row>
    <row r="31" spans="1:52" x14ac:dyDescent="0.15">
      <c r="A31" s="7">
        <f t="shared" si="1"/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>
        <f t="shared" ref="W31:X53" si="23">EXP(-rate * Dt) * (p * Y30 + (1 - p) * Y31)</f>
        <v>1004.1481412970252</v>
      </c>
      <c r="Y31" s="15">
        <f t="shared" si="22"/>
        <v>1004.5430499801423</v>
      </c>
      <c r="Z31" s="15">
        <f t="shared" si="21"/>
        <v>1004.9381139718853</v>
      </c>
      <c r="AA31" s="26">
        <f>IF(Stock!AA31 &gt;= Stock!$B$53, Face + coupon, EXP(-rate * Dt) * (p * Autocall!AB30 + (1 - p) * Autocall!AB31) + EXP(-rate * (6/12 - $AA$55)) * coupon)</f>
        <v>1005.3333333333334</v>
      </c>
      <c r="AB31" s="15">
        <f t="shared" si="20"/>
        <v>1011.6391293706382</v>
      </c>
      <c r="AC31" s="15">
        <f t="shared" si="19"/>
        <v>1012.0369840894184</v>
      </c>
      <c r="AD31" s="15">
        <f t="shared" si="18"/>
        <v>1012.4349952754335</v>
      </c>
      <c r="AE31" s="25">
        <f>EXP(-rate * Dt) * (p * AF30 + (1 - p) * AF31) + EXP(-rate * (7 / 12 - $AE$55)) * coupon</f>
        <v>1012.8331629902185</v>
      </c>
      <c r="AF31" s="15">
        <f t="shared" si="17"/>
        <v>1007.8964061201048</v>
      </c>
      <c r="AG31" s="15">
        <f t="shared" si="16"/>
        <v>1008.2927889107408</v>
      </c>
      <c r="AH31" s="15">
        <f t="shared" si="15"/>
        <v>1008.6893275897357</v>
      </c>
      <c r="AI31" s="25">
        <f>EXP(-rate * Dt) * (p * AJ30 + (1 - p) * AJ31) + EXP(-rate * (8 / 12 - $AI$55)) * coupon</f>
        <v>1009.0860222183969</v>
      </c>
      <c r="AJ31" s="15">
        <f t="shared" si="14"/>
        <v>1004.1481412970252</v>
      </c>
      <c r="AK31" s="15">
        <f t="shared" si="13"/>
        <v>1004.5430499801423</v>
      </c>
      <c r="AL31" s="15">
        <f t="shared" si="12"/>
        <v>1004.9381139718853</v>
      </c>
      <c r="AM31" s="26">
        <f>IF(Stock!AM31 &gt;= Stock!$B$53, Face + coupon, EXP(-rate * Dt) * (p * Autocall!AN30 + (1 - p) * Autocall!AN31) + EXP(-rate * (9/12 - $AM$55)) * coupon)</f>
        <v>1005.3333333333334</v>
      </c>
      <c r="AN31" s="15">
        <f t="shared" si="11"/>
        <v>1009.5400987940287</v>
      </c>
      <c r="AO31" s="15">
        <f t="shared" si="10"/>
        <v>1008.7585376942917</v>
      </c>
      <c r="AP31" s="15">
        <f t="shared" si="9"/>
        <v>1007.2183570865188</v>
      </c>
      <c r="AQ31" s="25">
        <f>EXP(-rate * Dt) * (p * AR30 + (1 - p) * AR31) + EXP(-rate * (10 / 12 - $AQ$55)) * coupon</f>
        <v>1004.4863019212136</v>
      </c>
      <c r="AR31" s="15">
        <f t="shared" si="8"/>
        <v>994.60055669784629</v>
      </c>
      <c r="AS31" s="15">
        <f t="shared" si="7"/>
        <v>987.3698353017727</v>
      </c>
      <c r="AT31" s="15">
        <f t="shared" si="6"/>
        <v>976.39320369298082</v>
      </c>
      <c r="AU31" s="25">
        <f>EXP(-rate * Dt) * (p * AV30 + (1 - p) * AV31) + EXP(-rate * (11/12 - $AU$55)) * coupon</f>
        <v>960.5353085417479</v>
      </c>
      <c r="AV31" s="15">
        <f t="shared" si="5"/>
        <v>933.64713493754869</v>
      </c>
      <c r="AW31" s="15">
        <f t="shared" si="4"/>
        <v>906.62612143459023</v>
      </c>
      <c r="AX31" s="15">
        <f t="shared" si="3"/>
        <v>876.33528282122791</v>
      </c>
      <c r="AY31" s="15">
        <f t="shared" si="2"/>
        <v>846.82774489661142</v>
      </c>
      <c r="AZ31" s="27">
        <f>IF(Stock!AZ31 &gt;= 31.19, Face + coupon, (1000 / 31.19) * Stock!AZ31 + coupon)</f>
        <v>818.31999234697673</v>
      </c>
    </row>
    <row r="32" spans="1:52" x14ac:dyDescent="0.15">
      <c r="A32" s="7">
        <f t="shared" si="1"/>
        <v>21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23"/>
        <v>1003.7533878614786</v>
      </c>
      <c r="X32" s="15">
        <f t="shared" si="23"/>
        <v>1004.1481412970252</v>
      </c>
      <c r="Y32" s="15">
        <f t="shared" si="22"/>
        <v>1004.5430499801423</v>
      </c>
      <c r="Z32" s="15">
        <f t="shared" si="21"/>
        <v>1004.9381139718853</v>
      </c>
      <c r="AA32" s="26">
        <f>IF(Stock!AA32 &gt;= Stock!$B$53, Face + coupon, EXP(-rate * Dt) * (p * Autocall!AB31 + (1 - p) * Autocall!AB32) + EXP(-rate * (6/12 - $AA$55)) * coupon)</f>
        <v>1005.3333333333334</v>
      </c>
      <c r="AB32" s="15">
        <f t="shared" si="20"/>
        <v>1011.6391293706382</v>
      </c>
      <c r="AC32" s="15">
        <f t="shared" si="19"/>
        <v>1012.0369840894184</v>
      </c>
      <c r="AD32" s="15">
        <f t="shared" si="18"/>
        <v>1012.4349952754335</v>
      </c>
      <c r="AE32" s="25">
        <f>EXP(-rate * Dt) * (p * AF31 + (1 - p) * AF32) + EXP(-rate * (7 / 12 - $AE$55)) * coupon</f>
        <v>1012.8331629902185</v>
      </c>
      <c r="AF32" s="15">
        <f t="shared" si="17"/>
        <v>1007.8964061201048</v>
      </c>
      <c r="AG32" s="15">
        <f t="shared" si="16"/>
        <v>1008.2927889107408</v>
      </c>
      <c r="AH32" s="15">
        <f t="shared" si="15"/>
        <v>1008.6893275897357</v>
      </c>
      <c r="AI32" s="25">
        <f>EXP(-rate * Dt) * (p * AJ31 + (1 - p) * AJ32) + EXP(-rate * (8 / 12 - $AI$55)) * coupon</f>
        <v>1009.0860222183969</v>
      </c>
      <c r="AJ32" s="15">
        <f t="shared" si="14"/>
        <v>1004.1481412970252</v>
      </c>
      <c r="AK32" s="15">
        <f t="shared" si="13"/>
        <v>1004.5430499801423</v>
      </c>
      <c r="AL32" s="15">
        <f t="shared" si="12"/>
        <v>1004.9381139718853</v>
      </c>
      <c r="AM32" s="26">
        <f>IF(Stock!AM32 &gt;= Stock!$B$53, Face + coupon, EXP(-rate * Dt) * (p * Autocall!AN31 + (1 - p) * Autocall!AN32) + EXP(-rate * (9/12 - $AM$55)) * coupon)</f>
        <v>1005.3333333333334</v>
      </c>
      <c r="AN32" s="15">
        <f t="shared" si="11"/>
        <v>1004.2894918512818</v>
      </c>
      <c r="AO32" s="15">
        <f t="shared" si="10"/>
        <v>1000.7499515352714</v>
      </c>
      <c r="AP32" s="15">
        <f t="shared" si="9"/>
        <v>995.27681270596258</v>
      </c>
      <c r="AQ32" s="25">
        <f>EXP(-rate * Dt) * (p * AR31 + (1 - p) * AR32) + EXP(-rate * (10 / 12 - $AQ$55)) * coupon</f>
        <v>987.15226785010407</v>
      </c>
      <c r="AR32" s="15">
        <f t="shared" si="8"/>
        <v>970.23698192874792</v>
      </c>
      <c r="AS32" s="15">
        <f t="shared" si="7"/>
        <v>954.4411675031937</v>
      </c>
      <c r="AT32" s="15">
        <f t="shared" si="6"/>
        <v>933.97906277294601</v>
      </c>
      <c r="AU32" s="25">
        <f>EXP(-rate * Dt) * (p * AV31 + (1 - p) * AV32) + EXP(-rate * (11/12 - $AU$55)) * coupon</f>
        <v>909.05466862763285</v>
      </c>
      <c r="AV32" s="15">
        <f t="shared" si="5"/>
        <v>875.52287167144118</v>
      </c>
      <c r="AW32" s="15">
        <f t="shared" si="4"/>
        <v>846.16206133910612</v>
      </c>
      <c r="AX32" s="15">
        <f t="shared" si="3"/>
        <v>817.67671847343365</v>
      </c>
      <c r="AY32" s="15">
        <f t="shared" si="2"/>
        <v>790.15652904967442</v>
      </c>
      <c r="AZ32" s="27">
        <f>IF(Stock!AZ32 &gt;= 31.19, Face + coupon, (1000 / 31.19) * Stock!AZ32 + coupon)</f>
        <v>763.56879375766266</v>
      </c>
    </row>
    <row r="33" spans="1:52" x14ac:dyDescent="0.15">
      <c r="A33" s="7">
        <f t="shared" si="1"/>
        <v>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25">
        <f>EXP(-rate * Dt) * (p * W32 + (1 - p) * W33) + EXP(-rate * (5 / 12 - $V$55)) * coupon</f>
        <v>1008.6903756765255</v>
      </c>
      <c r="W33" s="15">
        <f t="shared" ref="V33:W53" si="24">EXP(-rate * Dt) * (p * X32 + (1 - p) * X33)</f>
        <v>1003.7533878614786</v>
      </c>
      <c r="X33" s="15">
        <f t="shared" si="23"/>
        <v>1004.1481412970252</v>
      </c>
      <c r="Y33" s="15">
        <f t="shared" si="22"/>
        <v>1004.5430499801423</v>
      </c>
      <c r="Z33" s="15">
        <f t="shared" si="21"/>
        <v>1004.9381139718853</v>
      </c>
      <c r="AA33" s="26">
        <f>IF(Stock!AA33 &gt;= Stock!$B$53, Face + coupon, EXP(-rate * Dt) * (p * Autocall!AB32 + (1 - p) * Autocall!AB33) + EXP(-rate * (6/12 - $AA$55)) * coupon)</f>
        <v>1005.3333333333334</v>
      </c>
      <c r="AB33" s="15">
        <f t="shared" si="20"/>
        <v>1011.6391293706382</v>
      </c>
      <c r="AC33" s="15">
        <f t="shared" si="19"/>
        <v>1012.0369840894184</v>
      </c>
      <c r="AD33" s="15">
        <f t="shared" si="18"/>
        <v>1012.4349952754335</v>
      </c>
      <c r="AE33" s="25">
        <f>EXP(-rate * Dt) * (p * AF32 + (1 - p) * AF33) + EXP(-rate * (7 / 12 - $AE$55)) * coupon</f>
        <v>1012.8331629902185</v>
      </c>
      <c r="AF33" s="15">
        <f t="shared" si="17"/>
        <v>1007.8964061201048</v>
      </c>
      <c r="AG33" s="15">
        <f t="shared" si="16"/>
        <v>1008.2927889107408</v>
      </c>
      <c r="AH33" s="15">
        <f t="shared" si="15"/>
        <v>1008.6893275897357</v>
      </c>
      <c r="AI33" s="25">
        <f>EXP(-rate * Dt) * (p * AJ32 + (1 - p) * AJ33) + EXP(-rate * (8 / 12 - $AI$55)) * coupon</f>
        <v>1009.0860222183969</v>
      </c>
      <c r="AJ33" s="15">
        <f t="shared" si="14"/>
        <v>1004.1481412970252</v>
      </c>
      <c r="AK33" s="15">
        <f t="shared" si="13"/>
        <v>1004.5430499801423</v>
      </c>
      <c r="AL33" s="15">
        <f t="shared" si="12"/>
        <v>1004.9381139718853</v>
      </c>
      <c r="AM33" s="26">
        <f>IF(Stock!AM33 &gt;= Stock!$B$53, Face + coupon, EXP(-rate * Dt) * (p * Autocall!AN32 + (1 - p) * Autocall!AN33) + EXP(-rate * (9/12 - $AM$55)) * coupon)</f>
        <v>1005.3333333333334</v>
      </c>
      <c r="AN33" s="15">
        <f t="shared" si="11"/>
        <v>990.86063507982635</v>
      </c>
      <c r="AO33" s="15">
        <f t="shared" si="10"/>
        <v>982.07613962596179</v>
      </c>
      <c r="AP33" s="15">
        <f t="shared" si="9"/>
        <v>970.08694264207645</v>
      </c>
      <c r="AQ33" s="25">
        <f>EXP(-rate * Dt) * (p * AR32 + (1 - p) * AR33) + EXP(-rate * (10 / 12 - $AQ$55)) * coupon</f>
        <v>954.35622689152365</v>
      </c>
      <c r="AR33" s="15">
        <f t="shared" si="8"/>
        <v>929.27201489359993</v>
      </c>
      <c r="AS33" s="15">
        <f t="shared" si="7"/>
        <v>905.68355352512424</v>
      </c>
      <c r="AT33" s="15">
        <f t="shared" si="6"/>
        <v>879.05760789579745</v>
      </c>
      <c r="AU33" s="25">
        <f>EXP(-rate * Dt) * (p * AV32 + (1 - p) * AV33) + EXP(-rate * (11/12 - $AU$55)) * coupon</f>
        <v>850.76782148225936</v>
      </c>
      <c r="AV33" s="15">
        <f t="shared" si="5"/>
        <v>817.03395027160866</v>
      </c>
      <c r="AW33" s="15">
        <f t="shared" si="4"/>
        <v>789.53539421745631</v>
      </c>
      <c r="AX33" s="15">
        <f t="shared" si="3"/>
        <v>762.96855930137338</v>
      </c>
      <c r="AY33" s="15">
        <f t="shared" si="2"/>
        <v>737.30187889755211</v>
      </c>
      <c r="AZ33" s="27">
        <f>IF(Stock!AZ33 &gt;= 31.19, Face + coupon, (1000 / 31.19) * Stock!AZ33 + coupon)</f>
        <v>712.50485585550882</v>
      </c>
    </row>
    <row r="34" spans="1:52" x14ac:dyDescent="0.15">
      <c r="A34" s="7">
        <f t="shared" si="1"/>
        <v>19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f t="shared" ref="U34:U53" si="25">EXP(-rate * Dt) * (p * V33 + (1 - p) * V34)</f>
        <v>1008.2938365855038</v>
      </c>
      <c r="V34" s="25">
        <f>EXP(-rate * Dt) * (p * W33 + (1 - p) * W34) + EXP(-rate * (5 / 12 - $V$55)) * coupon</f>
        <v>1008.6903756765255</v>
      </c>
      <c r="W34" s="15">
        <f t="shared" si="24"/>
        <v>1003.7533878614786</v>
      </c>
      <c r="X34" s="15">
        <f t="shared" si="23"/>
        <v>1004.1481412970252</v>
      </c>
      <c r="Y34" s="15">
        <f t="shared" si="22"/>
        <v>1004.5430499801423</v>
      </c>
      <c r="Z34" s="15">
        <f t="shared" si="21"/>
        <v>1004.9381139718853</v>
      </c>
      <c r="AA34" s="26">
        <f>IF(Stock!AA34 &gt;= Stock!$B$53, Face + coupon, EXP(-rate * Dt) * (p * Autocall!AB33 + (1 - p) * Autocall!AB34) + EXP(-rate * (6/12 - $AA$55)) * coupon)</f>
        <v>1005.3333333333334</v>
      </c>
      <c r="AB34" s="15">
        <f t="shared" si="20"/>
        <v>1011.6391293706382</v>
      </c>
      <c r="AC34" s="15">
        <f t="shared" si="19"/>
        <v>1012.0369840894184</v>
      </c>
      <c r="AD34" s="15">
        <f t="shared" si="18"/>
        <v>1012.4349952754335</v>
      </c>
      <c r="AE34" s="25">
        <f>EXP(-rate * Dt) * (p * AF33 + (1 - p) * AF34) + EXP(-rate * (7 / 12 - $AE$55)) * coupon</f>
        <v>1012.8331629902185</v>
      </c>
      <c r="AF34" s="15">
        <f t="shared" si="17"/>
        <v>1007.8964061201048</v>
      </c>
      <c r="AG34" s="15">
        <f t="shared" si="16"/>
        <v>1008.2927889107408</v>
      </c>
      <c r="AH34" s="15">
        <f t="shared" si="15"/>
        <v>1008.6893275897357</v>
      </c>
      <c r="AI34" s="25">
        <f>EXP(-rate * Dt) * (p * AJ33 + (1 - p) * AJ34) + EXP(-rate * (8 / 12 - $AI$55)) * coupon</f>
        <v>1009.0860222183969</v>
      </c>
      <c r="AJ34" s="15">
        <f t="shared" si="14"/>
        <v>1004.1481412970252</v>
      </c>
      <c r="AK34" s="15">
        <f t="shared" si="13"/>
        <v>1004.5430499801423</v>
      </c>
      <c r="AL34" s="15">
        <f t="shared" si="12"/>
        <v>1004.9381139718853</v>
      </c>
      <c r="AM34" s="26">
        <f>IF(Stock!AM34 &gt;= Stock!$B$53, Face + coupon, EXP(-rate * Dt) * (p * Autocall!AN33 + (1 - p) * Autocall!AN34) + EXP(-rate * (9/12 - $AM$55)) * coupon)</f>
        <v>1005.3333333333334</v>
      </c>
      <c r="AN34" s="15">
        <f t="shared" si="11"/>
        <v>965.07919904968173</v>
      </c>
      <c r="AO34" s="15">
        <f t="shared" si="10"/>
        <v>949.41065369941862</v>
      </c>
      <c r="AP34" s="15">
        <f t="shared" si="9"/>
        <v>930.17670045070224</v>
      </c>
      <c r="AQ34" s="25">
        <f>EXP(-rate * Dt) * (p * AR33 + (1 - p) * AR34) + EXP(-rate * (10 / 12 - $AQ$55)) * coupon</f>
        <v>907.54466030967933</v>
      </c>
      <c r="AR34" s="15">
        <f t="shared" si="8"/>
        <v>876.77796261839137</v>
      </c>
      <c r="AS34" s="15">
        <f t="shared" si="7"/>
        <v>849.5404902054953</v>
      </c>
      <c r="AT34" s="15">
        <f t="shared" si="6"/>
        <v>821.6913849847615</v>
      </c>
      <c r="AU34" s="25">
        <f>EXP(-rate * Dt) * (p * AV33 + (1 - p) * AV34) + EXP(-rate * (11/12 - $AU$55)) * coupon</f>
        <v>794.24633371771245</v>
      </c>
      <c r="AV34" s="15">
        <f t="shared" si="5"/>
        <v>762.3687966839093</v>
      </c>
      <c r="AW34" s="15">
        <f t="shared" si="4"/>
        <v>736.72229262317956</v>
      </c>
      <c r="AX34" s="15">
        <f t="shared" si="3"/>
        <v>711.94476229451709</v>
      </c>
      <c r="AY34" s="15">
        <f t="shared" si="2"/>
        <v>688.00676495031496</v>
      </c>
      <c r="AZ34" s="27">
        <f>IF(Stock!AZ34 &gt;= 31.19, Face + coupon, (1000 / 31.19) * Stock!AZ34 + coupon)</f>
        <v>664.87985729366972</v>
      </c>
    </row>
    <row r="35" spans="1:52" x14ac:dyDescent="0.15">
      <c r="A35" s="7">
        <f t="shared" si="1"/>
        <v>18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>
        <f t="shared" ref="S35:T53" si="26">EXP(-rate * Dt) * (p * U34 + (1 - p) * U35)</f>
        <v>1007.8974533830029</v>
      </c>
      <c r="U35" s="15">
        <f t="shared" si="25"/>
        <v>1008.2938365855038</v>
      </c>
      <c r="V35" s="25">
        <f>EXP(-rate * Dt) * (p * W34 + (1 - p) * W35) + EXP(-rate * (5 / 12 - $V$55)) * coupon</f>
        <v>1008.6903756765255</v>
      </c>
      <c r="W35" s="15">
        <f t="shared" si="24"/>
        <v>1003.7533878614786</v>
      </c>
      <c r="X35" s="15">
        <f t="shared" si="23"/>
        <v>1004.1481412970252</v>
      </c>
      <c r="Y35" s="15">
        <f t="shared" si="22"/>
        <v>1004.5430499801423</v>
      </c>
      <c r="Z35" s="15">
        <f t="shared" si="21"/>
        <v>1004.9381139718853</v>
      </c>
      <c r="AA35" s="26">
        <f>IF(Stock!AA35 &gt;= Stock!$B$53, Face + coupon, EXP(-rate * Dt) * (p * Autocall!AB34 + (1 - p) * Autocall!AB35) + EXP(-rate * (6/12 - $AA$55)) * coupon)</f>
        <v>1005.3333333333334</v>
      </c>
      <c r="AB35" s="15">
        <f t="shared" si="20"/>
        <v>1011.6066877705938</v>
      </c>
      <c r="AC35" s="15">
        <f t="shared" si="19"/>
        <v>1011.9731872501701</v>
      </c>
      <c r="AD35" s="15">
        <f t="shared" si="18"/>
        <v>1012.3095379400214</v>
      </c>
      <c r="AE35" s="25">
        <f>EXP(-rate * Dt) * (p * AF34 + (1 - p) * AF35) + EXP(-rate * (7 / 12 - $AE$55)) * coupon</f>
        <v>1012.5864494665683</v>
      </c>
      <c r="AF35" s="15">
        <f t="shared" si="17"/>
        <v>1007.4112406847634</v>
      </c>
      <c r="AG35" s="15">
        <f t="shared" si="16"/>
        <v>1007.3387046101828</v>
      </c>
      <c r="AH35" s="15">
        <f t="shared" si="15"/>
        <v>1006.8131080854946</v>
      </c>
      <c r="AI35" s="25">
        <f>EXP(-rate * Dt) * (p * AJ34 + (1 - p) * AJ35) + EXP(-rate * (8 / 12 - $AI$55)) * coupon</f>
        <v>1005.3964115351102</v>
      </c>
      <c r="AJ35" s="15">
        <f t="shared" si="14"/>
        <v>996.89247267005919</v>
      </c>
      <c r="AK35" s="15">
        <f t="shared" si="13"/>
        <v>990.27468083680424</v>
      </c>
      <c r="AL35" s="15">
        <f t="shared" si="12"/>
        <v>976.87917571581283</v>
      </c>
      <c r="AM35" s="26">
        <f>IF(Stock!AM35 &gt;= Stock!$B$53, Face + coupon, EXP(-rate * Dt) * (p * Autocall!AN34 + (1 - p) * Autocall!AN35) + EXP(-rate * (9/12 - $AM$55)) * coupon)</f>
        <v>950.15505695507795</v>
      </c>
      <c r="AN35" s="15">
        <f t="shared" si="11"/>
        <v>925.9907495822988</v>
      </c>
      <c r="AO35" s="15">
        <f t="shared" si="10"/>
        <v>904.08907122136031</v>
      </c>
      <c r="AP35" s="15">
        <f t="shared" si="9"/>
        <v>879.5941315480942</v>
      </c>
      <c r="AQ35" s="25">
        <f>EXP(-rate * Dt) * (p * AR34 + (1 - p) * AR35) + EXP(-rate * (10 / 12 - $AQ$55)) * coupon</f>
        <v>853.2811782251041</v>
      </c>
      <c r="AR35" s="15">
        <f t="shared" si="8"/>
        <v>820.76372086248955</v>
      </c>
      <c r="AS35" s="15">
        <f t="shared" si="7"/>
        <v>793.6073530711767</v>
      </c>
      <c r="AT35" s="15">
        <f t="shared" si="6"/>
        <v>767.09899563087015</v>
      </c>
      <c r="AU35" s="25">
        <f>EXP(-rate * Dt) * (p * AV34 + (1 - p) * AV35) + EXP(-rate * (11/12 - $AU$55)) * coupon</f>
        <v>741.47474802033923</v>
      </c>
      <c r="AV35" s="15">
        <f t="shared" si="5"/>
        <v>711.38510901795917</v>
      </c>
      <c r="AW35" s="15">
        <f t="shared" si="4"/>
        <v>687.46592911488074</v>
      </c>
      <c r="AX35" s="15">
        <f t="shared" si="3"/>
        <v>664.35720130916252</v>
      </c>
      <c r="AY35" s="15">
        <f t="shared" si="2"/>
        <v>642.03146756253068</v>
      </c>
      <c r="AZ35" s="27">
        <f>IF(Stock!AZ35 &gt;= 31.19, Face + coupon, (1000 / 31.19) * Stock!AZ35 + coupon)</f>
        <v>620.46220011334651</v>
      </c>
    </row>
    <row r="36" spans="1:52" x14ac:dyDescent="0.15">
      <c r="A36" s="7">
        <f t="shared" si="1"/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f t="shared" si="26"/>
        <v>1007.5012260077398</v>
      </c>
      <c r="T36" s="15">
        <f t="shared" si="26"/>
        <v>1007.8974533830029</v>
      </c>
      <c r="U36" s="15">
        <f t="shared" si="25"/>
        <v>1008.2938365855038</v>
      </c>
      <c r="V36" s="25">
        <f>EXP(-rate * Dt) * (p * W35 + (1 - p) * W36) + EXP(-rate * (5 / 12 - $V$55)) * coupon</f>
        <v>1008.6903756765255</v>
      </c>
      <c r="W36" s="15">
        <f t="shared" si="24"/>
        <v>1003.7533878614786</v>
      </c>
      <c r="X36" s="15">
        <f t="shared" si="23"/>
        <v>1004.1481412970252</v>
      </c>
      <c r="Y36" s="15">
        <f t="shared" si="22"/>
        <v>1004.5430499801423</v>
      </c>
      <c r="Z36" s="15">
        <f t="shared" si="21"/>
        <v>1004.9381139718853</v>
      </c>
      <c r="AA36" s="26">
        <f>IF(Stock!AA36 &gt;= Stock!$B$53, Face + coupon, EXP(-rate * Dt) * (p * Autocall!AB35 + (1 - p) * Autocall!AB36) + EXP(-rate * (6/12 - $AA$55)) * coupon)</f>
        <v>1005.3333333333334</v>
      </c>
      <c r="AB36" s="15">
        <f t="shared" si="20"/>
        <v>1011.2361121532373</v>
      </c>
      <c r="AC36" s="15">
        <f t="shared" si="19"/>
        <v>1011.3060565313093</v>
      </c>
      <c r="AD36" s="15">
        <f t="shared" si="18"/>
        <v>1011.1187756816113</v>
      </c>
      <c r="AE36" s="25">
        <f>EXP(-rate * Dt) * (p * AF35 + (1 - p) * AF36) + EXP(-rate * (7 / 12 - $AE$55)) * coupon</f>
        <v>1010.4830607831406</v>
      </c>
      <c r="AF36" s="15">
        <f t="shared" si="17"/>
        <v>1003.7434425732521</v>
      </c>
      <c r="AG36" s="15">
        <f t="shared" si="16"/>
        <v>1001.0473283157793</v>
      </c>
      <c r="AH36" s="15">
        <f t="shared" si="15"/>
        <v>996.25297338681276</v>
      </c>
      <c r="AI36" s="25">
        <f>EXP(-rate * Dt) * (p * AJ35 + (1 - p) * AJ36) + EXP(-rate * (8 / 12 - $AI$55)) * coupon</f>
        <v>988.1929713567597</v>
      </c>
      <c r="AJ36" s="15">
        <f t="shared" si="14"/>
        <v>970.06876936715094</v>
      </c>
      <c r="AK36" s="15">
        <f t="shared" si="13"/>
        <v>951.30504897857509</v>
      </c>
      <c r="AL36" s="15">
        <f t="shared" si="12"/>
        <v>927.34252111239209</v>
      </c>
      <c r="AM36" s="26">
        <f>IF(Stock!AM36 &gt;= Stock!$B$53, Face + coupon, EXP(-rate * Dt) * (p * Autocall!AN35 + (1 - p) * Autocall!AN36) + EXP(-rate * (9/12 - $AM$55)) * coupon)</f>
        <v>906.02844777485063</v>
      </c>
      <c r="AN36" s="15">
        <f t="shared" si="11"/>
        <v>876.96447329263299</v>
      </c>
      <c r="AO36" s="15">
        <f t="shared" si="10"/>
        <v>851.44712168683384</v>
      </c>
      <c r="AP36" s="15">
        <f t="shared" si="9"/>
        <v>824.92265873595716</v>
      </c>
      <c r="AQ36" s="25">
        <f>EXP(-rate * Dt) * (p * AR35 + (1 - p) * AR36) + EXP(-rate * (10 / 12 - $AQ$55)) * coupon</f>
        <v>798.17342686273696</v>
      </c>
      <c r="AR36" s="15">
        <f t="shared" si="8"/>
        <v>766.48880100908946</v>
      </c>
      <c r="AS36" s="15">
        <f t="shared" si="7"/>
        <v>740.89188149165352</v>
      </c>
      <c r="AT36" s="15">
        <f t="shared" si="6"/>
        <v>716.15538577623954</v>
      </c>
      <c r="AU36" s="25">
        <f>EXP(-rate * Dt) * (p * AV35 + (1 - p) * AV36) + EXP(-rate * (11/12 - $AU$55)) * coupon</f>
        <v>692.25710448961263</v>
      </c>
      <c r="AV36" s="15">
        <f t="shared" si="5"/>
        <v>663.83495617975211</v>
      </c>
      <c r="AW36" s="15">
        <f t="shared" si="4"/>
        <v>641.5267724885523</v>
      </c>
      <c r="AX36" s="15">
        <f t="shared" si="3"/>
        <v>619.97446044355161</v>
      </c>
      <c r="AY36" s="15">
        <f t="shared" ref="AY36:AY53" si="27">EXP(-rate * Dt) * (p * AZ35 + (1 - p) * AZ36)</f>
        <v>599.15241118875679</v>
      </c>
      <c r="AZ36" s="27">
        <f>IF(Stock!AZ36 &gt;= 31.19, Face + coupon, (1000 / 31.19) * Stock!AZ36 + coupon)</f>
        <v>579.0358834946295</v>
      </c>
    </row>
    <row r="37" spans="1:52" x14ac:dyDescent="0.15">
      <c r="A37" s="7">
        <f t="shared" si="1"/>
        <v>16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5">
        <f>EXP(-rate * Dt) * (p * S36 + (1 - p) * S37) + EXP(-rate * (4 / 12 - $R$55)) * coupon</f>
        <v>1012.4370898705648</v>
      </c>
      <c r="S37" s="15">
        <f t="shared" ref="R37:S53" si="28">EXP(-rate * Dt) * (p * T36 + (1 - p) * T37)</f>
        <v>1007.5012260077398</v>
      </c>
      <c r="T37" s="15">
        <f t="shared" si="26"/>
        <v>1007.8974533830029</v>
      </c>
      <c r="U37" s="15">
        <f t="shared" si="25"/>
        <v>1008.2938365855038</v>
      </c>
      <c r="V37" s="25">
        <f>EXP(-rate * Dt) * (p * W36 + (1 - p) * W37) + EXP(-rate * (5 / 12 - $V$55)) * coupon</f>
        <v>1008.6903756765255</v>
      </c>
      <c r="W37" s="15">
        <f t="shared" si="24"/>
        <v>1003.7533878614786</v>
      </c>
      <c r="X37" s="15">
        <f t="shared" si="23"/>
        <v>1004.1481412970252</v>
      </c>
      <c r="Y37" s="15">
        <f t="shared" si="22"/>
        <v>1004.5430499801423</v>
      </c>
      <c r="Z37" s="15">
        <f t="shared" si="21"/>
        <v>1004.9381139718853</v>
      </c>
      <c r="AA37" s="26">
        <f>IF(Stock!AA37 &gt;= Stock!$B$53, Face + coupon, EXP(-rate * Dt) * (p * Autocall!AB36 + (1 - p) * Autocall!AB37) + EXP(-rate * (6/12 - $AA$55)) * coupon)</f>
        <v>1005.3333333333334</v>
      </c>
      <c r="AB37" s="15">
        <f t="shared" si="20"/>
        <v>1009.2662586892569</v>
      </c>
      <c r="AC37" s="15">
        <f t="shared" si="19"/>
        <v>1008.0765884101313</v>
      </c>
      <c r="AD37" s="15">
        <f t="shared" si="18"/>
        <v>1005.9179505926188</v>
      </c>
      <c r="AE37" s="25">
        <f>EXP(-rate * Dt) * (p * AF36 + (1 - p) * AF37) + EXP(-rate * (7 / 12 - $AE$55)) * coupon</f>
        <v>1002.2868959993851</v>
      </c>
      <c r="AF37" s="15">
        <f t="shared" si="17"/>
        <v>991.16771548853455</v>
      </c>
      <c r="AG37" s="15">
        <f t="shared" si="16"/>
        <v>982.39282861712218</v>
      </c>
      <c r="AH37" s="15">
        <f t="shared" si="15"/>
        <v>969.76699809932188</v>
      </c>
      <c r="AI37" s="25">
        <f>EXP(-rate * Dt) * (p * AJ36 + (1 - p) * AJ37) + EXP(-rate * (8 / 12 - $AI$55)) * coupon</f>
        <v>952.7220024065407</v>
      </c>
      <c r="AJ37" s="15">
        <f t="shared" si="14"/>
        <v>926.21936592026998</v>
      </c>
      <c r="AK37" s="15">
        <f t="shared" si="13"/>
        <v>902.70915451277904</v>
      </c>
      <c r="AL37" s="15">
        <f t="shared" si="12"/>
        <v>879.61758802023496</v>
      </c>
      <c r="AM37" s="26">
        <f>IF(Stock!AM37 &gt;= Stock!$B$53, Face + coupon, EXP(-rate * Dt) * (p * Autocall!AN36 + (1 - p) * Autocall!AN37) + EXP(-rate * (9/12 - $AM$55)) * coupon)</f>
        <v>854.79157317602198</v>
      </c>
      <c r="AN37" s="15">
        <f t="shared" si="11"/>
        <v>823.55312465426277</v>
      </c>
      <c r="AO37" s="15">
        <f t="shared" si="10"/>
        <v>797.25144205756158</v>
      </c>
      <c r="AP37" s="15">
        <f t="shared" si="9"/>
        <v>771.14457408539124</v>
      </c>
      <c r="AQ37" s="25">
        <f>EXP(-rate * Dt) * (p * AR36 + (1 - p) * AR37) + EXP(-rate * (10 / 12 - $AQ$55)) * coupon</f>
        <v>745.63788006832885</v>
      </c>
      <c r="AR37" s="15">
        <f t="shared" si="8"/>
        <v>715.59242256701191</v>
      </c>
      <c r="AS37" s="15">
        <f t="shared" si="7"/>
        <v>691.71292750107852</v>
      </c>
      <c r="AT37" s="15">
        <f t="shared" si="6"/>
        <v>668.64261167897746</v>
      </c>
      <c r="AU37" s="25">
        <f>EXP(-rate * Dt) * (p * AV36 + (1 - p) * AV37) + EXP(-rate * (11/12 - $AU$55)) * coupon</f>
        <v>646.35406021481765</v>
      </c>
      <c r="AV37" s="15">
        <f t="shared" si="5"/>
        <v>619.48710418145743</v>
      </c>
      <c r="AW37" s="15">
        <f t="shared" si="4"/>
        <v>598.68142294944653</v>
      </c>
      <c r="AX37" s="15">
        <f t="shared" ref="AX37:AX53" si="29">EXP(-rate * Dt) * (p * AY36 + (1 - p) * AY37)</f>
        <v>578.5807086740466</v>
      </c>
      <c r="AY37" s="15">
        <f t="shared" si="27"/>
        <v>559.16107714697227</v>
      </c>
      <c r="AZ37" s="27">
        <f>IF(Stock!AZ37 &gt;= 31.19, Face + coupon, (1000 / 31.19) * Stock!AZ37 + coupon)</f>
        <v>540.39945335543609</v>
      </c>
    </row>
    <row r="38" spans="1:52" x14ac:dyDescent="0.15">
      <c r="A38" s="7">
        <f t="shared" si="1"/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>
        <f t="shared" ref="Q38:Q53" si="30">EXP(-rate * Dt) * (p * R37 + (1 - p) * R38)</f>
        <v>1012.0390778611168</v>
      </c>
      <c r="R38" s="25">
        <f>EXP(-rate * Dt) * (p * S37 + (1 - p) * S38) + EXP(-rate * (4 / 12 - $R$55)) * coupon</f>
        <v>1012.4370898705648</v>
      </c>
      <c r="S38" s="15">
        <f t="shared" si="28"/>
        <v>1007.5012260077398</v>
      </c>
      <c r="T38" s="15">
        <f t="shared" si="26"/>
        <v>1007.8974533830029</v>
      </c>
      <c r="U38" s="15">
        <f t="shared" si="25"/>
        <v>1008.2938365855038</v>
      </c>
      <c r="V38" s="25">
        <f>EXP(-rate * Dt) * (p * W37 + (1 - p) * W38) + EXP(-rate * (5 / 12 - $V$55)) * coupon</f>
        <v>1008.6903756765255</v>
      </c>
      <c r="W38" s="15">
        <f t="shared" si="24"/>
        <v>1003.7533878614786</v>
      </c>
      <c r="X38" s="15">
        <f t="shared" si="23"/>
        <v>1004.1481412970252</v>
      </c>
      <c r="Y38" s="15">
        <f t="shared" si="22"/>
        <v>1004.5430499801423</v>
      </c>
      <c r="Z38" s="15">
        <f t="shared" si="21"/>
        <v>1004.9381139718853</v>
      </c>
      <c r="AA38" s="26">
        <f>IF(Stock!AA38 &gt;= Stock!$B$53, Face + coupon, EXP(-rate * Dt) * (p * Autocall!AB37 + (1 - p) * Autocall!AB38) + EXP(-rate * (6/12 - $AA$55)) * coupon)</f>
        <v>1005.3333333333334</v>
      </c>
      <c r="AB38" s="15">
        <f t="shared" si="20"/>
        <v>1002.762773420446</v>
      </c>
      <c r="AC38" s="15">
        <f t="shared" si="19"/>
        <v>998.40622525314382</v>
      </c>
      <c r="AD38" s="15">
        <f t="shared" si="18"/>
        <v>991.92369861133022</v>
      </c>
      <c r="AE38" s="25">
        <f>EXP(-rate * Dt) * (p * AF37 + (1 - p) * AF38) + EXP(-rate * (7 / 12 - $AE$55)) * coupon</f>
        <v>982.68237909730738</v>
      </c>
      <c r="AF38" s="15">
        <f t="shared" si="17"/>
        <v>964.76005740979565</v>
      </c>
      <c r="AG38" s="15">
        <f t="shared" si="16"/>
        <v>948.47721809909604</v>
      </c>
      <c r="AH38" s="15">
        <f t="shared" si="15"/>
        <v>928.65007021639417</v>
      </c>
      <c r="AI38" s="25">
        <f>EXP(-rate * Dt) * (p * AJ37 + (1 - p) * AJ38) + EXP(-rate * (8 / 12 - $AI$55)) * coupon</f>
        <v>906.12075796594672</v>
      </c>
      <c r="AJ38" s="15">
        <f t="shared" si="14"/>
        <v>876.92453130778381</v>
      </c>
      <c r="AK38" s="15">
        <f t="shared" si="13"/>
        <v>852.70121635987175</v>
      </c>
      <c r="AL38" s="15">
        <f t="shared" si="12"/>
        <v>827.36619978025499</v>
      </c>
      <c r="AM38" s="26">
        <f>IF(Stock!AM38 &gt;= Stock!$B$53, Face + coupon, EXP(-rate * Dt) * (p * Autocall!AN37 + (1 - p) * Autocall!AN38) + EXP(-rate * (9/12 - $AM$55)) * coupon)</f>
        <v>801.52003371188209</v>
      </c>
      <c r="AN38" s="15">
        <f t="shared" si="11"/>
        <v>770.37542132067585</v>
      </c>
      <c r="AO38" s="15">
        <f t="shared" si="10"/>
        <v>745.01572874047201</v>
      </c>
      <c r="AP38" s="15">
        <f t="shared" si="9"/>
        <v>720.35800841885748</v>
      </c>
      <c r="AQ38" s="25">
        <f>EXP(-rate * Dt) * (p * AR37 + (1 - p) * AR38) + EXP(-rate * (10 / 12 - $AQ$55)) * coupon</f>
        <v>696.50111375721576</v>
      </c>
      <c r="AR38" s="15">
        <f t="shared" si="8"/>
        <v>668.11699782760729</v>
      </c>
      <c r="AS38" s="15">
        <f t="shared" si="7"/>
        <v>645.84596719022693</v>
      </c>
      <c r="AT38" s="15">
        <f t="shared" si="6"/>
        <v>624.32962112217876</v>
      </c>
      <c r="AU38" s="25">
        <f>EXP(-rate * Dt) * (p * AV37 + (1 - p) * AV38) + EXP(-rate * (11/12 - $AU$55)) * coupon</f>
        <v>603.54239101374458</v>
      </c>
      <c r="AV38" s="15">
        <f t="shared" si="5"/>
        <v>578.1258916622337</v>
      </c>
      <c r="AW38" s="15">
        <f t="shared" si="4"/>
        <v>558.72152573017354</v>
      </c>
      <c r="AX38" s="15">
        <f t="shared" si="29"/>
        <v>539.97465027977921</v>
      </c>
      <c r="AY38" s="15">
        <f t="shared" si="27"/>
        <v>521.86298960277463</v>
      </c>
      <c r="AZ38" s="27">
        <f>IF(Stock!AZ38 &gt;= 31.19, Face + coupon, (1000 / 31.19) * Stock!AZ38 + coupon)</f>
        <v>504.36502269050158</v>
      </c>
    </row>
    <row r="39" spans="1:52" x14ac:dyDescent="0.15">
      <c r="A39" s="7">
        <f t="shared" si="1"/>
        <v>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 t="shared" ref="P39:P53" si="31">EXP(-rate * Dt) * (p * Q38 + (1 - p) * Q39)</f>
        <v>1011.6412223192273</v>
      </c>
      <c r="Q39" s="15">
        <f t="shared" si="30"/>
        <v>1012.0390778611168</v>
      </c>
      <c r="R39" s="25">
        <f>EXP(-rate * Dt) * (p * S38 + (1 - p) * S39) + EXP(-rate * (4 / 12 - $R$55)) * coupon</f>
        <v>1012.4370898705648</v>
      </c>
      <c r="S39" s="15">
        <f t="shared" si="28"/>
        <v>1007.5012260077398</v>
      </c>
      <c r="T39" s="15">
        <f t="shared" si="26"/>
        <v>1007.8974533830029</v>
      </c>
      <c r="U39" s="15">
        <f t="shared" si="25"/>
        <v>1008.2938365855038</v>
      </c>
      <c r="V39" s="25">
        <f>EXP(-rate * Dt) * (p * W38 + (1 - p) * W39) + EXP(-rate * (5 / 12 - $V$55)) * coupon</f>
        <v>1008.6903756765255</v>
      </c>
      <c r="W39" s="15">
        <f t="shared" si="24"/>
        <v>1003.7533878614786</v>
      </c>
      <c r="X39" s="15">
        <f t="shared" si="23"/>
        <v>1004.1481412970252</v>
      </c>
      <c r="Y39" s="15">
        <f t="shared" si="22"/>
        <v>1004.5430499801423</v>
      </c>
      <c r="Z39" s="15">
        <f t="shared" si="21"/>
        <v>1004.9381139718853</v>
      </c>
      <c r="AA39" s="26">
        <f>IF(Stock!AA39 &gt;= Stock!$B$53, Face + coupon, EXP(-rate * Dt) * (p * Autocall!AB38 + (1 - p) * Autocall!AB39) + EXP(-rate * (6/12 - $AA$55)) * coupon)</f>
        <v>1005.3333333333334</v>
      </c>
      <c r="AB39" s="15">
        <f t="shared" si="20"/>
        <v>987.68633208625215</v>
      </c>
      <c r="AC39" s="15">
        <f t="shared" si="19"/>
        <v>978.09726127076522</v>
      </c>
      <c r="AD39" s="15">
        <f t="shared" si="18"/>
        <v>965.50066255258344</v>
      </c>
      <c r="AE39" s="25">
        <f>EXP(-rate * Dt) * (p * AF38 + (1 - p) * AF39) + EXP(-rate * (7 / 12 - $AE$55)) * coupon</f>
        <v>949.65399743620958</v>
      </c>
      <c r="AF39" s="15">
        <f t="shared" si="17"/>
        <v>925.31224282794324</v>
      </c>
      <c r="AG39" s="15">
        <f t="shared" si="16"/>
        <v>903.65623497593367</v>
      </c>
      <c r="AH39" s="15">
        <f t="shared" si="15"/>
        <v>880.21728157489952</v>
      </c>
      <c r="AI39" s="25">
        <f>EXP(-rate * Dt) * (p * AJ38 + (1 - p) * AJ39) + EXP(-rate * (8 / 12 - $AI$55)) * coupon</f>
        <v>855.8817308831741</v>
      </c>
      <c r="AJ39" s="15">
        <f t="shared" si="14"/>
        <v>825.73482070486216</v>
      </c>
      <c r="AK39" s="15">
        <f t="shared" si="13"/>
        <v>800.33064673031754</v>
      </c>
      <c r="AL39" s="15">
        <f t="shared" si="12"/>
        <v>774.84004518988138</v>
      </c>
      <c r="AM39" s="26">
        <f>IF(Stock!AM39 &gt;= Stock!$B$53, Face + coupon, EXP(-rate * Dt) * (p * Autocall!AN38 + (1 - p) * Autocall!AN39) + EXP(-rate * (9/12 - $AM$55)) * coupon)</f>
        <v>749.67312032768109</v>
      </c>
      <c r="AN39" s="15">
        <f t="shared" si="11"/>
        <v>719.77362350029341</v>
      </c>
      <c r="AO39" s="15">
        <f t="shared" si="10"/>
        <v>695.95274960362519</v>
      </c>
      <c r="AP39" s="15">
        <f t="shared" si="9"/>
        <v>672.9216365236897</v>
      </c>
      <c r="AQ39" s="25">
        <f>EXP(-rate * Dt) * (p * AR38 + (1 - p) * AR39) + EXP(-rate * (10 / 12 - $AQ$55)) * coupon</f>
        <v>650.67020904503306</v>
      </c>
      <c r="AR39" s="15">
        <f t="shared" si="8"/>
        <v>623.83884130804392</v>
      </c>
      <c r="AS39" s="15">
        <f t="shared" si="7"/>
        <v>603.06795185138071</v>
      </c>
      <c r="AT39" s="15">
        <f t="shared" si="6"/>
        <v>583.00092227442883</v>
      </c>
      <c r="AU39" s="25">
        <f>EXP(-rate * Dt) * (p * AV38 + (1 - p) * AV39) + EXP(-rate * (11/12 - $AU$55)) * coupon</f>
        <v>563.61390590478425</v>
      </c>
      <c r="AV39" s="15">
        <f t="shared" si="5"/>
        <v>539.55018113794108</v>
      </c>
      <c r="AW39" s="15">
        <f t="shared" si="4"/>
        <v>521.4527578720091</v>
      </c>
      <c r="AX39" s="15">
        <f t="shared" si="29"/>
        <v>503.9685459517442</v>
      </c>
      <c r="AY39" s="15">
        <f t="shared" si="27"/>
        <v>487.07676984323587</v>
      </c>
      <c r="AZ39" s="27">
        <f>IF(Stock!AZ39 &gt;= 31.19, Face + coupon, (1000 / 31.19) * Stock!AZ39 + coupon)</f>
        <v>470.75735788637746</v>
      </c>
    </row>
    <row r="40" spans="1:52" x14ac:dyDescent="0.15">
      <c r="A40" s="7">
        <f t="shared" si="1"/>
        <v>13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ref="O40:O53" si="32">EXP(-rate * Dt) * (p * P39 + (1 - p) * P40)</f>
        <v>1011.2435231833855</v>
      </c>
      <c r="P40" s="15">
        <f t="shared" si="31"/>
        <v>1011.6412223192273</v>
      </c>
      <c r="Q40" s="15">
        <f t="shared" si="30"/>
        <v>1012.0390778611168</v>
      </c>
      <c r="R40" s="25">
        <f>EXP(-rate * Dt) * (p * S39 + (1 - p) * S40) + EXP(-rate * (4 / 12 - $R$55)) * coupon</f>
        <v>1012.4370898705648</v>
      </c>
      <c r="S40" s="15">
        <f t="shared" si="28"/>
        <v>1007.5012260077398</v>
      </c>
      <c r="T40" s="15">
        <f t="shared" si="26"/>
        <v>1007.8974533830029</v>
      </c>
      <c r="U40" s="15">
        <f t="shared" si="25"/>
        <v>1008.2938365855038</v>
      </c>
      <c r="V40" s="25">
        <f>EXP(-rate * Dt) * (p * W39 + (1 - p) * W40) + EXP(-rate * (5 / 12 - $V$55)) * coupon</f>
        <v>1008.6903756765255</v>
      </c>
      <c r="W40" s="15">
        <f t="shared" si="24"/>
        <v>1003.7533878614786</v>
      </c>
      <c r="X40" s="15">
        <f t="shared" si="23"/>
        <v>1004.1481412970252</v>
      </c>
      <c r="Y40" s="15">
        <f t="shared" si="22"/>
        <v>1004.5430499801423</v>
      </c>
      <c r="Z40" s="15">
        <f t="shared" si="21"/>
        <v>1004.9381139718853</v>
      </c>
      <c r="AA40" s="26">
        <f>IF(Stock!AA40 &gt;= Stock!$B$53, Face + coupon, EXP(-rate * Dt) * (p * Autocall!AB39 + (1 - p) * Autocall!AB40) + EXP(-rate * (6/12 - $AA$55)) * coupon)</f>
        <v>1005.3333333333334</v>
      </c>
      <c r="AB40" s="15">
        <f t="shared" si="20"/>
        <v>961.21243470648858</v>
      </c>
      <c r="AC40" s="15">
        <f t="shared" si="19"/>
        <v>945.64917304894675</v>
      </c>
      <c r="AD40" s="15">
        <f t="shared" si="18"/>
        <v>927.20885389440195</v>
      </c>
      <c r="AE40" s="25">
        <f>EXP(-rate * Dt) * (p * AF39 + (1 - p) * AF40) + EXP(-rate * (7 / 12 - $AE$55)) * coupon</f>
        <v>906.24948275694283</v>
      </c>
      <c r="AF40" s="15">
        <f t="shared" si="17"/>
        <v>878.05302836553403</v>
      </c>
      <c r="AG40" s="15">
        <f t="shared" si="16"/>
        <v>854.00578714629739</v>
      </c>
      <c r="AH40" s="15">
        <f t="shared" si="15"/>
        <v>829.35250742574669</v>
      </c>
      <c r="AI40" s="25">
        <f>EXP(-rate * Dt) * (p * AJ39 + (1 - p) * AJ40) + EXP(-rate * (8 / 12 - $AI$55)) * coupon</f>
        <v>804.37332500740831</v>
      </c>
      <c r="AJ40" s="15">
        <f t="shared" si="14"/>
        <v>773.8788178015019</v>
      </c>
      <c r="AK40" s="15">
        <f t="shared" si="13"/>
        <v>748.93149273716097</v>
      </c>
      <c r="AL40" s="15">
        <f t="shared" si="12"/>
        <v>724.48954533316908</v>
      </c>
      <c r="AM40" s="26">
        <f>IF(Stock!AM40 &gt;= Stock!$B$53, Face + coupon, EXP(-rate * Dt) * (p * Autocall!AN39 + (1 - p) * Autocall!AN40) + EXP(-rate * (9/12 - $AM$55)) * coupon)</f>
        <v>700.72884224088011</v>
      </c>
      <c r="AN40" s="15">
        <f t="shared" si="11"/>
        <v>672.3922410559444</v>
      </c>
      <c r="AO40" s="15">
        <f t="shared" si="10"/>
        <v>650.15872313525961</v>
      </c>
      <c r="AP40" s="15">
        <f t="shared" si="9"/>
        <v>628.67828665864283</v>
      </c>
      <c r="AQ40" s="25">
        <f>EXP(-rate * Dt) * (p * AR39 + (1 - p) * AR40) + EXP(-rate * (10 / 12 - $AQ$55)) * coupon</f>
        <v>607.9258211134196</v>
      </c>
      <c r="AR40" s="15">
        <f t="shared" si="8"/>
        <v>582.54263057306753</v>
      </c>
      <c r="AS40" s="15">
        <f t="shared" si="7"/>
        <v>563.17085415995973</v>
      </c>
      <c r="AT40" s="15">
        <f t="shared" si="6"/>
        <v>544.45553576392751</v>
      </c>
      <c r="AU40" s="25">
        <f>EXP(-rate * Dt) * (p * AV39 + (1 - p) * AV40) + EXP(-rate * (11/12 - $AU$55)) * coupon</f>
        <v>526.37443468471554</v>
      </c>
      <c r="AV40" s="15">
        <f t="shared" si="5"/>
        <v>503.5723808797307</v>
      </c>
      <c r="AW40" s="15">
        <f t="shared" si="4"/>
        <v>486.69388324217505</v>
      </c>
      <c r="AX40" s="15">
        <f t="shared" si="29"/>
        <v>470.38729982603627</v>
      </c>
      <c r="AY40" s="15">
        <f t="shared" si="27"/>
        <v>454.63325424139725</v>
      </c>
      <c r="AZ40" s="27">
        <f>IF(Stock!AZ40 &gt;= 31.19, Face + coupon, (1000 / 31.19) * Stock!AZ40 + coupon)</f>
        <v>439.41302656923375</v>
      </c>
    </row>
    <row r="41" spans="1:52" x14ac:dyDescent="0.15">
      <c r="A41" s="7">
        <f t="shared" si="1"/>
        <v>12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6">
        <f>IF(Stock!N41 &gt;= Stock!$B$53, Face + coupon, EXP(-rate * Dt) * (p * Autocall!O40 + (1 - p) * Autocall!O41) + EXP(-rate * (3/12 - $N$55)) * coupon)</f>
        <v>1005.3333333333334</v>
      </c>
      <c r="O41" s="15">
        <f t="shared" si="32"/>
        <v>1011.2261235890981</v>
      </c>
      <c r="P41" s="15">
        <f t="shared" si="31"/>
        <v>1011.607005784956</v>
      </c>
      <c r="Q41" s="15">
        <f t="shared" si="30"/>
        <v>1011.9717905900341</v>
      </c>
      <c r="R41" s="25">
        <f>EXP(-rate * Dt) * (p * S40 + (1 - p) * S41) + EXP(-rate * (4 / 12 - $R$55)) * coupon</f>
        <v>1012.3047685543889</v>
      </c>
      <c r="S41" s="15">
        <f t="shared" si="28"/>
        <v>1007.241014374354</v>
      </c>
      <c r="T41" s="15">
        <f t="shared" si="26"/>
        <v>1007.3857437348059</v>
      </c>
      <c r="U41" s="15">
        <f t="shared" si="25"/>
        <v>1007.2875527362736</v>
      </c>
      <c r="V41" s="25">
        <f>EXP(-rate * Dt) * (p * W40 + (1 - p) * W41) + EXP(-rate * (5 / 12 - $V$55)) * coupon</f>
        <v>1006.7115050634944</v>
      </c>
      <c r="W41" s="15">
        <f t="shared" si="24"/>
        <v>999.86191240342146</v>
      </c>
      <c r="X41" s="15">
        <f t="shared" si="23"/>
        <v>996.49550289765841</v>
      </c>
      <c r="Y41" s="15">
        <f t="shared" si="22"/>
        <v>989.49403448392252</v>
      </c>
      <c r="Z41" s="15">
        <f t="shared" si="21"/>
        <v>975.34402424928635</v>
      </c>
      <c r="AA41" s="26">
        <f>IF(Stock!AA41 &gt;= Stock!$B$53, Face + coupon, EXP(-rate * Dt) * (p * Autocall!AB40 + (1 - p) * Autocall!AB41) + EXP(-rate * (6/12 - $AA$55)) * coupon)</f>
        <v>947.13616111770057</v>
      </c>
      <c r="AB41" s="15">
        <f t="shared" si="20"/>
        <v>923.78627889176073</v>
      </c>
      <c r="AC41" s="15">
        <f t="shared" si="19"/>
        <v>903.38656349773589</v>
      </c>
      <c r="AD41" s="15">
        <f t="shared" si="18"/>
        <v>881.07880963925663</v>
      </c>
      <c r="AE41" s="25">
        <f>EXP(-rate * Dt) * (p * AF40 + (1 - p) * AF41) + EXP(-rate * (7 / 12 - $AE$55)) * coupon</f>
        <v>857.45162260130303</v>
      </c>
      <c r="AF41" s="15">
        <f t="shared" si="17"/>
        <v>827.73151141930259</v>
      </c>
      <c r="AG41" s="15">
        <f t="shared" si="16"/>
        <v>802.99728912680325</v>
      </c>
      <c r="AH41" s="15">
        <f t="shared" si="15"/>
        <v>778.16577577545627</v>
      </c>
      <c r="AI41" s="25">
        <f>EXP(-rate * Dt) * (p * AJ40 + (1 - p) * AJ41) + EXP(-rate * (8 / 12 - $AI$55)) * coupon</f>
        <v>753.4576756147078</v>
      </c>
      <c r="AJ41" s="15">
        <f t="shared" si="14"/>
        <v>723.83194372784112</v>
      </c>
      <c r="AK41" s="15">
        <f t="shared" si="13"/>
        <v>700.15187953288682</v>
      </c>
      <c r="AL41" s="15">
        <f t="shared" si="12"/>
        <v>677.18929001645574</v>
      </c>
      <c r="AM41" s="26">
        <f>IF(Stock!AM41 &gt;= Stock!$B$53, Face + coupon, EXP(-rate * Dt) * (p * Autocall!AN40 + (1 - p) * Autocall!AN41) + EXP(-rate * (9/12 - $AM$55)) * coupon)</f>
        <v>654.97971896844808</v>
      </c>
      <c r="AN41" s="15">
        <f t="shared" si="11"/>
        <v>628.18408839823928</v>
      </c>
      <c r="AO41" s="15">
        <f t="shared" si="10"/>
        <v>607.44793617668131</v>
      </c>
      <c r="AP41" s="15">
        <f t="shared" si="9"/>
        <v>587.41453849783124</v>
      </c>
      <c r="AQ41" s="25">
        <f>EXP(-rate * Dt) * (p * AR40 + (1 - p) * AR41) + EXP(-rate * (10 / 12 - $AQ$55)) * coupon</f>
        <v>568.06008616617601</v>
      </c>
      <c r="AR41" s="15">
        <f t="shared" si="8"/>
        <v>544.02754423892713</v>
      </c>
      <c r="AS41" s="15">
        <f t="shared" si="7"/>
        <v>525.96065654816698</v>
      </c>
      <c r="AT41" s="15">
        <f t="shared" si="6"/>
        <v>508.50601732597096</v>
      </c>
      <c r="AU41" s="25">
        <f>EXP(-rate * Dt) * (p * AV40 + (1 - p) * AV41) + EXP(-rate * (11/12 - $AU$55)) * coupon</f>
        <v>491.64288368882939</v>
      </c>
      <c r="AV41" s="15">
        <f t="shared" si="5"/>
        <v>470.01753266495712</v>
      </c>
      <c r="AW41" s="15">
        <f t="shared" si="4"/>
        <v>454.27587119169505</v>
      </c>
      <c r="AX41" s="15">
        <f t="shared" si="29"/>
        <v>439.06760800152188</v>
      </c>
      <c r="AY41" s="15">
        <f t="shared" si="27"/>
        <v>424.37467162210834</v>
      </c>
      <c r="AZ41" s="27">
        <f>IF(Stock!AZ41 &gt;= 31.19, Face + coupon, (1000 / 31.19) * Stock!AZ41 + coupon)</f>
        <v>410.17960284149132</v>
      </c>
    </row>
    <row r="42" spans="1:52" x14ac:dyDescent="0.15">
      <c r="A42" s="7">
        <f t="shared" si="1"/>
        <v>11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>
        <f t="shared" ref="M42:M53" si="33">EXP(-rate * Dt) * (p * N41 + (1 - p) * N42)</f>
        <v>1004.9381139718853</v>
      </c>
      <c r="N42" s="26">
        <f>IF(Stock!N42 &gt;= Stock!$B$53, Face + coupon, EXP(-rate * Dt) * (p * Autocall!O41 + (1 - p) * Autocall!O42) + EXP(-rate * (3/12 - $N$55)) * coupon)</f>
        <v>1005.3333333333334</v>
      </c>
      <c r="O42" s="15">
        <f t="shared" si="32"/>
        <v>1011.0121283094046</v>
      </c>
      <c r="P42" s="15">
        <f t="shared" si="31"/>
        <v>1011.219225497464</v>
      </c>
      <c r="Q42" s="15">
        <f t="shared" si="30"/>
        <v>1011.2741975083894</v>
      </c>
      <c r="R42" s="25">
        <f>EXP(-rate * Dt) * (p * S41 + (1 - p) * S42) + EXP(-rate * (4 / 12 - $R$55)) * coupon</f>
        <v>1011.0607304757639</v>
      </c>
      <c r="S42" s="15">
        <f t="shared" si="28"/>
        <v>1005.0458937477779</v>
      </c>
      <c r="T42" s="15">
        <f t="shared" si="26"/>
        <v>1003.5631883484061</v>
      </c>
      <c r="U42" s="15">
        <f t="shared" si="25"/>
        <v>1000.7422554020227</v>
      </c>
      <c r="V42" s="25">
        <f>EXP(-rate * Dt) * (p * W41 + (1 - p) * W42) + EXP(-rate * (5 / 12 - $V$55)) * coupon</f>
        <v>995.75116556107685</v>
      </c>
      <c r="W42" s="15">
        <f t="shared" si="24"/>
        <v>982.06641307971347</v>
      </c>
      <c r="X42" s="15">
        <f t="shared" si="23"/>
        <v>968.8908770781901</v>
      </c>
      <c r="Y42" s="15">
        <f t="shared" si="22"/>
        <v>949.74260969035402</v>
      </c>
      <c r="Z42" s="15">
        <f t="shared" si="21"/>
        <v>925.75252098398823</v>
      </c>
      <c r="AA42" s="26">
        <f>IF(Stock!AA42 &gt;= Stock!$B$53, Face + coupon, EXP(-rate * Dt) * (p * Autocall!AB41 + (1 - p) * Autocall!AB42) + EXP(-rate * (6/12 - $AA$55)) * coupon)</f>
        <v>905.81716055904712</v>
      </c>
      <c r="AB42" s="15">
        <f t="shared" si="20"/>
        <v>878.67585850700004</v>
      </c>
      <c r="AC42" s="15">
        <f t="shared" si="19"/>
        <v>855.4910235309593</v>
      </c>
      <c r="AD42" s="15">
        <f t="shared" si="18"/>
        <v>831.44123225308067</v>
      </c>
      <c r="AE42" s="25">
        <f>EXP(-rate * Dt) * (p * AF41 + (1 - p) * AF42) + EXP(-rate * (7 / 12 - $AE$55)) * coupon</f>
        <v>806.96472260939834</v>
      </c>
      <c r="AF42" s="15">
        <f t="shared" si="17"/>
        <v>777.04586389656401</v>
      </c>
      <c r="AG42" s="15">
        <f t="shared" si="16"/>
        <v>752.58424721282711</v>
      </c>
      <c r="AH42" s="15">
        <f t="shared" si="15"/>
        <v>728.46094382029219</v>
      </c>
      <c r="AI42" s="25">
        <f>EXP(-rate * Dt) * (p * AJ41 + (1 - p) * AJ42) + EXP(-rate * (8 / 12 - $AI$55)) * coupon</f>
        <v>704.88375294129321</v>
      </c>
      <c r="AJ42" s="15">
        <f t="shared" si="14"/>
        <v>676.64295794165594</v>
      </c>
      <c r="AK42" s="15">
        <f t="shared" si="13"/>
        <v>654.46254577029833</v>
      </c>
      <c r="AL42" s="15">
        <f t="shared" si="12"/>
        <v>633.02036649420575</v>
      </c>
      <c r="AM42" s="26">
        <f>IF(Stock!AM42 &gt;= Stock!$B$53, Face + coupon, EXP(-rate * Dt) * (p * Autocall!AN41 + (1 - p) * Autocall!AN42) + EXP(-rate * (9/12 - $AM$55)) * coupon)</f>
        <v>612.302711803992</v>
      </c>
      <c r="AN42" s="15">
        <f t="shared" si="11"/>
        <v>586.95277729305951</v>
      </c>
      <c r="AO42" s="15">
        <f t="shared" si="10"/>
        <v>567.61353931964811</v>
      </c>
      <c r="AP42" s="15">
        <f t="shared" si="9"/>
        <v>548.92972852135995</v>
      </c>
      <c r="AQ42" s="25">
        <f>EXP(-rate * Dt) * (p * AR41 + (1 - p) * AR42) + EXP(-rate * (10 / 12 - $AQ$55)) * coupon</f>
        <v>530.87913915094316</v>
      </c>
      <c r="AR42" s="15">
        <f t="shared" si="8"/>
        <v>508.10628538914381</v>
      </c>
      <c r="AS42" s="15">
        <f t="shared" si="7"/>
        <v>491.25640770736965</v>
      </c>
      <c r="AT42" s="15">
        <f t="shared" si="6"/>
        <v>474.97754627097487</v>
      </c>
      <c r="AU42" s="25">
        <f>EXP(-rate * Dt) * (p * AV41 + (1 - p) * AV42) + EXP(-rate * (11/12 - $AU$55)) * coupon</f>
        <v>459.25035514159907</v>
      </c>
      <c r="AV42" s="15">
        <f t="shared" si="5"/>
        <v>438.72246096419195</v>
      </c>
      <c r="AW42" s="15">
        <f t="shared" si="4"/>
        <v>424.04107456789859</v>
      </c>
      <c r="AX42" s="15">
        <f t="shared" si="29"/>
        <v>409.85716440122872</v>
      </c>
      <c r="AY42" s="15">
        <f t="shared" si="27"/>
        <v>396.15387602878349</v>
      </c>
      <c r="AZ42" s="27">
        <f>IF(Stock!AZ42 &gt;= 31.19, Face + coupon, (1000 / 31.19) * Stock!AZ42 + coupon)</f>
        <v>382.91492604239522</v>
      </c>
    </row>
    <row r="43" spans="1:52" x14ac:dyDescent="0.15">
      <c r="A43" s="7">
        <f t="shared" si="1"/>
        <v>10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ref="L43:L53" si="34">EXP(-rate * Dt) * (p * M42 + (1 - p) * M43)</f>
        <v>1004.5430499801423</v>
      </c>
      <c r="M43" s="15">
        <f t="shared" si="33"/>
        <v>1004.9381139718853</v>
      </c>
      <c r="N43" s="26">
        <f>IF(Stock!N43 &gt;= Stock!$B$53, Face + coupon, EXP(-rate * Dt) * (p * Autocall!O42 + (1 - p) * Autocall!O43) + EXP(-rate * (3/12 - $N$55)) * coupon)</f>
        <v>1005.3333333333334</v>
      </c>
      <c r="O43" s="15">
        <f t="shared" si="32"/>
        <v>1009.7838729929333</v>
      </c>
      <c r="P43" s="15">
        <f t="shared" si="31"/>
        <v>1009.1783400682126</v>
      </c>
      <c r="Q43" s="15">
        <f t="shared" si="30"/>
        <v>1007.9344628100749</v>
      </c>
      <c r="R43" s="25">
        <f>EXP(-rate * Dt) * (p * S42 + (1 - p) * S43) + EXP(-rate * (4 / 12 - $R$55)) * coupon</f>
        <v>1005.6945152963042</v>
      </c>
      <c r="S43" s="15">
        <f t="shared" si="28"/>
        <v>996.61307637536765</v>
      </c>
      <c r="T43" s="15">
        <f t="shared" si="26"/>
        <v>990.67153612190373</v>
      </c>
      <c r="U43" s="15">
        <f t="shared" si="25"/>
        <v>981.71170646839869</v>
      </c>
      <c r="V43" s="25">
        <f>EXP(-rate * Dt) * (p * W42 + (1 - p) * W43) + EXP(-rate * (5 / 12 - $V$55)) * coupon</f>
        <v>968.91217832731274</v>
      </c>
      <c r="W43" s="15">
        <f t="shared" si="24"/>
        <v>946.47301678024837</v>
      </c>
      <c r="X43" s="15">
        <f t="shared" si="23"/>
        <v>925.55488692899962</v>
      </c>
      <c r="Y43" s="15">
        <f t="shared" si="22"/>
        <v>902.91135823482693</v>
      </c>
      <c r="Z43" s="15">
        <f t="shared" si="21"/>
        <v>881.55075147223295</v>
      </c>
      <c r="AA43" s="26">
        <f>IF(Stock!AA43 &gt;= Stock!$B$53, Face + coupon, EXP(-rate * Dt) * (p * Autocall!AB42 + (1 - p) * Autocall!AB43) + EXP(-rate * (6/12 - $AA$55)) * coupon)</f>
        <v>858.79721346262636</v>
      </c>
      <c r="AB43" s="15">
        <f t="shared" si="20"/>
        <v>829.77545436021205</v>
      </c>
      <c r="AC43" s="15">
        <f t="shared" si="19"/>
        <v>805.58237761540136</v>
      </c>
      <c r="AD43" s="15">
        <f t="shared" si="18"/>
        <v>781.23222111758344</v>
      </c>
      <c r="AE43" s="25">
        <f>EXP(-rate * Dt) * (p * AF42 + (1 - p) * AF43) + EXP(-rate * (7 / 12 - $AE$55)) * coupon</f>
        <v>756.98526429504238</v>
      </c>
      <c r="AF43" s="15">
        <f t="shared" si="17"/>
        <v>727.70976275897999</v>
      </c>
      <c r="AG43" s="15">
        <f t="shared" si="16"/>
        <v>704.25005033443892</v>
      </c>
      <c r="AH43" s="15">
        <f t="shared" si="15"/>
        <v>681.41305816391002</v>
      </c>
      <c r="AI43" s="25">
        <f>EXP(-rate * Dt) * (p * AJ42 + (1 - p) * AJ43) + EXP(-rate * (8 / 12 - $AI$55)) * coupon</f>
        <v>659.27325083972164</v>
      </c>
      <c r="AJ43" s="15">
        <f t="shared" si="14"/>
        <v>632.52160046719416</v>
      </c>
      <c r="AK43" s="15">
        <f t="shared" si="13"/>
        <v>611.82133673663373</v>
      </c>
      <c r="AL43" s="15">
        <f t="shared" si="12"/>
        <v>591.82156773534268</v>
      </c>
      <c r="AM43" s="26">
        <f>IF(Stock!AM43 &gt;= Stock!$B$53, Face + coupon, EXP(-rate * Dt) * (p * Autocall!AN42 + (1 - p) * Autocall!AN43) + EXP(-rate * (9/12 - $AM$55)) * coupon)</f>
        <v>572.49962840258263</v>
      </c>
      <c r="AN43" s="15">
        <f t="shared" si="11"/>
        <v>548.49821987428879</v>
      </c>
      <c r="AO43" s="15">
        <f t="shared" si="10"/>
        <v>530.46181990734817</v>
      </c>
      <c r="AP43" s="15">
        <f t="shared" si="9"/>
        <v>513.03670704514548</v>
      </c>
      <c r="AQ43" s="25">
        <f>EXP(-rate * Dt) * (p * AR42 + (1 - p) * AR43) + EXP(-rate * (10 / 12 - $AQ$55)) * coupon</f>
        <v>496.20217100325976</v>
      </c>
      <c r="AR43" s="15">
        <f t="shared" si="8"/>
        <v>474.60417075908083</v>
      </c>
      <c r="AS43" s="15">
        <f t="shared" si="7"/>
        <v>458.88934263103988</v>
      </c>
      <c r="AT43" s="15">
        <f t="shared" si="6"/>
        <v>443.70707534030464</v>
      </c>
      <c r="AU43" s="25">
        <f>EXP(-rate * Dt) * (p * AV42 + (1 - p) * AV43) + EXP(-rate * (11/12 - $AU$55)) * coupon</f>
        <v>429.03932581534133</v>
      </c>
      <c r="AV43" s="15">
        <f t="shared" si="5"/>
        <v>409.53497942687954</v>
      </c>
      <c r="AW43" s="15">
        <f t="shared" si="4"/>
        <v>395.84246308429312</v>
      </c>
      <c r="AX43" s="15">
        <f t="shared" si="29"/>
        <v>382.61392011559838</v>
      </c>
      <c r="AY43" s="15">
        <f t="shared" si="27"/>
        <v>369.83363116005876</v>
      </c>
      <c r="AZ43" s="27">
        <f>IF(Stock!AZ43 &gt;= 31.19, Face + coupon, (1000 / 31.19) * Stock!AZ43 + coupon)</f>
        <v>357.48640942790979</v>
      </c>
    </row>
    <row r="44" spans="1:52" x14ac:dyDescent="0.15">
      <c r="A44" s="7">
        <f t="shared" si="1"/>
        <v>9</v>
      </c>
      <c r="B44" s="15"/>
      <c r="C44" s="15"/>
      <c r="D44" s="15"/>
      <c r="E44" s="15"/>
      <c r="F44" s="15"/>
      <c r="G44" s="15"/>
      <c r="H44" s="15"/>
      <c r="I44" s="15"/>
      <c r="J44" s="15"/>
      <c r="K44" s="15">
        <f t="shared" ref="K44:K53" si="35">EXP(-rate * Dt) * (p * L43 + (1 - p) * L44)</f>
        <v>1004.1481412970252</v>
      </c>
      <c r="L44" s="15">
        <f t="shared" si="34"/>
        <v>1004.5430499801423</v>
      </c>
      <c r="M44" s="15">
        <f t="shared" si="33"/>
        <v>1004.9381139718853</v>
      </c>
      <c r="N44" s="26">
        <f>IF(Stock!N44 &gt;= Stock!$B$53, Face + coupon, EXP(-rate * Dt) * (p * Autocall!O43 + (1 - p) * Autocall!O44) + EXP(-rate * (3/12 - $N$55)) * coupon)</f>
        <v>1005.3333333333334</v>
      </c>
      <c r="O44" s="15">
        <f t="shared" si="32"/>
        <v>1005.3979970904586</v>
      </c>
      <c r="P44" s="15">
        <f t="shared" si="31"/>
        <v>1002.5244218220635</v>
      </c>
      <c r="Q44" s="15">
        <f t="shared" si="30"/>
        <v>998.07476006914567</v>
      </c>
      <c r="R44" s="25">
        <f>EXP(-rate * Dt) * (p * S43 + (1 - p) * S44) + EXP(-rate * (4 / 12 - $R$55)) * coupon</f>
        <v>991.4876483662074</v>
      </c>
      <c r="S44" s="15">
        <f t="shared" si="28"/>
        <v>976.81899427241706</v>
      </c>
      <c r="T44" s="15">
        <f t="shared" si="26"/>
        <v>964.19619717504736</v>
      </c>
      <c r="U44" s="15">
        <f t="shared" si="25"/>
        <v>948.02616650581865</v>
      </c>
      <c r="V44" s="25">
        <f>EXP(-rate * Dt) * (p * W43 + (1 - p) * W44) + EXP(-rate * (5 / 12 - $V$55)) * coupon</f>
        <v>928.5886051090406</v>
      </c>
      <c r="W44" s="15">
        <f t="shared" si="24"/>
        <v>901.55014789073573</v>
      </c>
      <c r="X44" s="15">
        <f t="shared" si="23"/>
        <v>879.0647763358287</v>
      </c>
      <c r="Y44" s="15">
        <f t="shared" si="22"/>
        <v>856.71476048290856</v>
      </c>
      <c r="Z44" s="15">
        <f t="shared" si="21"/>
        <v>833.39195406552187</v>
      </c>
      <c r="AA44" s="26">
        <f>IF(Stock!AA44 &gt;= Stock!$B$53, Face + coupon, EXP(-rate * Dt) * (p * Autocall!AB43 + (1 - p) * Autocall!AB44) + EXP(-rate * (6/12 - $AA$55)) * coupon)</f>
        <v>809.50135180915004</v>
      </c>
      <c r="AB44" s="15">
        <f t="shared" si="20"/>
        <v>780.05957377557922</v>
      </c>
      <c r="AC44" s="15">
        <f t="shared" si="19"/>
        <v>756.01422386627576</v>
      </c>
      <c r="AD44" s="15">
        <f t="shared" si="18"/>
        <v>732.24464894630728</v>
      </c>
      <c r="AE44" s="25">
        <f>EXP(-rate * Dt) * (p * AF43 + (1 - p) * AF44) + EXP(-rate * (7 / 12 - $AE$55)) * coupon</f>
        <v>708.91772514052593</v>
      </c>
      <c r="AF44" s="15">
        <f t="shared" si="17"/>
        <v>680.8301648785831</v>
      </c>
      <c r="AG44" s="15">
        <f t="shared" si="16"/>
        <v>658.73897553795655</v>
      </c>
      <c r="AH44" s="15">
        <f t="shared" si="15"/>
        <v>637.35095973538489</v>
      </c>
      <c r="AI44" s="25">
        <f>EXP(-rate * Dt) * (p * AJ43 + (1 - p) * AJ44) + EXP(-rate * (8 / 12 - $AI$55)) * coupon</f>
        <v>616.67244460168865</v>
      </c>
      <c r="AJ44" s="15">
        <f t="shared" si="14"/>
        <v>591.35631789760725</v>
      </c>
      <c r="AK44" s="15">
        <f t="shared" si="13"/>
        <v>572.04959167244203</v>
      </c>
      <c r="AL44" s="15">
        <f t="shared" si="12"/>
        <v>553.39723909301324</v>
      </c>
      <c r="AM44" s="26">
        <f>IF(Stock!AM44 &gt;= Stock!$B$53, Face + coupon, EXP(-rate * Dt) * (p * Autocall!AN43 + (1 - p) * Autocall!AN44) + EXP(-rate * (9/12 - $AM$55)) * coupon)</f>
        <v>535.37711361766401</v>
      </c>
      <c r="AN44" s="15">
        <f t="shared" si="11"/>
        <v>512.63341357450179</v>
      </c>
      <c r="AO44" s="15">
        <f t="shared" si="10"/>
        <v>495.81211100767513</v>
      </c>
      <c r="AP44" s="15">
        <f t="shared" si="9"/>
        <v>479.56092812147068</v>
      </c>
      <c r="AQ44" s="25">
        <f>EXP(-rate * Dt) * (p * AR43 + (1 - p) * AR44) + EXP(-rate * (10 / 12 - $AQ$55)) * coupon</f>
        <v>463.86054938122862</v>
      </c>
      <c r="AR44" s="15">
        <f t="shared" si="8"/>
        <v>443.3582812600647</v>
      </c>
      <c r="AS44" s="15">
        <f t="shared" si="7"/>
        <v>428.70206191906533</v>
      </c>
      <c r="AT44" s="15">
        <f t="shared" si="6"/>
        <v>414.54253781570486</v>
      </c>
      <c r="AU44" s="25">
        <f>EXP(-rate * Dt) * (p * AV43 + (1 - p) * AV44) + EXP(-rate * (11/12 - $AU$55)) * coupon</f>
        <v>400.86288100272918</v>
      </c>
      <c r="AV44" s="15">
        <f t="shared" si="5"/>
        <v>382.31315080681208</v>
      </c>
      <c r="AW44" s="15">
        <f t="shared" si="4"/>
        <v>369.54290831971792</v>
      </c>
      <c r="AX44" s="15">
        <f t="shared" si="29"/>
        <v>357.2053926258248</v>
      </c>
      <c r="AY44" s="15">
        <f t="shared" si="27"/>
        <v>345.28594299660062</v>
      </c>
      <c r="AZ44" s="27">
        <f>IF(Stock!AZ44 &gt;= 31.19, Face + coupon, (1000 / 31.19) * Stock!AZ44 + coupon)</f>
        <v>333.77039540809272</v>
      </c>
    </row>
    <row r="45" spans="1:52" x14ac:dyDescent="0.15">
      <c r="A45" s="7">
        <f t="shared" si="1"/>
        <v>8</v>
      </c>
      <c r="B45" s="15"/>
      <c r="C45" s="15"/>
      <c r="D45" s="15"/>
      <c r="E45" s="15"/>
      <c r="F45" s="15"/>
      <c r="G45" s="15"/>
      <c r="H45" s="15"/>
      <c r="I45" s="15"/>
      <c r="J45" s="25">
        <f>EXP(-rate * Dt) * (p * K44 + (1 - p) * K45) + EXP(-rate * (2 / 12 - $J$55)) * coupon</f>
        <v>1009.0860222183969</v>
      </c>
      <c r="K45" s="15">
        <f t="shared" si="35"/>
        <v>1004.1481412970252</v>
      </c>
      <c r="L45" s="15">
        <f t="shared" si="34"/>
        <v>1004.5430499801423</v>
      </c>
      <c r="M45" s="15">
        <f t="shared" si="33"/>
        <v>1004.9381139718853</v>
      </c>
      <c r="N45" s="26">
        <f>IF(Stock!N45 &gt;= Stock!$B$53, Face + coupon, EXP(-rate * Dt) * (p * Autocall!O44 + (1 - p) * Autocall!O45) + EXP(-rate * (3/12 - $N$55)) * coupon)</f>
        <v>1005.3333333333334</v>
      </c>
      <c r="O45" s="15">
        <f t="shared" si="32"/>
        <v>994.40749161532733</v>
      </c>
      <c r="P45" s="15">
        <f t="shared" si="31"/>
        <v>987.33740292328093</v>
      </c>
      <c r="Q45" s="15">
        <f t="shared" si="30"/>
        <v>977.7311966897006</v>
      </c>
      <c r="R45" s="25">
        <f>EXP(-rate * Dt) * (p * S44 + (1 - p) * S45) + EXP(-rate * (4 / 12 - $R$55)) * coupon</f>
        <v>965.20190294723818</v>
      </c>
      <c r="S45" s="15">
        <f t="shared" si="28"/>
        <v>944.24366723197875</v>
      </c>
      <c r="T45" s="15">
        <f t="shared" si="26"/>
        <v>925.70468268741377</v>
      </c>
      <c r="U45" s="15">
        <f t="shared" si="25"/>
        <v>904.86357187696581</v>
      </c>
      <c r="V45" s="25">
        <f>EXP(-rate * Dt) * (p * W44 + (1 - p) * W45) + EXP(-rate * (5 / 12 - $V$55)) * coupon</f>
        <v>882.65088502495917</v>
      </c>
      <c r="W45" s="15">
        <f t="shared" si="24"/>
        <v>854.59683157076142</v>
      </c>
      <c r="X45" s="15">
        <f t="shared" si="23"/>
        <v>831.62782487848085</v>
      </c>
      <c r="Y45" s="15">
        <f t="shared" si="22"/>
        <v>808.04327690914283</v>
      </c>
      <c r="Z45" s="15">
        <f t="shared" si="21"/>
        <v>784.1877218186761</v>
      </c>
      <c r="AA45" s="26">
        <f>IF(Stock!AA45 &gt;= Stock!$B$53, Face + coupon, EXP(-rate * Dt) * (p * Autocall!AB44 + (1 - p) * Autocall!AB45) + EXP(-rate * (6/12 - $AA$55)) * coupon)</f>
        <v>760.34757090975791</v>
      </c>
      <c r="AB45" s="15">
        <f t="shared" si="20"/>
        <v>731.41063531517204</v>
      </c>
      <c r="AC45" s="15">
        <f t="shared" si="19"/>
        <v>708.21539904424537</v>
      </c>
      <c r="AD45" s="15">
        <f t="shared" si="18"/>
        <v>685.55689293124306</v>
      </c>
      <c r="AE45" s="25">
        <f>EXP(-rate * Dt) * (p * AF44 + (1 - p) * AF45) + EXP(-rate * (7 / 12 - $AE$55)) * coupon</f>
        <v>663.52638783211</v>
      </c>
      <c r="AF45" s="15">
        <f t="shared" si="17"/>
        <v>636.84100953729467</v>
      </c>
      <c r="AG45" s="15">
        <f t="shared" si="16"/>
        <v>616.18559190267956</v>
      </c>
      <c r="AH45" s="15">
        <f t="shared" si="15"/>
        <v>596.22170550037083</v>
      </c>
      <c r="AI45" s="25">
        <f>EXP(-rate * Dt) * (p * AJ44 + (1 - p) * AJ45) + EXP(-rate * (8 / 12 - $AI$55)) * coupon</f>
        <v>576.93253113173819</v>
      </c>
      <c r="AJ45" s="15">
        <f t="shared" si="14"/>
        <v>552.96221857667672</v>
      </c>
      <c r="AK45" s="15">
        <f t="shared" si="13"/>
        <v>534.95625855741378</v>
      </c>
      <c r="AL45" s="15">
        <f t="shared" si="12"/>
        <v>517.56062578996125</v>
      </c>
      <c r="AM45" s="26">
        <f>IF(Stock!AM45 &gt;= Stock!$B$53, Face + coupon, EXP(-rate * Dt) * (p * Autocall!AN44 + (1 - p) * Autocall!AN45) + EXP(-rate * (9/12 - $AM$55)) * coupon)</f>
        <v>500.75464253775516</v>
      </c>
      <c r="AN45" s="15">
        <f t="shared" si="11"/>
        <v>479.18394965495685</v>
      </c>
      <c r="AO45" s="15">
        <f t="shared" si="10"/>
        <v>463.4959128390754</v>
      </c>
      <c r="AP45" s="15">
        <f t="shared" si="9"/>
        <v>448.33960073086985</v>
      </c>
      <c r="AQ45" s="25">
        <f>EXP(-rate * Dt) * (p * AR44 + (1 - p) * AR45) + EXP(-rate * (10 / 12 - $AQ$55)) * coupon</f>
        <v>433.69699861496838</v>
      </c>
      <c r="AR45" s="15">
        <f t="shared" si="8"/>
        <v>414.21666971209891</v>
      </c>
      <c r="AS45" s="15">
        <f t="shared" si="7"/>
        <v>400.54776635242877</v>
      </c>
      <c r="AT45" s="15">
        <f t="shared" si="6"/>
        <v>387.34210802654121</v>
      </c>
      <c r="AU45" s="25">
        <f>EXP(-rate * Dt) * (p * AV44 + (1 - p) * AV45) + EXP(-rate * (11/12 - $AU$55)) * coupon</f>
        <v>374.58400007800157</v>
      </c>
      <c r="AV45" s="15">
        <f t="shared" si="5"/>
        <v>356.92459672848167</v>
      </c>
      <c r="AW45" s="15">
        <f t="shared" si="4"/>
        <v>345.01451686976935</v>
      </c>
      <c r="AX45" s="15">
        <f t="shared" si="29"/>
        <v>333.50802154806712</v>
      </c>
      <c r="AY45" s="15">
        <f t="shared" si="27"/>
        <v>322.39143737266494</v>
      </c>
      <c r="AZ45" s="27">
        <f>IF(Stock!AZ45 &gt;= 31.19, Face + coupon, (1000 / 31.19) * Stock!AZ45 + coupon)</f>
        <v>311.65155420648779</v>
      </c>
    </row>
    <row r="46" spans="1:52" x14ac:dyDescent="0.15">
      <c r="A46" s="7">
        <f t="shared" si="1"/>
        <v>7</v>
      </c>
      <c r="B46" s="15"/>
      <c r="C46" s="15"/>
      <c r="D46" s="15"/>
      <c r="E46" s="15"/>
      <c r="F46" s="15"/>
      <c r="G46" s="15"/>
      <c r="H46" s="15"/>
      <c r="I46" s="15">
        <f t="shared" ref="I46:I53" si="36">EXP(-rate * Dt) * (p * J45 + (1 - p) * J46)</f>
        <v>1008.6893275897357</v>
      </c>
      <c r="J46" s="25">
        <f>EXP(-rate * Dt) * (p * K45 + (1 - p) * K46) + EXP(-rate * (2 / 12 - $J$55)) * coupon</f>
        <v>1009.0860222183969</v>
      </c>
      <c r="K46" s="15">
        <f t="shared" si="35"/>
        <v>1004.1481412970252</v>
      </c>
      <c r="L46" s="15">
        <f t="shared" si="34"/>
        <v>1004.5430499801423</v>
      </c>
      <c r="M46" s="15">
        <f t="shared" si="33"/>
        <v>1004.9381139718853</v>
      </c>
      <c r="N46" s="26">
        <f>IF(Stock!N46 &gt;= Stock!$B$53, Face + coupon, EXP(-rate * Dt) * (p * Autocall!O45 + (1 - p) * Autocall!O46) + EXP(-rate * (3/12 - $N$55)) * coupon)</f>
        <v>1005.3333333333334</v>
      </c>
      <c r="O46" s="15">
        <f t="shared" si="32"/>
        <v>973.63488300647703</v>
      </c>
      <c r="P46" s="15">
        <f t="shared" si="31"/>
        <v>961.15450655310633</v>
      </c>
      <c r="Q46" s="15">
        <f t="shared" si="30"/>
        <v>945.88877986577575</v>
      </c>
      <c r="R46" s="25">
        <f>EXP(-rate * Dt) * (p * S45 + (1 - p) * S46) + EXP(-rate * (4 / 12 - $R$55)) * coupon</f>
        <v>927.96856807451763</v>
      </c>
      <c r="S46" s="15">
        <f t="shared" si="28"/>
        <v>902.48312228500174</v>
      </c>
      <c r="T46" s="15">
        <f t="shared" si="26"/>
        <v>880.75481913327189</v>
      </c>
      <c r="U46" s="15">
        <f t="shared" si="25"/>
        <v>858.15292088104161</v>
      </c>
      <c r="V46" s="25">
        <f>EXP(-rate * Dt) * (p * W45 + (1 - p) * W46) + EXP(-rate * (5 / 12 - $V$55)) * coupon</f>
        <v>835.15767241131459</v>
      </c>
      <c r="W46" s="15">
        <f t="shared" si="24"/>
        <v>806.54550326826927</v>
      </c>
      <c r="X46" s="15">
        <f t="shared" si="23"/>
        <v>782.94602055143548</v>
      </c>
      <c r="Y46" s="15">
        <f t="shared" si="22"/>
        <v>759.31387043487348</v>
      </c>
      <c r="Z46" s="15">
        <f t="shared" si="21"/>
        <v>735.87920192822764</v>
      </c>
      <c r="AA46" s="26">
        <f>IF(Stock!AA46 &gt;= Stock!$B$53, Face + coupon, EXP(-rate * Dt) * (p * Autocall!AB45 + (1 - p) * Autocall!AB46) + EXP(-rate * (6/12 - $AA$55)) * coupon)</f>
        <v>712.81800720355284</v>
      </c>
      <c r="AB46" s="15">
        <f t="shared" si="20"/>
        <v>684.92535266871846</v>
      </c>
      <c r="AC46" s="15">
        <f t="shared" si="19"/>
        <v>662.96272006717788</v>
      </c>
      <c r="AD46" s="15">
        <f t="shared" si="18"/>
        <v>641.65514163556566</v>
      </c>
      <c r="AE46" s="25">
        <f>EXP(-rate * Dt) * (p * AF45 + (1 - p) * AF46) + EXP(-rate * (7 / 12 - $AE$55)) * coupon</f>
        <v>621.0292501057753</v>
      </c>
      <c r="AF46" s="15">
        <f t="shared" si="17"/>
        <v>595.75191955658477</v>
      </c>
      <c r="AG46" s="15">
        <f t="shared" si="16"/>
        <v>576.47886405794588</v>
      </c>
      <c r="AH46" s="15">
        <f t="shared" si="15"/>
        <v>557.85807214096621</v>
      </c>
      <c r="AI46" s="25">
        <f>EXP(-rate * Dt) * (p * AJ45 + (1 - p) * AJ46) + EXP(-rate * (8 / 12 - $AI$55)) * coupon</f>
        <v>539.86836868440184</v>
      </c>
      <c r="AJ46" s="15">
        <f t="shared" si="14"/>
        <v>517.15377610810219</v>
      </c>
      <c r="AK46" s="15">
        <f t="shared" si="13"/>
        <v>500.36100388586783</v>
      </c>
      <c r="AL46" s="15">
        <f t="shared" si="12"/>
        <v>484.13745618856154</v>
      </c>
      <c r="AM46" s="26">
        <f>IF(Stock!AM46 &gt;= Stock!$B$53, Face + coupon, EXP(-rate * Dt) * (p * Autocall!AN45 + (1 - p) * Autocall!AN46) + EXP(-rate * (9/12 - $AM$55)) * coupon)</f>
        <v>468.46384783744236</v>
      </c>
      <c r="AN46" s="15">
        <f t="shared" si="11"/>
        <v>447.98716506472203</v>
      </c>
      <c r="AO46" s="15">
        <f t="shared" si="10"/>
        <v>433.35607336463585</v>
      </c>
      <c r="AP46" s="15">
        <f t="shared" si="9"/>
        <v>419.22089713763694</v>
      </c>
      <c r="AQ46" s="25">
        <f>EXP(-rate * Dt) * (p * AR45 + (1 - p) * AR46) + EXP(-rate * (10 / 12 - $AQ$55)) * coupon</f>
        <v>405.56483488298755</v>
      </c>
      <c r="AR46" s="15">
        <f t="shared" si="8"/>
        <v>387.03762193241323</v>
      </c>
      <c r="AS46" s="15">
        <f t="shared" si="7"/>
        <v>374.28954301603204</v>
      </c>
      <c r="AT46" s="15">
        <f t="shared" si="6"/>
        <v>361.97351165873761</v>
      </c>
      <c r="AU46" s="25">
        <f>EXP(-rate * Dt) * (p * AV45 + (1 - p) * AV46) + EXP(-rate * (11/12 - $AU$55)) * coupon</f>
        <v>350.07489017259212</v>
      </c>
      <c r="AV46" s="15">
        <f t="shared" si="5"/>
        <v>333.24585393773714</v>
      </c>
      <c r="AW46" s="15">
        <f t="shared" si="4"/>
        <v>322.13800840764475</v>
      </c>
      <c r="AX46" s="15">
        <f t="shared" si="29"/>
        <v>311.40656776555403</v>
      </c>
      <c r="AY46" s="15">
        <f t="shared" si="27"/>
        <v>301.03877946556759</v>
      </c>
      <c r="AZ46" s="27">
        <f>IF(Stock!AZ46 &gt;= 31.19, Face + coupon, (1000 / 31.19) * Stock!AZ46 + coupon)</f>
        <v>291.02232301725877</v>
      </c>
    </row>
    <row r="47" spans="1:52" x14ac:dyDescent="0.15">
      <c r="A47" s="7">
        <f t="shared" si="1"/>
        <v>6</v>
      </c>
      <c r="B47" s="15"/>
      <c r="C47" s="15"/>
      <c r="D47" s="15"/>
      <c r="E47" s="15"/>
      <c r="F47" s="15"/>
      <c r="G47" s="15"/>
      <c r="H47" s="15">
        <f t="shared" ref="H47:H53" si="37">EXP(-rate * Dt) * (p * I46 + (1 - p) * I47)</f>
        <v>1008.2927889107408</v>
      </c>
      <c r="I47" s="15">
        <f t="shared" si="36"/>
        <v>1008.6893275897357</v>
      </c>
      <c r="J47" s="25">
        <f>EXP(-rate * Dt) * (p * K46 + (1 - p) * K47) + EXP(-rate * (2 / 12 - $J$55)) * coupon</f>
        <v>1009.0860222183969</v>
      </c>
      <c r="K47" s="15">
        <f t="shared" si="35"/>
        <v>1004.1481412970252</v>
      </c>
      <c r="L47" s="15">
        <f t="shared" si="34"/>
        <v>1004.5430499801423</v>
      </c>
      <c r="M47" s="15">
        <f t="shared" si="33"/>
        <v>1004.9381139718853</v>
      </c>
      <c r="N47" s="26">
        <f>IF(Stock!N47 &gt;= Stock!$B$53, Face + coupon, EXP(-rate * Dt) * (p * Autocall!O46 + (1 - p) * Autocall!O47) + EXP(-rate * (3/12 - $N$55)) * coupon)</f>
        <v>1005.3333333333334</v>
      </c>
      <c r="O47" s="15">
        <f t="shared" si="32"/>
        <v>942.31694652716556</v>
      </c>
      <c r="P47" s="15">
        <f t="shared" si="31"/>
        <v>924.85324380749159</v>
      </c>
      <c r="Q47" s="15">
        <f t="shared" si="30"/>
        <v>905.25336628824914</v>
      </c>
      <c r="R47" s="25">
        <f>EXP(-rate * Dt) * (p * S46 + (1 - p) * S47) + EXP(-rate * (4 / 12 - $R$55)) * coupon</f>
        <v>884.01621566057827</v>
      </c>
      <c r="S47" s="15">
        <f t="shared" si="28"/>
        <v>856.38007443036827</v>
      </c>
      <c r="T47" s="15">
        <f t="shared" si="26"/>
        <v>833.50245338148579</v>
      </c>
      <c r="U47" s="15">
        <f t="shared" si="25"/>
        <v>810.34086947240507</v>
      </c>
      <c r="V47" s="25">
        <f>EXP(-rate * Dt) * (p * W46 + (1 - p) * W47) + EXP(-rate * (5 / 12 - $V$55)) * coupon</f>
        <v>787.00074295155093</v>
      </c>
      <c r="W47" s="15">
        <f t="shared" si="24"/>
        <v>758.24936131009861</v>
      </c>
      <c r="X47" s="15">
        <f t="shared" si="23"/>
        <v>734.98499143711877</v>
      </c>
      <c r="Y47" s="15">
        <f t="shared" si="22"/>
        <v>712.05781650827123</v>
      </c>
      <c r="Z47" s="15">
        <f t="shared" si="21"/>
        <v>689.6030239940992</v>
      </c>
      <c r="AA47" s="26">
        <f>IF(Stock!AA47 &gt;= Stock!$B$53, Face + coupon, EXP(-rate * Dt) * (p * Autocall!AB46 + (1 - p) * Autocall!AB47) + EXP(-rate * (6/12 - $AA$55)) * coupon)</f>
        <v>667.71649913302497</v>
      </c>
      <c r="AB47" s="15">
        <f t="shared" si="20"/>
        <v>641.12534429395339</v>
      </c>
      <c r="AC47" s="15">
        <f t="shared" si="19"/>
        <v>620.53175321925687</v>
      </c>
      <c r="AD47" s="15">
        <f t="shared" si="18"/>
        <v>600.61176796433995</v>
      </c>
      <c r="AE47" s="25">
        <f>EXP(-rate * Dt) * (p * AF46 + (1 - p) * AF47) + EXP(-rate * (7 / 12 - $AE$55)) * coupon</f>
        <v>581.35810505483403</v>
      </c>
      <c r="AF47" s="15">
        <f t="shared" si="17"/>
        <v>557.41947199849608</v>
      </c>
      <c r="AG47" s="15">
        <f t="shared" si="16"/>
        <v>539.44398021062602</v>
      </c>
      <c r="AH47" s="15">
        <f t="shared" si="15"/>
        <v>522.0777842243275</v>
      </c>
      <c r="AI47" s="25">
        <f>EXP(-rate * Dt) * (p * AJ46 + (1 - p) * AJ47) + EXP(-rate * (8 / 12 - $AI$55)) * coupon</f>
        <v>505.30030902664868</v>
      </c>
      <c r="AJ47" s="15">
        <f t="shared" si="14"/>
        <v>483.75688015512446</v>
      </c>
      <c r="AK47" s="15">
        <f t="shared" si="13"/>
        <v>468.09559268440745</v>
      </c>
      <c r="AL47" s="15">
        <f t="shared" si="12"/>
        <v>452.96519510582164</v>
      </c>
      <c r="AM47" s="26">
        <f>IF(Stock!AM47 &gt;= Stock!$B$53, Face + coupon, EXP(-rate * Dt) * (p * Autocall!AN46 + (1 - p) * Autocall!AN47) + EXP(-rate * (9/12 - $AM$55)) * coupon)</f>
        <v>438.3477010155936</v>
      </c>
      <c r="AN47" s="15">
        <f t="shared" si="11"/>
        <v>418.89135141848806</v>
      </c>
      <c r="AO47" s="15">
        <f t="shared" si="10"/>
        <v>405.2460240696775</v>
      </c>
      <c r="AP47" s="15">
        <f t="shared" si="9"/>
        <v>392.06321455922705</v>
      </c>
      <c r="AQ47" s="25">
        <f>EXP(-rate * Dt) * (p * AR46 + (1 - p) * AR47) + EXP(-rate * (10 / 12 - $AQ$55)) * coupon</f>
        <v>379.32725289618003</v>
      </c>
      <c r="AR47" s="15">
        <f t="shared" si="8"/>
        <v>361.68896758656263</v>
      </c>
      <c r="AS47" s="15">
        <f t="shared" si="7"/>
        <v>349.79969949811579</v>
      </c>
      <c r="AT47" s="15">
        <f t="shared" si="6"/>
        <v>338.3133825114798</v>
      </c>
      <c r="AU47" s="25">
        <f>EXP(-rate * Dt) * (p * AV46 + (1 - p) * AV47) + EXP(-rate * (11/12 - $AU$55)) * coupon</f>
        <v>327.21636472487415</v>
      </c>
      <c r="AV47" s="15">
        <f t="shared" si="5"/>
        <v>311.16177390622431</v>
      </c>
      <c r="AW47" s="15">
        <f t="shared" si="4"/>
        <v>300.80213562994766</v>
      </c>
      <c r="AX47" s="15">
        <f t="shared" si="29"/>
        <v>290.79355302658814</v>
      </c>
      <c r="AY47" s="15">
        <f t="shared" si="27"/>
        <v>281.12413238007417</v>
      </c>
      <c r="AZ47" s="27">
        <f>IF(Stock!AZ47 &gt;= 31.19, Face + coupon, (1000 / 31.19) * Stock!AZ47 + coupon)</f>
        <v>271.78238293270368</v>
      </c>
    </row>
    <row r="48" spans="1:52" x14ac:dyDescent="0.15">
      <c r="A48" s="7">
        <f t="shared" si="1"/>
        <v>5</v>
      </c>
      <c r="B48" s="15"/>
      <c r="C48" s="15"/>
      <c r="D48" s="15"/>
      <c r="E48" s="15"/>
      <c r="F48" s="15"/>
      <c r="G48" s="15">
        <f t="shared" ref="G48:G53" si="38">EXP(-rate * Dt) * (p * H47 + (1 - p) * H48)</f>
        <v>1007.2083930284869</v>
      </c>
      <c r="H48" s="15">
        <f t="shared" si="37"/>
        <v>1006.9398019881893</v>
      </c>
      <c r="I48" s="15">
        <f t="shared" si="36"/>
        <v>1006.0286607581049</v>
      </c>
      <c r="J48" s="25">
        <f>EXP(-rate * Dt) * (p * K47 + (1 - p) * K48) + EXP(-rate * (2 / 12 - $J$55)) * coupon</f>
        <v>1003.8537854015099</v>
      </c>
      <c r="K48" s="15">
        <f t="shared" si="35"/>
        <v>993.85887780017129</v>
      </c>
      <c r="L48" s="15">
        <f t="shared" si="34"/>
        <v>984.30907605793811</v>
      </c>
      <c r="M48" s="15">
        <f t="shared" si="33"/>
        <v>965.14773433882215</v>
      </c>
      <c r="N48" s="26">
        <f>IF(Stock!N48 &gt;= Stock!$B$53, Face + coupon, EXP(-rate * Dt) * (p * Autocall!O47 + (1 - p) * Autocall!O48) + EXP(-rate * (3/12 - $N$55)) * coupon)</f>
        <v>927.08502099337136</v>
      </c>
      <c r="O48" s="15">
        <f t="shared" si="32"/>
        <v>902.60563975485411</v>
      </c>
      <c r="P48" s="15">
        <f t="shared" si="31"/>
        <v>881.81802017620123</v>
      </c>
      <c r="Q48" s="15">
        <f t="shared" si="30"/>
        <v>859.86727975916801</v>
      </c>
      <c r="R48" s="25">
        <f>EXP(-rate * Dt) * (p * S47 + (1 - p) * S48) + EXP(-rate * (4 / 12 - $R$55)) * coupon</f>
        <v>837.21042725299287</v>
      </c>
      <c r="S48" s="15">
        <f t="shared" si="28"/>
        <v>808.85943651148284</v>
      </c>
      <c r="T48" s="15">
        <f t="shared" si="26"/>
        <v>785.6859969260189</v>
      </c>
      <c r="U48" s="15">
        <f t="shared" si="25"/>
        <v>762.48319288962978</v>
      </c>
      <c r="V48" s="25">
        <f>EXP(-rate * Dt) * (p * W47 + (1 - p) * W48) + EXP(-rate * (5 / 12 - $V$55)) * coupon</f>
        <v>739.39506905685721</v>
      </c>
      <c r="W48" s="15">
        <f t="shared" si="24"/>
        <v>711.27369717737508</v>
      </c>
      <c r="X48" s="15">
        <f t="shared" si="23"/>
        <v>688.924617940948</v>
      </c>
      <c r="Y48" s="15">
        <f t="shared" si="22"/>
        <v>667.11655133845613</v>
      </c>
      <c r="Z48" s="15">
        <f t="shared" si="21"/>
        <v>645.91619458221203</v>
      </c>
      <c r="AA48" s="26">
        <f>IF(Stock!AA48 &gt;= Stock!$B$53, Face + coupon, EXP(-rate * Dt) * (p * Autocall!AB47 + (1 - p) * Autocall!AB48) + EXP(-rate * (6/12 - $AA$55)) * coupon)</f>
        <v>625.36210839499449</v>
      </c>
      <c r="AB48" s="15">
        <f t="shared" si="20"/>
        <v>600.13430132957228</v>
      </c>
      <c r="AC48" s="15">
        <f t="shared" si="19"/>
        <v>580.89961332016696</v>
      </c>
      <c r="AD48" s="15">
        <f t="shared" si="18"/>
        <v>562.31187447713853</v>
      </c>
      <c r="AE48" s="25">
        <f>EXP(-rate * Dt) * (p * AF47 + (1 - p) * AF48) + EXP(-rate * (7 / 12 - $AE$55)) * coupon</f>
        <v>544.35287548569499</v>
      </c>
      <c r="AF48" s="15">
        <f t="shared" si="17"/>
        <v>521.66738223165021</v>
      </c>
      <c r="AG48" s="15">
        <f t="shared" si="16"/>
        <v>504.90309706784291</v>
      </c>
      <c r="AH48" s="15">
        <f t="shared" si="15"/>
        <v>488.7071412662965</v>
      </c>
      <c r="AI48" s="25">
        <f>EXP(-rate * Dt) * (p * AJ47 + (1 - p) * AJ48) + EXP(-rate * (8 / 12 - $AI$55)) * coupon</f>
        <v>473.06026137030403</v>
      </c>
      <c r="AJ48" s="15">
        <f t="shared" si="14"/>
        <v>452.60912330217388</v>
      </c>
      <c r="AK48" s="15">
        <f t="shared" si="13"/>
        <v>438.0031198905715</v>
      </c>
      <c r="AL48" s="15">
        <f t="shared" si="12"/>
        <v>423.89225341300818</v>
      </c>
      <c r="AM48" s="26">
        <f>IF(Stock!AM48 &gt;= Stock!$B$53, Face + coupon, EXP(-rate * Dt) * (p * Autocall!AN47 + (1 - p) * Autocall!AN48) + EXP(-rate * (9/12 - $AM$55)) * coupon)</f>
        <v>410.25974877370061</v>
      </c>
      <c r="AN48" s="15">
        <f t="shared" si="11"/>
        <v>391.75501724636422</v>
      </c>
      <c r="AO48" s="15">
        <f t="shared" si="10"/>
        <v>379.02906720648292</v>
      </c>
      <c r="AP48" s="15">
        <f t="shared" si="9"/>
        <v>366.73448655908788</v>
      </c>
      <c r="AQ48" s="25">
        <f>EXP(-rate * Dt) * (p * AR47 + (1 - p) * AR48) + EXP(-rate * (10 / 12 - $AQ$55)) * coupon</f>
        <v>354.85666062062569</v>
      </c>
      <c r="AR48" s="15">
        <f t="shared" si="8"/>
        <v>338.04743745077633</v>
      </c>
      <c r="AS48" s="15">
        <f t="shared" si="7"/>
        <v>326.95914292852098</v>
      </c>
      <c r="AT48" s="15">
        <f t="shared" si="6"/>
        <v>316.24666257362026</v>
      </c>
      <c r="AU48" s="25">
        <f>EXP(-rate * Dt) * (p * AV47 + (1 - p) * AV48) + EXP(-rate * (11/12 - $AU$55)) * coupon</f>
        <v>305.89726388194032</v>
      </c>
      <c r="AV48" s="15">
        <f t="shared" si="5"/>
        <v>290.56496286991819</v>
      </c>
      <c r="AW48" s="15">
        <f t="shared" si="4"/>
        <v>280.90314326667868</v>
      </c>
      <c r="AX48" s="15">
        <f t="shared" si="29"/>
        <v>271.56873728324518</v>
      </c>
      <c r="AY48" s="15">
        <f t="shared" si="27"/>
        <v>262.55065219483072</v>
      </c>
      <c r="AZ48" s="27">
        <f>IF(Stock!AZ48 &gt;= 31.19, Face + coupon, (1000 / 31.19) * Stock!AZ48 + coupon)</f>
        <v>253.8381710974831</v>
      </c>
    </row>
    <row r="49" spans="1:52" x14ac:dyDescent="0.15">
      <c r="A49" s="7">
        <f t="shared" si="1"/>
        <v>4</v>
      </c>
      <c r="B49" s="15"/>
      <c r="C49" s="15"/>
      <c r="D49" s="15"/>
      <c r="E49" s="15"/>
      <c r="F49" s="21">
        <f>EXP(-rate * Dt) * (p * G48 + (1 - p) * G49) + EXP(-rate * (1 / 12 - $F$55)) * coupon</f>
        <v>1009.5915391163993</v>
      </c>
      <c r="G49" s="15">
        <f t="shared" si="38"/>
        <v>1002.1861514710164</v>
      </c>
      <c r="H49" s="15">
        <f t="shared" si="37"/>
        <v>998.37013091078302</v>
      </c>
      <c r="I49" s="15">
        <f t="shared" si="36"/>
        <v>991.74580134173891</v>
      </c>
      <c r="J49" s="25">
        <f>EXP(-rate * Dt) * (p * K48 + (1 - p) * K49) + EXP(-rate * (2 / 12 - $J$55)) * coupon</f>
        <v>980.81933356708009</v>
      </c>
      <c r="K49" s="15">
        <f t="shared" si="35"/>
        <v>958.4980769859427</v>
      </c>
      <c r="L49" s="15">
        <f t="shared" si="34"/>
        <v>934.31235276355085</v>
      </c>
      <c r="M49" s="15">
        <f t="shared" si="33"/>
        <v>905.25568255788346</v>
      </c>
      <c r="N49" s="26">
        <f>IF(Stock!N49 &gt;= Stock!$B$53, Face + coupon, EXP(-rate * Dt) * (p * Autocall!O48 + (1 - p) * Autocall!O49) + EXP(-rate * (3/12 - $N$55)) * coupon)</f>
        <v>884.87404762238623</v>
      </c>
      <c r="O49" s="15">
        <f t="shared" si="32"/>
        <v>857.94800521282377</v>
      </c>
      <c r="P49" s="15">
        <f t="shared" si="31"/>
        <v>835.55903413071019</v>
      </c>
      <c r="Q49" s="15">
        <f t="shared" si="30"/>
        <v>812.72953756353843</v>
      </c>
      <c r="R49" s="25">
        <f>EXP(-rate * Dt) * (p * S48 + (1 - p) * S49) + EXP(-rate * (4 / 12 - $R$55)) * coupon</f>
        <v>789.71566262512624</v>
      </c>
      <c r="S49" s="15">
        <f t="shared" si="28"/>
        <v>761.35294145998876</v>
      </c>
      <c r="T49" s="15">
        <f t="shared" si="26"/>
        <v>738.4421177100121</v>
      </c>
      <c r="U49" s="15">
        <f t="shared" si="25"/>
        <v>715.79555915373226</v>
      </c>
      <c r="V49" s="25">
        <f>EXP(-rate * Dt) * (p * W48 + (1 - p) * W49) + EXP(-rate * (5 / 12 - $V$55)) * coupon</f>
        <v>693.5579303365721</v>
      </c>
      <c r="W49" s="15">
        <f t="shared" si="24"/>
        <v>666.50064246016052</v>
      </c>
      <c r="X49" s="15">
        <f t="shared" si="23"/>
        <v>645.36016559424547</v>
      </c>
      <c r="Y49" s="15">
        <f t="shared" si="22"/>
        <v>624.84806371120317</v>
      </c>
      <c r="Z49" s="15">
        <f t="shared" si="21"/>
        <v>604.98477975021274</v>
      </c>
      <c r="AA49" s="26">
        <f>IF(Stock!AA49 &gt;= Stock!$B$53, Face + coupon, EXP(-rate * Dt) * (p * Autocall!AB48 + (1 - p) * Autocall!AB49) + EXP(-rate * (6/12 - $AA$55)) * coupon)</f>
        <v>585.7732753814829</v>
      </c>
      <c r="AB49" s="15">
        <f t="shared" si="20"/>
        <v>561.86903354019751</v>
      </c>
      <c r="AC49" s="15">
        <f t="shared" si="19"/>
        <v>543.92480680226265</v>
      </c>
      <c r="AD49" s="15">
        <f t="shared" si="18"/>
        <v>526.58817326954113</v>
      </c>
      <c r="AE49" s="25">
        <f>EXP(-rate * Dt) * (p * AF48 + (1 - p) * AF49) + EXP(-rate * (7 / 12 - $AE$55)) * coupon</f>
        <v>509.83918049308795</v>
      </c>
      <c r="AF49" s="15">
        <f t="shared" si="17"/>
        <v>488.32297304514765</v>
      </c>
      <c r="AG49" s="15">
        <f t="shared" si="16"/>
        <v>472.68839301856275</v>
      </c>
      <c r="AH49" s="15">
        <f t="shared" si="15"/>
        <v>457.58386938058419</v>
      </c>
      <c r="AI49" s="25">
        <f>EXP(-rate * Dt) * (p * AJ48 + (1 - p) * AJ49) + EXP(-rate * (8 / 12 - $AI$55)) * coupon</f>
        <v>442.99144399454366</v>
      </c>
      <c r="AJ49" s="15">
        <f t="shared" si="14"/>
        <v>423.55903558334751</v>
      </c>
      <c r="AK49" s="15">
        <f t="shared" si="13"/>
        <v>409.93724733145251</v>
      </c>
      <c r="AL49" s="15">
        <f t="shared" si="12"/>
        <v>396.77725086538322</v>
      </c>
      <c r="AM49" s="26">
        <f>IF(Stock!AM49 &gt;= Stock!$B$53, Face + coupon, EXP(-rate * Dt) * (p * Autocall!AN48 + (1 - p) * Autocall!AN49) + EXP(-rate * (9/12 - $AM$55)) * coupon)</f>
        <v>384.06340082089764</v>
      </c>
      <c r="AN49" s="15">
        <f t="shared" si="11"/>
        <v>366.44619992801819</v>
      </c>
      <c r="AO49" s="15">
        <f t="shared" si="10"/>
        <v>354.57771104006451</v>
      </c>
      <c r="AP49" s="15">
        <f t="shared" si="9"/>
        <v>343.11154081426008</v>
      </c>
      <c r="AQ49" s="25">
        <f>EXP(-rate * Dt) * (p * AR48 + (1 - p) * AR49) + EXP(-rate * (10 / 12 - $AQ$55)) * coupon</f>
        <v>332.03405880398293</v>
      </c>
      <c r="AR49" s="15">
        <f t="shared" si="8"/>
        <v>315.99806395995898</v>
      </c>
      <c r="AS49" s="15">
        <f t="shared" si="7"/>
        <v>305.65680083608567</v>
      </c>
      <c r="AT49" s="15">
        <f t="shared" si="6"/>
        <v>295.66604250239124</v>
      </c>
      <c r="AU49" s="25">
        <f>EXP(-rate * Dt) * (p * AV48 + (1 - p) * AV49) + EXP(-rate * (11/12 - $AU$55)) * coupon</f>
        <v>286.01391393486159</v>
      </c>
      <c r="AV49" s="15">
        <f t="shared" si="5"/>
        <v>271.35525957868077</v>
      </c>
      <c r="AW49" s="15">
        <f t="shared" si="4"/>
        <v>262.34426352460622</v>
      </c>
      <c r="AX49" s="15">
        <f t="shared" si="29"/>
        <v>253.63863122909171</v>
      </c>
      <c r="AY49" s="15">
        <f t="shared" si="27"/>
        <v>245.22801701527376</v>
      </c>
      <c r="AZ49" s="27">
        <f>IF(Stock!AZ49 &gt;= 31.19, Face + coupon, (1000 / 31.19) * Stock!AZ49 + coupon)</f>
        <v>237.10242571718666</v>
      </c>
    </row>
    <row r="50" spans="1:52" x14ac:dyDescent="0.15">
      <c r="A50" s="7">
        <f t="shared" si="1"/>
        <v>3</v>
      </c>
      <c r="B50" s="15"/>
      <c r="C50" s="15"/>
      <c r="D50" s="15"/>
      <c r="E50" s="15">
        <f>EXP(-rate * Dt) * (p * F49 + (1 - p) * F50)</f>
        <v>1003.7032857615833</v>
      </c>
      <c r="F50" s="21">
        <f>EXP(-rate * Dt) * (p * G49 + (1 - p) * G50) + EXP(-rate * (1 / 12 - $F$55)) * coupon</f>
        <v>998.79270643122834</v>
      </c>
      <c r="G50" s="15">
        <f t="shared" si="38"/>
        <v>985.80028380319288</v>
      </c>
      <c r="H50" s="15">
        <f t="shared" si="37"/>
        <v>974.42317992234678</v>
      </c>
      <c r="I50" s="15">
        <f t="shared" si="36"/>
        <v>958.44733512494042</v>
      </c>
      <c r="J50" s="25">
        <f>EXP(-rate * Dt) * (p * K49 + (1 - p) * K50) + EXP(-rate * (2 / 12 - $J$55)) * coupon</f>
        <v>937.58275303274468</v>
      </c>
      <c r="K50" s="15">
        <f t="shared" si="35"/>
        <v>907.62211352668862</v>
      </c>
      <c r="L50" s="15">
        <f t="shared" si="34"/>
        <v>882.54794043694233</v>
      </c>
      <c r="M50" s="15">
        <f t="shared" si="33"/>
        <v>861.3004407739935</v>
      </c>
      <c r="N50" s="26">
        <f>IF(Stock!N50 &gt;= Stock!$B$53, Face + coupon, EXP(-rate * Dt) * (p * Autocall!O49 + (1 - p) * Autocall!O50) + EXP(-rate * (3/12 - $N$55)) * coupon)</f>
        <v>839.20031464590579</v>
      </c>
      <c r="O50" s="15">
        <f t="shared" si="32"/>
        <v>811.25767557411439</v>
      </c>
      <c r="P50" s="15">
        <f t="shared" si="31"/>
        <v>788.41604320977603</v>
      </c>
      <c r="Q50" s="15">
        <f t="shared" si="30"/>
        <v>765.5450323844691</v>
      </c>
      <c r="R50" s="25">
        <f>EXP(-rate * Dt) * (p * S49 + (1 - p) * S50) + EXP(-rate * (4 / 12 - $R$55)) * coupon</f>
        <v>742.79431003969808</v>
      </c>
      <c r="S50" s="15">
        <f t="shared" si="28"/>
        <v>714.96041050267911</v>
      </c>
      <c r="T50" s="15">
        <f t="shared" si="26"/>
        <v>692.83590285382854</v>
      </c>
      <c r="U50" s="15">
        <f t="shared" si="25"/>
        <v>671.19845674579824</v>
      </c>
      <c r="V50" s="25">
        <f>EXP(-rate * Dt) * (p * W49 + (1 - p) * W50) + EXP(-rate * (5 / 12 - $V$55)) * coupon</f>
        <v>650.12390374301697</v>
      </c>
      <c r="W50" s="15">
        <f t="shared" si="24"/>
        <v>624.32619121030996</v>
      </c>
      <c r="X50" s="15">
        <f t="shared" si="23"/>
        <v>604.49549009424072</v>
      </c>
      <c r="Y50" s="15">
        <f t="shared" si="22"/>
        <v>585.30751439191999</v>
      </c>
      <c r="Z50" s="15">
        <f t="shared" si="21"/>
        <v>566.75687720163899</v>
      </c>
      <c r="AA50" s="26">
        <f>IF(Stock!AA50 &gt;= Stock!$B$53, Face + coupon, EXP(-rate * Dt) * (p * Autocall!AB49 + (1 - p) * Autocall!AB50) + EXP(-rate * (6/12 - $AA$55)) * coupon)</f>
        <v>548.83012490517478</v>
      </c>
      <c r="AB50" s="15">
        <f t="shared" si="20"/>
        <v>526.17414493030617</v>
      </c>
      <c r="AC50" s="15">
        <f t="shared" si="19"/>
        <v>509.43839140202772</v>
      </c>
      <c r="AD50" s="15">
        <f t="shared" si="18"/>
        <v>493.26999379078853</v>
      </c>
      <c r="AE50" s="25">
        <f>EXP(-rate * Dt) * (p * AF49 + (1 - p) * AF50) + EXP(-rate * (7 / 12 - $AE$55)) * coupon</f>
        <v>477.64980082281153</v>
      </c>
      <c r="AF50" s="15">
        <f t="shared" si="17"/>
        <v>457.22416687926437</v>
      </c>
      <c r="AG50" s="15">
        <f t="shared" si="16"/>
        <v>442.64321246556989</v>
      </c>
      <c r="AH50" s="15">
        <f t="shared" si="15"/>
        <v>428.55661767044438</v>
      </c>
      <c r="AI50" s="25">
        <f>EXP(-rate * Dt) * (p * AJ49 + (1 - p) * AJ50) + EXP(-rate * (8 / 12 - $AI$55)) * coupon</f>
        <v>414.94763376156158</v>
      </c>
      <c r="AJ50" s="15">
        <f t="shared" si="14"/>
        <v>396.46534789162615</v>
      </c>
      <c r="AK50" s="15">
        <f t="shared" si="13"/>
        <v>383.76149208856469</v>
      </c>
      <c r="AL50" s="15">
        <f t="shared" si="12"/>
        <v>371.4883285772251</v>
      </c>
      <c r="AM50" s="26">
        <f>IF(Stock!AM50 &gt;= Stock!$B$53, Face + coupon, EXP(-rate * Dt) * (p * Autocall!AN49 + (1 - p) * Autocall!AN50) + EXP(-rate * (9/12 - $AM$55)) * coupon)</f>
        <v>359.63126564228548</v>
      </c>
      <c r="AN50" s="15">
        <f t="shared" si="11"/>
        <v>342.84182396512881</v>
      </c>
      <c r="AO50" s="15">
        <f t="shared" si="10"/>
        <v>331.77304986230661</v>
      </c>
      <c r="AP50" s="15">
        <f t="shared" si="9"/>
        <v>321.07950013460129</v>
      </c>
      <c r="AQ50" s="25">
        <f>EXP(-rate * Dt) * (p * AR49 + (1 - p) * AR50) + EXP(-rate * (10 / 12 - $AQ$55)) * coupon</f>
        <v>310.74846228814539</v>
      </c>
      <c r="AR50" s="15">
        <f t="shared" si="8"/>
        <v>295.4336221262372</v>
      </c>
      <c r="AS50" s="15">
        <f t="shared" si="7"/>
        <v>285.78908100883677</v>
      </c>
      <c r="AT50" s="15">
        <f t="shared" si="6"/>
        <v>276.47143978349879</v>
      </c>
      <c r="AU50" s="25">
        <f>EXP(-rate * Dt) * (p * AV49 + (1 - p) * AV50) + EXP(-rate * (11/12 - $AU$55)) * coupon</f>
        <v>267.46962315868512</v>
      </c>
      <c r="AV50" s="15">
        <f t="shared" si="5"/>
        <v>253.43924821716882</v>
      </c>
      <c r="AW50" s="15">
        <f t="shared" si="4"/>
        <v>245.03524551038331</v>
      </c>
      <c r="AX50" s="15">
        <f t="shared" si="29"/>
        <v>236.91604166541725</v>
      </c>
      <c r="AY50" s="15">
        <f t="shared" si="27"/>
        <v>229.07198774282583</v>
      </c>
      <c r="AZ50" s="27">
        <f>IF(Stock!AZ50 &gt;= 31.19, Face + coupon, (1000 / 31.19) * Stock!AZ50 + coupon)</f>
        <v>221.49376170864173</v>
      </c>
    </row>
    <row r="51" spans="1:52" x14ac:dyDescent="0.15">
      <c r="A51" s="7">
        <f t="shared" si="1"/>
        <v>2</v>
      </c>
      <c r="B51" s="15"/>
      <c r="C51" s="15"/>
      <c r="D51" s="15">
        <f>EXP(-rate * Dt) * (p * E50 + (1 - p) * E51)</f>
        <v>994.31214675633953</v>
      </c>
      <c r="E51" s="15">
        <f>EXP(-rate * Dt) * (p * F50 + (1 - p) * F51)</f>
        <v>986.01142962034737</v>
      </c>
      <c r="F51" s="21">
        <f>EXP(-rate * Dt) * (p * G50 + (1 - p) * G51) + EXP(-rate * (1 / 12 - $F$55)) * coupon</f>
        <v>974.43030279598884</v>
      </c>
      <c r="G51" s="15">
        <f t="shared" si="38"/>
        <v>953.71578414714554</v>
      </c>
      <c r="H51" s="15">
        <f t="shared" si="37"/>
        <v>934.45511799267877</v>
      </c>
      <c r="I51" s="15">
        <f t="shared" si="36"/>
        <v>912.00727755526668</v>
      </c>
      <c r="J51" s="25">
        <f>EXP(-rate * Dt) * (p * K50 + (1 - p) * K51) + EXP(-rate * (2 / 12 - $J$55)) * coupon</f>
        <v>888.01306679404013</v>
      </c>
      <c r="K51" s="15">
        <f t="shared" si="35"/>
        <v>859.27563040386315</v>
      </c>
      <c r="L51" s="15">
        <f t="shared" si="34"/>
        <v>837.46491339760428</v>
      </c>
      <c r="M51" s="15">
        <f t="shared" si="33"/>
        <v>815.09341327659263</v>
      </c>
      <c r="N51" s="26">
        <f>IF(Stock!N51 &gt;= Stock!$B$53, Face + coupon, EXP(-rate * Dt) * (p * Autocall!O50 + (1 - p) * Autocall!O51) + EXP(-rate * (3/12 - $N$55)) * coupon)</f>
        <v>792.44254138271742</v>
      </c>
      <c r="O51" s="15">
        <f t="shared" si="32"/>
        <v>764.39862173924575</v>
      </c>
      <c r="P51" s="15">
        <f t="shared" si="31"/>
        <v>741.79497300342177</v>
      </c>
      <c r="Q51" s="15">
        <f t="shared" si="30"/>
        <v>719.4320521486062</v>
      </c>
      <c r="R51" s="25">
        <f>EXP(-rate * Dt) * (p * S50 + (1 - p) * S51) + EXP(-rate * (4 / 12 - $R$55)) * coupon</f>
        <v>697.42635845472512</v>
      </c>
      <c r="S51" s="15">
        <f t="shared" si="28"/>
        <v>670.54686336221926</v>
      </c>
      <c r="T51" s="15">
        <f t="shared" si="26"/>
        <v>649.53982767008722</v>
      </c>
      <c r="U51" s="15">
        <f t="shared" si="25"/>
        <v>629.12536455490215</v>
      </c>
      <c r="V51" s="25">
        <f>EXP(-rate * Dt) * (p * W50 + (1 - p) * W51) + EXP(-rate * (5 / 12 - $V$55)) * coupon</f>
        <v>609.33259478396621</v>
      </c>
      <c r="W51" s="15">
        <f t="shared" si="24"/>
        <v>584.83910345706511</v>
      </c>
      <c r="X51" s="15">
        <f t="shared" si="23"/>
        <v>566.30826756870022</v>
      </c>
      <c r="Y51" s="15">
        <f t="shared" si="22"/>
        <v>548.39773221621374</v>
      </c>
      <c r="Z51" s="15">
        <f t="shared" si="21"/>
        <v>531.09152268268861</v>
      </c>
      <c r="AA51" s="26">
        <f>IF(Stock!AA51 &gt;= Stock!$B$53, Face + coupon, EXP(-rate * Dt) * (p * Autocall!AB50 + (1 - p) * Autocall!AB51) + EXP(-rate * (6/12 - $AA$55)) * coupon)</f>
        <v>514.37121717495256</v>
      </c>
      <c r="AB51" s="15">
        <f t="shared" si="20"/>
        <v>492.88223416601659</v>
      </c>
      <c r="AC51" s="15">
        <f t="shared" si="19"/>
        <v>477.274324508566</v>
      </c>
      <c r="AD51" s="15">
        <f t="shared" si="18"/>
        <v>462.19563445342942</v>
      </c>
      <c r="AE51" s="25">
        <f>EXP(-rate * Dt) * (p * AF50 + (1 - p) * AF51) + EXP(-rate * (7 / 12 - $AE$55)) * coupon</f>
        <v>447.62823851189557</v>
      </c>
      <c r="AF51" s="15">
        <f t="shared" si="17"/>
        <v>428.21973322663325</v>
      </c>
      <c r="AG51" s="15">
        <f t="shared" si="16"/>
        <v>414.62144721573156</v>
      </c>
      <c r="AH51" s="15">
        <f t="shared" si="15"/>
        <v>401.48422807921304</v>
      </c>
      <c r="AI51" s="25">
        <f>EXP(-rate * Dt) * (p * AJ50 + (1 - p) * AJ51) + EXP(-rate * (8 / 12 - $AI$55)) * coupon</f>
        <v>388.79245504084781</v>
      </c>
      <c r="AJ51" s="15">
        <f t="shared" si="14"/>
        <v>371.19630499435442</v>
      </c>
      <c r="AK51" s="15">
        <f t="shared" si="13"/>
        <v>359.34856278831592</v>
      </c>
      <c r="AL51" s="15">
        <f t="shared" si="12"/>
        <v>347.90250779873827</v>
      </c>
      <c r="AM51" s="26">
        <f>IF(Stock!AM51 &gt;= Stock!$B$53, Face + coupon, EXP(-rate * Dt) * (p * Autocall!AN50 + (1 - p) * Autocall!AN51) + EXP(-rate * (9/12 - $AM$55)) * coupon)</f>
        <v>336.8445310004401</v>
      </c>
      <c r="AN51" s="15">
        <f t="shared" si="11"/>
        <v>320.82710247146406</v>
      </c>
      <c r="AO51" s="15">
        <f t="shared" si="10"/>
        <v>310.5041857595221</v>
      </c>
      <c r="AP51" s="15">
        <f t="shared" si="9"/>
        <v>300.53122382082205</v>
      </c>
      <c r="AQ51" s="25">
        <f>EXP(-rate * Dt) * (p * AR50 + (1 - p) * AR51) + EXP(-rate * (10 / 12 - $AQ$55)) * coupon</f>
        <v>290.89636029403181</v>
      </c>
      <c r="AR51" s="15">
        <f t="shared" si="8"/>
        <v>276.2541081092678</v>
      </c>
      <c r="AS51" s="15">
        <f t="shared" si="7"/>
        <v>267.25936773030321</v>
      </c>
      <c r="AT51" s="15">
        <f t="shared" si="6"/>
        <v>258.56951203491911</v>
      </c>
      <c r="AU51" s="25">
        <f>EXP(-rate * Dt) * (p * AV50 + (1 - p) * AV51) + EXP(-rate * (11/12 - $AU$55)) * coupon</f>
        <v>250.17421160546695</v>
      </c>
      <c r="AV51" s="15">
        <f t="shared" si="5"/>
        <v>236.72980412844902</v>
      </c>
      <c r="AW51" s="15">
        <f t="shared" si="4"/>
        <v>228.89191634501861</v>
      </c>
      <c r="AX51" s="15">
        <f t="shared" si="29"/>
        <v>221.31964748511987</v>
      </c>
      <c r="AY51" s="15">
        <f t="shared" si="27"/>
        <v>214.00399842442064</v>
      </c>
      <c r="AZ51" s="27">
        <f>IF(Stock!AZ51 &gt;= 31.19, Face + coupon, (1000 / 31.19) * Stock!AZ51 + coupon)</f>
        <v>206.93627492837089</v>
      </c>
    </row>
    <row r="52" spans="1:52" x14ac:dyDescent="0.15">
      <c r="A52" s="7">
        <f>A53+1</f>
        <v>1</v>
      </c>
      <c r="B52" s="15"/>
      <c r="C52" s="15">
        <f>EXP(-rate * Dt) * (p * D51 + (1 - p) * D52)</f>
        <v>981.41543371185321</v>
      </c>
      <c r="D52" s="15">
        <f>EXP(-rate * Dt) * (p * E51 + (1 - p) * E52)</f>
        <v>969.719272392064</v>
      </c>
      <c r="E52" s="15">
        <f>EXP(-rate * Dt) * (p * F51 + (1 - p) * F52)</f>
        <v>954.73495184734577</v>
      </c>
      <c r="F52" s="21">
        <f>EXP(-rate * Dt) * (p * G51 + (1 - p) * G52) + EXP(-rate * (1 / 12 - $F$55)) * coupon</f>
        <v>936.45244602467585</v>
      </c>
      <c r="G52" s="15">
        <f t="shared" si="38"/>
        <v>910.01711518973764</v>
      </c>
      <c r="H52" s="15">
        <f t="shared" si="37"/>
        <v>887.11986902661693</v>
      </c>
      <c r="I52" s="15">
        <f t="shared" si="36"/>
        <v>863.77091223466437</v>
      </c>
      <c r="J52" s="25">
        <f>EXP(-rate * Dt) * (p * K51 + (1 - p) * K52) + EXP(-rate * (2 / 12 - $J$55)) * coupon</f>
        <v>841.02705254191801</v>
      </c>
      <c r="K52" s="15">
        <f t="shared" si="35"/>
        <v>813.56715171370161</v>
      </c>
      <c r="L52" s="15">
        <f t="shared" si="34"/>
        <v>791.11707450982021</v>
      </c>
      <c r="M52" s="15">
        <f t="shared" si="33"/>
        <v>768.57375652440396</v>
      </c>
      <c r="N52" s="26">
        <f>IF(Stock!N52 &gt;= Stock!$B$53, Face + coupon, EXP(-rate * Dt) * (p * Autocall!O51 + (1 - p) * Autocall!O52) + EXP(-rate * (3/12 - $N$55)) * coupon)</f>
        <v>746.11687986647974</v>
      </c>
      <c r="O52" s="15">
        <f t="shared" si="32"/>
        <v>718.55226516783364</v>
      </c>
      <c r="P52" s="15">
        <f t="shared" si="31"/>
        <v>696.66134562883542</v>
      </c>
      <c r="Q52" s="15">
        <f t="shared" si="30"/>
        <v>675.20933330764967</v>
      </c>
      <c r="R52" s="25">
        <f>EXP(-rate * Dt) * (p * S51 + (1 - p) * S52) + EXP(-rate * (4 / 12 - $R$55)) * coupon</f>
        <v>654.27544923438347</v>
      </c>
      <c r="S52" s="15">
        <f t="shared" si="28"/>
        <v>628.58197526333151</v>
      </c>
      <c r="T52" s="15">
        <f t="shared" si="26"/>
        <v>608.82807827118631</v>
      </c>
      <c r="U52" s="15">
        <f t="shared" si="25"/>
        <v>589.69684521418139</v>
      </c>
      <c r="V52" s="25">
        <f>EXP(-rate * Dt) * (p * W51 + (1 - p) * W52) + EXP(-rate * (5 / 12 - $V$55)) * coupon</f>
        <v>571.189694800702</v>
      </c>
      <c r="W52" s="15">
        <f t="shared" si="24"/>
        <v>547.96485216538076</v>
      </c>
      <c r="X52" s="15">
        <f t="shared" si="23"/>
        <v>530.67349867118378</v>
      </c>
      <c r="Y52" s="15">
        <f t="shared" si="22"/>
        <v>513.96674640728975</v>
      </c>
      <c r="Z52" s="15">
        <f t="shared" si="21"/>
        <v>497.82599848847781</v>
      </c>
      <c r="AA52" s="26">
        <f>IF(Stock!AA52 &gt;= Stock!$B$53, Face + coupon, EXP(-rate * Dt) * (p * Autocall!AB51 + (1 - p) * Autocall!AB52) + EXP(-rate * (6/12 - $AA$55)) * coupon)</f>
        <v>482.23247455918658</v>
      </c>
      <c r="AB52" s="15">
        <f t="shared" si="20"/>
        <v>461.83230660346453</v>
      </c>
      <c r="AC52" s="15">
        <f t="shared" si="19"/>
        <v>447.27636204109234</v>
      </c>
      <c r="AD52" s="15">
        <f t="shared" si="18"/>
        <v>433.21400092124031</v>
      </c>
      <c r="AE52" s="25">
        <f>EXP(-rate * Dt) * (p * AF51 + (1 - p) * AF52) + EXP(-rate * (7 / 12 - $AE$55)) * coupon</f>
        <v>419.62850091584096</v>
      </c>
      <c r="AF52" s="15">
        <f t="shared" si="17"/>
        <v>401.1686249936497</v>
      </c>
      <c r="AG52" s="15">
        <f t="shared" si="16"/>
        <v>388.48682884217573</v>
      </c>
      <c r="AH52" s="15">
        <f t="shared" si="15"/>
        <v>376.23504894582021</v>
      </c>
      <c r="AI52" s="25">
        <f>EXP(-rate * Dt) * (p * AJ51 + (1 - p) * AJ52) + EXP(-rate * (8 / 12 - $AI$55)) * coupon</f>
        <v>364.39871652139675</v>
      </c>
      <c r="AJ52" s="15">
        <f t="shared" si="14"/>
        <v>347.62902481420912</v>
      </c>
      <c r="AK52" s="15">
        <f t="shared" si="13"/>
        <v>336.57974059049678</v>
      </c>
      <c r="AL52" s="15">
        <f t="shared" si="12"/>
        <v>325.9050918766136</v>
      </c>
      <c r="AM52" s="26">
        <f>IF(Stock!AM52 &gt;= Stock!$B$53, Face + coupon, EXP(-rate * Dt) * (p * Autocall!AN51 + (1 - p) * Autocall!AN52) + EXP(-rate * (9/12 - $AM$55)) * coupon)</f>
        <v>315.59238615751138</v>
      </c>
      <c r="AN52" s="15">
        <f t="shared" si="11"/>
        <v>300.29497897005979</v>
      </c>
      <c r="AO52" s="15">
        <f t="shared" si="10"/>
        <v>290.66768932150768</v>
      </c>
      <c r="AP52" s="15">
        <f t="shared" si="9"/>
        <v>281.36678664468474</v>
      </c>
      <c r="AQ52" s="25">
        <f>EXP(-rate * Dt) * (p * AR51 + (1 - p) * AR52) + EXP(-rate * (10 / 12 - $AQ$55)) * coupon</f>
        <v>272.38121305390365</v>
      </c>
      <c r="AR52" s="15">
        <f t="shared" si="8"/>
        <v>258.36625290262077</v>
      </c>
      <c r="AS52" s="15">
        <f t="shared" si="7"/>
        <v>249.97755194217501</v>
      </c>
      <c r="AT52" s="15">
        <f t="shared" si="6"/>
        <v>241.87320308761619</v>
      </c>
      <c r="AU52" s="25">
        <f>EXP(-rate * Dt) * (p * AV51 + (1 - p) * AV52) + EXP(-rate * (11/12 - $AU$55)) * coupon</f>
        <v>234.04357256374729</v>
      </c>
      <c r="AV52" s="15">
        <f t="shared" si="5"/>
        <v>221.14567013119921</v>
      </c>
      <c r="AW52" s="15">
        <f t="shared" si="4"/>
        <v>213.83577183542417</v>
      </c>
      <c r="AX52" s="15">
        <f t="shared" si="29"/>
        <v>206.77360421227613</v>
      </c>
      <c r="AY52" s="15">
        <f t="shared" si="27"/>
        <v>199.9507741902477</v>
      </c>
      <c r="AZ52" s="27">
        <f>IF(Stock!AZ52 &gt;= 31.19, Face + coupon, (1000 / 31.19) * Stock!AZ52 + coupon)</f>
        <v>193.35917305458165</v>
      </c>
    </row>
    <row r="53" spans="1:52" x14ac:dyDescent="0.15">
      <c r="A53" s="7">
        <v>0</v>
      </c>
      <c r="B53" s="15">
        <f>EXP(-rate * Dt) * (p * C52 + (1 - p) * C53)</f>
        <v>965.42060923143993</v>
      </c>
      <c r="C53" s="15">
        <f>EXP(-rate * Dt) * (p * D52 + (1 - p) * D53)</f>
        <v>950.72011167653511</v>
      </c>
      <c r="D53" s="15">
        <f>EXP(-rate * Dt) * (p * E52 + (1 - p) * E53)</f>
        <v>933.10684099281661</v>
      </c>
      <c r="E53" s="15">
        <f>EXP(-rate * Dt) * (p * F52 + (1 - p) * F53)</f>
        <v>912.94107083613767</v>
      </c>
      <c r="F53" s="21">
        <f>EXP(-rate * Dt) * (p * G52 + (1 - p) * G53) + EXP(-rate * (1 / 12 - $F$55)) * coupon</f>
        <v>890.94096671971465</v>
      </c>
      <c r="G53" s="15">
        <f t="shared" si="38"/>
        <v>862.71974788875764</v>
      </c>
      <c r="H53" s="15">
        <f t="shared" si="37"/>
        <v>839.8225208764153</v>
      </c>
      <c r="I53" s="15">
        <f t="shared" si="36"/>
        <v>817.34384608602966</v>
      </c>
      <c r="J53" s="25">
        <f>EXP(-rate * Dt) * (p * K52 + (1 - p) * K53) + EXP(-rate * (2 / 12 - $J$55)) * coupon</f>
        <v>795.10389319438661</v>
      </c>
      <c r="K53" s="15">
        <f t="shared" si="35"/>
        <v>767.40116428846352</v>
      </c>
      <c r="L53" s="15">
        <f t="shared" si="34"/>
        <v>745.09101831314058</v>
      </c>
      <c r="M53" s="15">
        <f t="shared" si="33"/>
        <v>722.98880838413493</v>
      </c>
      <c r="N53" s="26">
        <f>IF(Stock!N53 &gt;= Stock!$B$53, Face + coupon, EXP(-rate * Dt) * (p * Autocall!O52 + (1 - p) * Autocall!O53) + EXP(-rate * (3/12 - $N$55)) * coupon)</f>
        <v>701.21202759404537</v>
      </c>
      <c r="O53" s="15">
        <f t="shared" si="32"/>
        <v>674.52194641038068</v>
      </c>
      <c r="P53" s="15">
        <f t="shared" si="31"/>
        <v>653.66249741571585</v>
      </c>
      <c r="Q53" s="15">
        <f t="shared" si="30"/>
        <v>633.35918463659209</v>
      </c>
      <c r="R53" s="25">
        <f>EXP(-rate * Dt) * (p * S52 + (1 - p) * S53) + EXP(-rate * (4 / 12 - $R$55)) * coupon</f>
        <v>613.64914383585892</v>
      </c>
      <c r="S53" s="15">
        <f t="shared" si="28"/>
        <v>589.21698564134488</v>
      </c>
      <c r="T53" s="15">
        <f t="shared" si="26"/>
        <v>570.73327645708264</v>
      </c>
      <c r="U53" s="15">
        <f t="shared" si="25"/>
        <v>552.86061773990616</v>
      </c>
      <c r="V53" s="25">
        <f>EXP(-rate * Dt) * (p * W52 + (1 - p) * W53) + EXP(-rate * (5 / 12 - $V$55)) * coupon</f>
        <v>535.58689618390486</v>
      </c>
      <c r="W53" s="15">
        <f t="shared" si="24"/>
        <v>513.56242273484008</v>
      </c>
      <c r="X53" s="15">
        <f t="shared" si="23"/>
        <v>497.43459321004252</v>
      </c>
      <c r="Y53" s="15">
        <f t="shared" si="22"/>
        <v>481.85338456169467</v>
      </c>
      <c r="Z53" s="15">
        <f t="shared" si="21"/>
        <v>466.80049997602572</v>
      </c>
      <c r="AA53" s="26">
        <f>IF(Stock!AA53 &gt;= Stock!$B$53, Face + coupon, EXP(-rate * Dt) * (p * Autocall!AB52 + (1 - p) * Autocall!AB53) + EXP(-rate * (6/12 - $AA$55)) * coupon)</f>
        <v>452.2580954701188</v>
      </c>
      <c r="AB53" s="15">
        <f t="shared" si="20"/>
        <v>432.87345535098433</v>
      </c>
      <c r="AC53" s="15">
        <f t="shared" si="19"/>
        <v>419.29863478308408</v>
      </c>
      <c r="AD53" s="15">
        <f t="shared" si="18"/>
        <v>406.18415731742311</v>
      </c>
      <c r="AE53" s="25">
        <f>EXP(-rate * Dt) * (p * AF52 + (1 - p) * AF53) + EXP(-rate * (7 / 12 - $AE$55)) * coupon</f>
        <v>393.51442672714194</v>
      </c>
      <c r="AF53" s="15">
        <f t="shared" si="17"/>
        <v>375.93929400941221</v>
      </c>
      <c r="AG53" s="15">
        <f t="shared" si="16"/>
        <v>364.11226601782488</v>
      </c>
      <c r="AH53" s="15">
        <f t="shared" si="15"/>
        <v>352.6862947894212</v>
      </c>
      <c r="AI53" s="25">
        <f>EXP(-rate * Dt) * (p * AJ52 + (1 - p) * AJ53) + EXP(-rate * (8 / 12 - $AI$55)) * coupon</f>
        <v>341.64779268679513</v>
      </c>
      <c r="AJ53" s="15">
        <f t="shared" si="14"/>
        <v>325.64890085987264</v>
      </c>
      <c r="AK53" s="15">
        <f t="shared" si="13"/>
        <v>315.34430186456626</v>
      </c>
      <c r="AL53" s="15">
        <f t="shared" si="12"/>
        <v>305.38910849000581</v>
      </c>
      <c r="AM53" s="26">
        <f>IF(Stock!AM53 &gt;= Stock!$B$53, Face + coupon, EXP(-rate * Dt) * (p * Autocall!AN52 + (1 - p) * Autocall!AN53) + EXP(-rate * (9/12 - $AM$55)) * coupon)</f>
        <v>295.77148300821108</v>
      </c>
      <c r="AN53" s="15">
        <f t="shared" si="11"/>
        <v>281.14560678298767</v>
      </c>
      <c r="AO53" s="15">
        <f t="shared" si="10"/>
        <v>272.16709666955495</v>
      </c>
      <c r="AP53" s="15">
        <f t="shared" si="9"/>
        <v>263.4929929176738</v>
      </c>
      <c r="AQ53" s="25">
        <f>EXP(-rate * Dt) * (p * AR52 + (1 - p) * AR53) + EXP(-rate * (10 / 12 - $AQ$55)) * coupon</f>
        <v>255.11298234335851</v>
      </c>
      <c r="AR53" s="15">
        <f t="shared" si="8"/>
        <v>241.68306877131997</v>
      </c>
      <c r="AS53" s="15">
        <f t="shared" si="7"/>
        <v>233.85959304851008</v>
      </c>
      <c r="AT53" s="15">
        <f t="shared" si="6"/>
        <v>226.30131963579601</v>
      </c>
      <c r="AU53" s="25">
        <f>EXP(-rate * Dt) * (p * AV52 + (1 - p) * AV53) + EXP(-rate * (11/12 - $AU$55)) * coupon</f>
        <v>218.99926355186753</v>
      </c>
      <c r="AV53" s="15">
        <f t="shared" si="5"/>
        <v>206.6110613701459</v>
      </c>
      <c r="AW53" s="15">
        <f t="shared" si="4"/>
        <v>199.79359471249552</v>
      </c>
      <c r="AX53" s="15">
        <f t="shared" si="29"/>
        <v>193.20717517429142</v>
      </c>
      <c r="AY53" s="15">
        <f t="shared" si="27"/>
        <v>186.84397492176717</v>
      </c>
      <c r="AZ53" s="27">
        <f>IF(Stock!AZ53 &gt;= 31.19, Face + coupon, (1000 / 31.19) * Stock!AZ53 + coupon)</f>
        <v>180.69643132768721</v>
      </c>
    </row>
    <row r="54" spans="1:52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x14ac:dyDescent="0.15">
      <c r="A55" s="1" t="s">
        <v>11</v>
      </c>
      <c r="B55" s="33">
        <v>0</v>
      </c>
      <c r="C55" s="33">
        <f t="shared" ref="C55:AZ55" si="39">C56*Dt</f>
        <v>0.02</v>
      </c>
      <c r="D55" s="33">
        <f t="shared" si="39"/>
        <v>0.04</v>
      </c>
      <c r="E55" s="33">
        <f t="shared" si="39"/>
        <v>0.06</v>
      </c>
      <c r="F55" s="34">
        <f t="shared" si="39"/>
        <v>0.08</v>
      </c>
      <c r="G55" s="17">
        <f t="shared" si="39"/>
        <v>0.1</v>
      </c>
      <c r="H55" s="17">
        <f t="shared" si="39"/>
        <v>0.12</v>
      </c>
      <c r="I55" s="17">
        <f t="shared" si="39"/>
        <v>0.14000000000000001</v>
      </c>
      <c r="J55" s="34">
        <f t="shared" si="39"/>
        <v>0.16</v>
      </c>
      <c r="K55" s="17">
        <f t="shared" si="39"/>
        <v>0.18</v>
      </c>
      <c r="L55" s="17">
        <f t="shared" si="39"/>
        <v>0.2</v>
      </c>
      <c r="M55" s="17">
        <f t="shared" si="39"/>
        <v>0.22</v>
      </c>
      <c r="N55" s="35">
        <f t="shared" si="39"/>
        <v>0.24</v>
      </c>
      <c r="O55" s="17">
        <f t="shared" si="39"/>
        <v>0.26</v>
      </c>
      <c r="P55" s="17">
        <f t="shared" si="39"/>
        <v>0.28000000000000003</v>
      </c>
      <c r="Q55" s="17">
        <f t="shared" si="39"/>
        <v>0.3</v>
      </c>
      <c r="R55" s="34">
        <f t="shared" si="39"/>
        <v>0.32</v>
      </c>
      <c r="S55" s="17">
        <f t="shared" si="39"/>
        <v>0.34</v>
      </c>
      <c r="T55" s="17">
        <f t="shared" si="39"/>
        <v>0.36</v>
      </c>
      <c r="U55" s="17">
        <f t="shared" si="39"/>
        <v>0.38</v>
      </c>
      <c r="V55" s="34">
        <f t="shared" si="39"/>
        <v>0.4</v>
      </c>
      <c r="W55" s="17">
        <f t="shared" si="39"/>
        <v>0.42</v>
      </c>
      <c r="X55" s="17">
        <f t="shared" si="39"/>
        <v>0.44</v>
      </c>
      <c r="Y55" s="17">
        <f t="shared" si="39"/>
        <v>0.46</v>
      </c>
      <c r="Z55" s="17">
        <f t="shared" si="39"/>
        <v>0.48</v>
      </c>
      <c r="AA55" s="35">
        <f t="shared" si="39"/>
        <v>0.5</v>
      </c>
      <c r="AB55" s="17">
        <f t="shared" si="39"/>
        <v>0.52</v>
      </c>
      <c r="AC55" s="17">
        <f t="shared" si="39"/>
        <v>0.54</v>
      </c>
      <c r="AD55" s="17">
        <f t="shared" si="39"/>
        <v>0.56000000000000005</v>
      </c>
      <c r="AE55" s="34">
        <f t="shared" si="39"/>
        <v>0.57999999999999996</v>
      </c>
      <c r="AF55" s="17">
        <f t="shared" si="39"/>
        <v>0.6</v>
      </c>
      <c r="AG55" s="17">
        <f t="shared" si="39"/>
        <v>0.62</v>
      </c>
      <c r="AH55" s="17">
        <f t="shared" si="39"/>
        <v>0.64</v>
      </c>
      <c r="AI55" s="34">
        <f t="shared" si="39"/>
        <v>0.66</v>
      </c>
      <c r="AJ55" s="17">
        <f t="shared" si="39"/>
        <v>0.68</v>
      </c>
      <c r="AK55" s="17">
        <f t="shared" si="39"/>
        <v>0.70000000000000007</v>
      </c>
      <c r="AL55" s="17">
        <f t="shared" si="39"/>
        <v>0.72</v>
      </c>
      <c r="AM55" s="35">
        <f t="shared" si="39"/>
        <v>0.74</v>
      </c>
      <c r="AN55" s="17">
        <f t="shared" si="39"/>
        <v>0.76</v>
      </c>
      <c r="AO55" s="17">
        <f t="shared" si="39"/>
        <v>0.78</v>
      </c>
      <c r="AP55" s="17">
        <f t="shared" si="39"/>
        <v>0.8</v>
      </c>
      <c r="AQ55" s="34">
        <f t="shared" si="39"/>
        <v>0.82000000000000006</v>
      </c>
      <c r="AR55" s="17">
        <f t="shared" si="39"/>
        <v>0.84</v>
      </c>
      <c r="AS55" s="17">
        <f t="shared" si="39"/>
        <v>0.86</v>
      </c>
      <c r="AT55" s="17">
        <f t="shared" si="39"/>
        <v>0.88</v>
      </c>
      <c r="AU55" s="34">
        <f t="shared" si="39"/>
        <v>0.9</v>
      </c>
      <c r="AV55" s="17">
        <f t="shared" si="39"/>
        <v>0.92</v>
      </c>
      <c r="AW55" s="17">
        <f t="shared" si="39"/>
        <v>0.94000000000000006</v>
      </c>
      <c r="AX55" s="17">
        <f t="shared" si="39"/>
        <v>0.96</v>
      </c>
      <c r="AY55" s="17">
        <f t="shared" si="39"/>
        <v>0.98</v>
      </c>
      <c r="AZ55" s="36">
        <f t="shared" si="39"/>
        <v>1</v>
      </c>
    </row>
    <row r="56" spans="1:52" x14ac:dyDescent="0.15">
      <c r="A56" s="1" t="s">
        <v>12</v>
      </c>
      <c r="B56" s="28">
        <v>0</v>
      </c>
      <c r="C56" s="28">
        <f t="shared" ref="C56:AZ56" si="40">B56+1</f>
        <v>1</v>
      </c>
      <c r="D56" s="28">
        <f t="shared" si="40"/>
        <v>2</v>
      </c>
      <c r="E56" s="28">
        <f t="shared" si="40"/>
        <v>3</v>
      </c>
      <c r="F56" s="29">
        <f t="shared" si="40"/>
        <v>4</v>
      </c>
      <c r="G56" s="30">
        <f t="shared" si="40"/>
        <v>5</v>
      </c>
      <c r="H56" s="30">
        <f t="shared" si="40"/>
        <v>6</v>
      </c>
      <c r="I56" s="30">
        <f t="shared" si="40"/>
        <v>7</v>
      </c>
      <c r="J56" s="29">
        <f t="shared" si="40"/>
        <v>8</v>
      </c>
      <c r="K56" s="30">
        <f t="shared" si="40"/>
        <v>9</v>
      </c>
      <c r="L56" s="30">
        <f t="shared" si="40"/>
        <v>10</v>
      </c>
      <c r="M56" s="30">
        <f t="shared" si="40"/>
        <v>11</v>
      </c>
      <c r="N56" s="31">
        <f t="shared" si="40"/>
        <v>12</v>
      </c>
      <c r="O56" s="30">
        <f t="shared" si="40"/>
        <v>13</v>
      </c>
      <c r="P56" s="30">
        <f t="shared" si="40"/>
        <v>14</v>
      </c>
      <c r="Q56" s="30">
        <f t="shared" si="40"/>
        <v>15</v>
      </c>
      <c r="R56" s="29">
        <f t="shared" si="40"/>
        <v>16</v>
      </c>
      <c r="S56" s="30">
        <f t="shared" si="40"/>
        <v>17</v>
      </c>
      <c r="T56" s="30">
        <f t="shared" si="40"/>
        <v>18</v>
      </c>
      <c r="U56" s="30">
        <f t="shared" si="40"/>
        <v>19</v>
      </c>
      <c r="V56" s="29">
        <f t="shared" si="40"/>
        <v>20</v>
      </c>
      <c r="W56" s="30">
        <f t="shared" si="40"/>
        <v>21</v>
      </c>
      <c r="X56" s="30">
        <f t="shared" si="40"/>
        <v>22</v>
      </c>
      <c r="Y56" s="30">
        <f t="shared" si="40"/>
        <v>23</v>
      </c>
      <c r="Z56" s="30">
        <f t="shared" si="40"/>
        <v>24</v>
      </c>
      <c r="AA56" s="31">
        <f t="shared" si="40"/>
        <v>25</v>
      </c>
      <c r="AB56" s="30">
        <f t="shared" si="40"/>
        <v>26</v>
      </c>
      <c r="AC56" s="30">
        <f t="shared" si="40"/>
        <v>27</v>
      </c>
      <c r="AD56" s="30">
        <f t="shared" si="40"/>
        <v>28</v>
      </c>
      <c r="AE56" s="29">
        <f t="shared" si="40"/>
        <v>29</v>
      </c>
      <c r="AF56" s="30">
        <f t="shared" si="40"/>
        <v>30</v>
      </c>
      <c r="AG56" s="30">
        <f t="shared" si="40"/>
        <v>31</v>
      </c>
      <c r="AH56" s="30">
        <f t="shared" si="40"/>
        <v>32</v>
      </c>
      <c r="AI56" s="29">
        <f t="shared" si="40"/>
        <v>33</v>
      </c>
      <c r="AJ56" s="30">
        <f t="shared" si="40"/>
        <v>34</v>
      </c>
      <c r="AK56" s="30">
        <f t="shared" si="40"/>
        <v>35</v>
      </c>
      <c r="AL56" s="30">
        <f t="shared" si="40"/>
        <v>36</v>
      </c>
      <c r="AM56" s="31">
        <f t="shared" si="40"/>
        <v>37</v>
      </c>
      <c r="AN56" s="30">
        <f t="shared" si="40"/>
        <v>38</v>
      </c>
      <c r="AO56" s="30">
        <f t="shared" si="40"/>
        <v>39</v>
      </c>
      <c r="AP56" s="30">
        <f t="shared" si="40"/>
        <v>40</v>
      </c>
      <c r="AQ56" s="29">
        <f t="shared" si="40"/>
        <v>41</v>
      </c>
      <c r="AR56" s="30">
        <f t="shared" si="40"/>
        <v>42</v>
      </c>
      <c r="AS56" s="30">
        <f t="shared" si="40"/>
        <v>43</v>
      </c>
      <c r="AT56" s="30">
        <f t="shared" si="40"/>
        <v>44</v>
      </c>
      <c r="AU56" s="29">
        <f t="shared" si="40"/>
        <v>45</v>
      </c>
      <c r="AV56" s="30">
        <f t="shared" si="40"/>
        <v>46</v>
      </c>
      <c r="AW56" s="30">
        <f t="shared" si="40"/>
        <v>47</v>
      </c>
      <c r="AX56" s="30">
        <f t="shared" si="40"/>
        <v>48</v>
      </c>
      <c r="AY56" s="30">
        <f t="shared" si="40"/>
        <v>49</v>
      </c>
      <c r="AZ56" s="32">
        <f t="shared" si="40"/>
        <v>50</v>
      </c>
    </row>
    <row r="57" spans="1:52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x14ac:dyDescent="0.15">
      <c r="G58" s="13"/>
      <c r="H58" s="13"/>
      <c r="I58" s="13"/>
      <c r="J58" s="13"/>
      <c r="K58" s="13"/>
      <c r="L58" s="13"/>
      <c r="M58" s="13"/>
      <c r="N58" s="23" t="s">
        <v>25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3" t="s">
        <v>25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23" t="s">
        <v>25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23" t="s">
        <v>27</v>
      </c>
    </row>
    <row r="59" spans="1:52" x14ac:dyDescent="0.15">
      <c r="F59" s="4" t="s">
        <v>26</v>
      </c>
      <c r="G59" s="13"/>
      <c r="H59" s="13"/>
      <c r="I59" s="13"/>
      <c r="J59" s="23" t="s">
        <v>26</v>
      </c>
      <c r="K59" s="13"/>
      <c r="L59" s="13"/>
      <c r="M59" s="13"/>
      <c r="N59" s="23" t="s">
        <v>26</v>
      </c>
      <c r="O59" s="13"/>
      <c r="P59" s="13"/>
      <c r="Q59" s="13"/>
      <c r="R59" s="23" t="s">
        <v>26</v>
      </c>
      <c r="S59" s="24"/>
      <c r="T59" s="13"/>
      <c r="U59" s="13"/>
      <c r="V59" s="23" t="s">
        <v>26</v>
      </c>
      <c r="W59" s="13"/>
      <c r="X59" s="13"/>
      <c r="Y59" s="13"/>
      <c r="Z59" s="13"/>
      <c r="AA59" s="23" t="s">
        <v>26</v>
      </c>
      <c r="AB59" s="13"/>
      <c r="AC59" s="13"/>
      <c r="AD59" s="13"/>
      <c r="AE59" s="23" t="s">
        <v>26</v>
      </c>
      <c r="AF59" s="13"/>
      <c r="AG59" s="13"/>
      <c r="AH59" s="13"/>
      <c r="AI59" s="23" t="s">
        <v>26</v>
      </c>
      <c r="AJ59" s="13"/>
      <c r="AK59" s="13"/>
      <c r="AL59" s="13"/>
      <c r="AM59" s="23" t="s">
        <v>26</v>
      </c>
      <c r="AN59" s="13"/>
      <c r="AO59" s="13"/>
      <c r="AP59" s="13"/>
      <c r="AQ59" s="23" t="s">
        <v>26</v>
      </c>
      <c r="AR59" s="13"/>
      <c r="AS59" s="13"/>
      <c r="AT59" s="13"/>
      <c r="AU59" s="23" t="s">
        <v>26</v>
      </c>
      <c r="AV59" s="13"/>
      <c r="AW59" s="13"/>
      <c r="AX59" s="13"/>
      <c r="AY59" s="13"/>
      <c r="AZ59" s="23" t="s">
        <v>26</v>
      </c>
    </row>
    <row r="60" spans="1:52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2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4"/>
    </row>
    <row r="61" spans="1:52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</vt:lpstr>
      <vt:lpstr>Autocall</vt:lpstr>
    </vt:vector>
  </TitlesOfParts>
  <Company>University of Illinois - CBA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Microsoft Office User</cp:lastModifiedBy>
  <dcterms:created xsi:type="dcterms:W3CDTF">2002-02-24T18:19:42Z</dcterms:created>
  <dcterms:modified xsi:type="dcterms:W3CDTF">2018-02-06T01:44:27Z</dcterms:modified>
</cp:coreProperties>
</file>