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wanbaep2/Desktop/FIN521/Case/CS1/"/>
    </mc:Choice>
  </mc:AlternateContent>
  <bookViews>
    <workbookView xWindow="40" yWindow="460" windowWidth="29600" windowHeight="16200" activeTab="2"/>
  </bookViews>
  <sheets>
    <sheet name="Free Cash Flow" sheetId="1" r:id="rId1"/>
    <sheet name="NPV-TAX" sheetId="3" r:id="rId2"/>
    <sheet name="NPV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3" l="1"/>
  <c r="D45" i="3"/>
  <c r="E45" i="3"/>
  <c r="F45" i="3"/>
  <c r="G45" i="3"/>
  <c r="H45" i="3"/>
  <c r="I45" i="3"/>
  <c r="J45" i="3"/>
  <c r="K45" i="3"/>
  <c r="L45" i="3"/>
  <c r="C46" i="3"/>
  <c r="D46" i="3"/>
  <c r="E46" i="3"/>
  <c r="F46" i="3"/>
  <c r="G46" i="3"/>
  <c r="H46" i="3"/>
  <c r="I46" i="3"/>
  <c r="J46" i="3"/>
  <c r="K46" i="3"/>
  <c r="L46" i="3"/>
  <c r="C47" i="3"/>
  <c r="D47" i="3"/>
  <c r="E47" i="3"/>
  <c r="F47" i="3"/>
  <c r="G47" i="3"/>
  <c r="H47" i="3"/>
  <c r="I47" i="3"/>
  <c r="J47" i="3"/>
  <c r="K47" i="3"/>
  <c r="L47" i="3"/>
  <c r="C48" i="3"/>
  <c r="D48" i="3"/>
  <c r="E48" i="3"/>
  <c r="F48" i="3"/>
  <c r="G48" i="3"/>
  <c r="H48" i="3"/>
  <c r="I48" i="3"/>
  <c r="J48" i="3"/>
  <c r="K48" i="3"/>
  <c r="L48" i="3"/>
  <c r="C49" i="3"/>
  <c r="D49" i="3"/>
  <c r="E49" i="3"/>
  <c r="F49" i="3"/>
  <c r="G49" i="3"/>
  <c r="H49" i="3"/>
  <c r="I49" i="3"/>
  <c r="J49" i="3"/>
  <c r="K49" i="3"/>
  <c r="L49" i="3"/>
  <c r="C50" i="3"/>
  <c r="D50" i="3"/>
  <c r="E50" i="3"/>
  <c r="F50" i="3"/>
  <c r="G50" i="3"/>
  <c r="H50" i="3"/>
  <c r="I50" i="3"/>
  <c r="J50" i="3"/>
  <c r="K50" i="3"/>
  <c r="L50" i="3"/>
  <c r="C51" i="3"/>
  <c r="D51" i="3"/>
  <c r="E51" i="3"/>
  <c r="F51" i="3"/>
  <c r="G51" i="3"/>
  <c r="H51" i="3"/>
  <c r="I51" i="3"/>
  <c r="J51" i="3"/>
  <c r="K51" i="3"/>
  <c r="L51" i="3"/>
  <c r="C52" i="3"/>
  <c r="D52" i="3"/>
  <c r="E52" i="3"/>
  <c r="F52" i="3"/>
  <c r="G52" i="3"/>
  <c r="H52" i="3"/>
  <c r="I52" i="3"/>
  <c r="J52" i="3"/>
  <c r="K52" i="3"/>
  <c r="L52" i="3"/>
  <c r="C53" i="3"/>
  <c r="D53" i="3"/>
  <c r="E53" i="3"/>
  <c r="F53" i="3"/>
  <c r="G53" i="3"/>
  <c r="H53" i="3"/>
  <c r="I53" i="3"/>
  <c r="J53" i="3"/>
  <c r="K53" i="3"/>
  <c r="L53" i="3"/>
  <c r="C54" i="3"/>
  <c r="D54" i="3"/>
  <c r="E54" i="3"/>
  <c r="F54" i="3"/>
  <c r="G54" i="3"/>
  <c r="H54" i="3"/>
  <c r="I54" i="3"/>
  <c r="J54" i="3"/>
  <c r="K54" i="3"/>
  <c r="L54" i="3"/>
  <c r="C55" i="3"/>
  <c r="D55" i="3"/>
  <c r="E55" i="3"/>
  <c r="F55" i="3"/>
  <c r="G55" i="3"/>
  <c r="H55" i="3"/>
  <c r="I55" i="3"/>
  <c r="J55" i="3"/>
  <c r="K55" i="3"/>
  <c r="L55" i="3"/>
  <c r="B46" i="3"/>
  <c r="B47" i="3"/>
  <c r="B48" i="3"/>
  <c r="B49" i="3"/>
  <c r="B50" i="3"/>
  <c r="B51" i="3"/>
  <c r="B52" i="3"/>
  <c r="B53" i="3"/>
  <c r="B54" i="3"/>
  <c r="B55" i="3"/>
  <c r="B45" i="3"/>
  <c r="O55" i="3"/>
  <c r="O54" i="3"/>
  <c r="O53" i="3"/>
  <c r="O52" i="3"/>
  <c r="O51" i="3"/>
  <c r="O50" i="3"/>
  <c r="O49" i="3"/>
  <c r="O48" i="3"/>
  <c r="O47" i="3"/>
  <c r="O46" i="3"/>
  <c r="O45" i="3"/>
  <c r="L33" i="3"/>
  <c r="L34" i="3"/>
  <c r="L35" i="3"/>
  <c r="L36" i="3"/>
  <c r="L37" i="3"/>
  <c r="L38" i="3"/>
  <c r="L39" i="3"/>
  <c r="L40" i="3"/>
  <c r="L41" i="3"/>
  <c r="L42" i="3"/>
  <c r="L32" i="3"/>
  <c r="D32" i="3"/>
  <c r="E32" i="3"/>
  <c r="F32" i="3"/>
  <c r="G32" i="3"/>
  <c r="H32" i="3"/>
  <c r="I32" i="3"/>
  <c r="J32" i="3"/>
  <c r="K32" i="3"/>
  <c r="D33" i="3"/>
  <c r="E33" i="3"/>
  <c r="F33" i="3"/>
  <c r="G33" i="3"/>
  <c r="H33" i="3"/>
  <c r="I33" i="3"/>
  <c r="J33" i="3"/>
  <c r="K33" i="3"/>
  <c r="D34" i="3"/>
  <c r="E34" i="3"/>
  <c r="F34" i="3"/>
  <c r="G34" i="3"/>
  <c r="H34" i="3"/>
  <c r="I34" i="3"/>
  <c r="J34" i="3"/>
  <c r="K34" i="3"/>
  <c r="D35" i="3"/>
  <c r="E35" i="3"/>
  <c r="F35" i="3"/>
  <c r="G35" i="3"/>
  <c r="H35" i="3"/>
  <c r="I35" i="3"/>
  <c r="J35" i="3"/>
  <c r="K35" i="3"/>
  <c r="D36" i="3"/>
  <c r="E36" i="3"/>
  <c r="F36" i="3"/>
  <c r="G36" i="3"/>
  <c r="H36" i="3"/>
  <c r="I36" i="3"/>
  <c r="J36" i="3"/>
  <c r="K36" i="3"/>
  <c r="D37" i="3"/>
  <c r="E37" i="3"/>
  <c r="F37" i="3"/>
  <c r="G37" i="3"/>
  <c r="H37" i="3"/>
  <c r="I37" i="3"/>
  <c r="J37" i="3"/>
  <c r="K37" i="3"/>
  <c r="D38" i="3"/>
  <c r="E38" i="3"/>
  <c r="F38" i="3"/>
  <c r="G38" i="3"/>
  <c r="H38" i="3"/>
  <c r="I38" i="3"/>
  <c r="J38" i="3"/>
  <c r="K38" i="3"/>
  <c r="D39" i="3"/>
  <c r="E39" i="3"/>
  <c r="F39" i="3"/>
  <c r="G39" i="3"/>
  <c r="H39" i="3"/>
  <c r="I39" i="3"/>
  <c r="J39" i="3"/>
  <c r="K39" i="3"/>
  <c r="D40" i="3"/>
  <c r="E40" i="3"/>
  <c r="F40" i="3"/>
  <c r="G40" i="3"/>
  <c r="H40" i="3"/>
  <c r="I40" i="3"/>
  <c r="J40" i="3"/>
  <c r="K40" i="3"/>
  <c r="D41" i="3"/>
  <c r="E41" i="3"/>
  <c r="F41" i="3"/>
  <c r="G41" i="3"/>
  <c r="H41" i="3"/>
  <c r="I41" i="3"/>
  <c r="J41" i="3"/>
  <c r="K41" i="3"/>
  <c r="D42" i="3"/>
  <c r="E42" i="3"/>
  <c r="F42" i="3"/>
  <c r="G42" i="3"/>
  <c r="H42" i="3"/>
  <c r="I42" i="3"/>
  <c r="J42" i="3"/>
  <c r="K42" i="3"/>
  <c r="C38" i="3"/>
  <c r="C39" i="3"/>
  <c r="C40" i="3"/>
  <c r="C41" i="3"/>
  <c r="C42" i="3"/>
  <c r="C33" i="3"/>
  <c r="C34" i="3"/>
  <c r="C35" i="3"/>
  <c r="C36" i="3"/>
  <c r="C37" i="3"/>
  <c r="C32" i="3"/>
  <c r="B33" i="3"/>
  <c r="B34" i="3"/>
  <c r="B35" i="3"/>
  <c r="B36" i="3"/>
  <c r="B37" i="3"/>
  <c r="B38" i="3"/>
  <c r="B39" i="3"/>
  <c r="B40" i="3"/>
  <c r="B41" i="3"/>
  <c r="B42" i="3"/>
  <c r="B32" i="3"/>
  <c r="D16" i="3"/>
  <c r="E16" i="3"/>
  <c r="F16" i="3"/>
  <c r="G16" i="3"/>
  <c r="H16" i="3"/>
  <c r="I16" i="3"/>
  <c r="J16" i="3"/>
  <c r="K16" i="3"/>
  <c r="L16" i="3"/>
  <c r="D17" i="3"/>
  <c r="E17" i="3"/>
  <c r="F17" i="3"/>
  <c r="G17" i="3"/>
  <c r="H17" i="3"/>
  <c r="I17" i="3"/>
  <c r="J17" i="3"/>
  <c r="K17" i="3"/>
  <c r="L17" i="3"/>
  <c r="D18" i="3"/>
  <c r="E18" i="3"/>
  <c r="F18" i="3"/>
  <c r="G18" i="3"/>
  <c r="H18" i="3"/>
  <c r="I18" i="3"/>
  <c r="J18" i="3"/>
  <c r="K18" i="3"/>
  <c r="L18" i="3"/>
  <c r="D19" i="3"/>
  <c r="E19" i="3"/>
  <c r="F19" i="3"/>
  <c r="G19" i="3"/>
  <c r="H19" i="3"/>
  <c r="I19" i="3"/>
  <c r="J19" i="3"/>
  <c r="K19" i="3"/>
  <c r="L19" i="3"/>
  <c r="D20" i="3"/>
  <c r="E20" i="3"/>
  <c r="F20" i="3"/>
  <c r="G20" i="3"/>
  <c r="H20" i="3"/>
  <c r="I20" i="3"/>
  <c r="J20" i="3"/>
  <c r="K20" i="3"/>
  <c r="L20" i="3"/>
  <c r="D21" i="3"/>
  <c r="E21" i="3"/>
  <c r="F21" i="3"/>
  <c r="G21" i="3"/>
  <c r="H21" i="3"/>
  <c r="I21" i="3"/>
  <c r="J21" i="3"/>
  <c r="K21" i="3"/>
  <c r="L21" i="3"/>
  <c r="D22" i="3"/>
  <c r="E22" i="3"/>
  <c r="F22" i="3"/>
  <c r="G22" i="3"/>
  <c r="H22" i="3"/>
  <c r="I22" i="3"/>
  <c r="J22" i="3"/>
  <c r="K22" i="3"/>
  <c r="L22" i="3"/>
  <c r="D23" i="3"/>
  <c r="E23" i="3"/>
  <c r="F23" i="3"/>
  <c r="G23" i="3"/>
  <c r="H23" i="3"/>
  <c r="I23" i="3"/>
  <c r="J23" i="3"/>
  <c r="K23" i="3"/>
  <c r="L23" i="3"/>
  <c r="D24" i="3"/>
  <c r="E24" i="3"/>
  <c r="F24" i="3"/>
  <c r="G24" i="3"/>
  <c r="H24" i="3"/>
  <c r="I24" i="3"/>
  <c r="J24" i="3"/>
  <c r="K24" i="3"/>
  <c r="L24" i="3"/>
  <c r="D25" i="3"/>
  <c r="E25" i="3"/>
  <c r="F25" i="3"/>
  <c r="G25" i="3"/>
  <c r="H25" i="3"/>
  <c r="I25" i="3"/>
  <c r="J25" i="3"/>
  <c r="K25" i="3"/>
  <c r="L25" i="3"/>
  <c r="D26" i="3"/>
  <c r="E26" i="3"/>
  <c r="F26" i="3"/>
  <c r="G26" i="3"/>
  <c r="H26" i="3"/>
  <c r="I26" i="3"/>
  <c r="J26" i="3"/>
  <c r="K26" i="3"/>
  <c r="L26" i="3"/>
  <c r="C16" i="3"/>
  <c r="C17" i="3"/>
  <c r="C18" i="3"/>
  <c r="C19" i="3"/>
  <c r="C20" i="3"/>
  <c r="C21" i="3"/>
  <c r="C22" i="3"/>
  <c r="C23" i="3"/>
  <c r="C24" i="3"/>
  <c r="C25" i="3"/>
  <c r="C26" i="3"/>
  <c r="D4" i="3"/>
  <c r="E4" i="3"/>
  <c r="F4" i="3"/>
  <c r="G4" i="3"/>
  <c r="H4" i="3"/>
  <c r="I4" i="3"/>
  <c r="J4" i="3"/>
  <c r="K4" i="3"/>
  <c r="L4" i="3"/>
  <c r="D5" i="3"/>
  <c r="E5" i="3"/>
  <c r="F5" i="3"/>
  <c r="G5" i="3"/>
  <c r="H5" i="3"/>
  <c r="I5" i="3"/>
  <c r="J5" i="3"/>
  <c r="K5" i="3"/>
  <c r="L5" i="3"/>
  <c r="D6" i="3"/>
  <c r="E6" i="3"/>
  <c r="F6" i="3"/>
  <c r="G6" i="3"/>
  <c r="H6" i="3"/>
  <c r="I6" i="3"/>
  <c r="J6" i="3"/>
  <c r="K6" i="3"/>
  <c r="L6" i="3"/>
  <c r="D7" i="3"/>
  <c r="E7" i="3"/>
  <c r="F7" i="3"/>
  <c r="G7" i="3"/>
  <c r="H7" i="3"/>
  <c r="I7" i="3"/>
  <c r="J7" i="3"/>
  <c r="K7" i="3"/>
  <c r="L7" i="3"/>
  <c r="D8" i="3"/>
  <c r="E8" i="3"/>
  <c r="F8" i="3"/>
  <c r="G8" i="3"/>
  <c r="H8" i="3"/>
  <c r="I8" i="3"/>
  <c r="J8" i="3"/>
  <c r="K8" i="3"/>
  <c r="L8" i="3"/>
  <c r="D9" i="3"/>
  <c r="E9" i="3"/>
  <c r="F9" i="3"/>
  <c r="G9" i="3"/>
  <c r="H9" i="3"/>
  <c r="I9" i="3"/>
  <c r="J9" i="3"/>
  <c r="K9" i="3"/>
  <c r="L9" i="3"/>
  <c r="D10" i="3"/>
  <c r="E10" i="3"/>
  <c r="F10" i="3"/>
  <c r="G10" i="3"/>
  <c r="H10" i="3"/>
  <c r="I10" i="3"/>
  <c r="J10" i="3"/>
  <c r="K10" i="3"/>
  <c r="L10" i="3"/>
  <c r="D11" i="3"/>
  <c r="E11" i="3"/>
  <c r="F11" i="3"/>
  <c r="G11" i="3"/>
  <c r="H11" i="3"/>
  <c r="I11" i="3"/>
  <c r="J11" i="3"/>
  <c r="K11" i="3"/>
  <c r="L11" i="3"/>
  <c r="D12" i="3"/>
  <c r="E12" i="3"/>
  <c r="F12" i="3"/>
  <c r="G12" i="3"/>
  <c r="H12" i="3"/>
  <c r="I12" i="3"/>
  <c r="J12" i="3"/>
  <c r="K12" i="3"/>
  <c r="L12" i="3"/>
  <c r="D13" i="3"/>
  <c r="E13" i="3"/>
  <c r="F13" i="3"/>
  <c r="G13" i="3"/>
  <c r="H13" i="3"/>
  <c r="I13" i="3"/>
  <c r="J13" i="3"/>
  <c r="K13" i="3"/>
  <c r="L13" i="3"/>
  <c r="C13" i="3"/>
  <c r="C12" i="3"/>
  <c r="C11" i="3"/>
  <c r="C10" i="3"/>
  <c r="C9" i="3"/>
  <c r="C8" i="3"/>
  <c r="C7" i="3"/>
  <c r="C6" i="3"/>
  <c r="C5" i="3"/>
  <c r="C4" i="3"/>
  <c r="D3" i="3"/>
  <c r="E3" i="3"/>
  <c r="F3" i="3"/>
  <c r="G3" i="3"/>
  <c r="H3" i="3"/>
  <c r="I3" i="3"/>
  <c r="J3" i="3"/>
  <c r="K3" i="3"/>
  <c r="L3" i="3"/>
  <c r="C3" i="3"/>
  <c r="D2" i="3"/>
  <c r="E2" i="3"/>
  <c r="F2" i="3"/>
  <c r="G2" i="3"/>
  <c r="H2" i="3"/>
  <c r="I2" i="3"/>
  <c r="J2" i="3"/>
  <c r="K2" i="3"/>
  <c r="L2" i="3"/>
  <c r="C2" i="3"/>
  <c r="B30" i="3"/>
  <c r="L31" i="3"/>
  <c r="D29" i="3"/>
  <c r="E29" i="3"/>
  <c r="F29" i="3"/>
  <c r="G29" i="3"/>
  <c r="H29" i="3"/>
  <c r="I29" i="3"/>
  <c r="J29" i="3"/>
  <c r="K29" i="3"/>
  <c r="L29" i="3"/>
  <c r="C29" i="3"/>
  <c r="D28" i="3"/>
  <c r="E28" i="3"/>
  <c r="F28" i="3"/>
  <c r="G28" i="3"/>
  <c r="H28" i="3"/>
  <c r="I28" i="3"/>
  <c r="J28" i="3"/>
  <c r="K28" i="3"/>
  <c r="L28" i="3"/>
  <c r="C28" i="3"/>
  <c r="O25" i="2"/>
  <c r="N25" i="2"/>
  <c r="M25" i="2"/>
  <c r="L25" i="2"/>
  <c r="K25" i="2"/>
  <c r="J25" i="2"/>
  <c r="I25" i="2"/>
  <c r="H25" i="2"/>
  <c r="G25" i="2"/>
  <c r="F25" i="2"/>
  <c r="E25" i="2"/>
  <c r="C21" i="2"/>
  <c r="C20" i="2"/>
  <c r="C19" i="2"/>
  <c r="C18" i="2"/>
  <c r="C17" i="2"/>
  <c r="F18" i="2"/>
  <c r="G18" i="2"/>
  <c r="H18" i="2"/>
  <c r="I18" i="2"/>
  <c r="J18" i="2"/>
  <c r="K18" i="2"/>
  <c r="L18" i="2"/>
  <c r="M18" i="2"/>
  <c r="N18" i="2"/>
  <c r="O18" i="2"/>
  <c r="F19" i="2"/>
  <c r="G19" i="2"/>
  <c r="H19" i="2"/>
  <c r="I19" i="2"/>
  <c r="J19" i="2"/>
  <c r="K19" i="2"/>
  <c r="L19" i="2"/>
  <c r="M19" i="2"/>
  <c r="N19" i="2"/>
  <c r="O19" i="2"/>
  <c r="F20" i="2"/>
  <c r="G20" i="2"/>
  <c r="H20" i="2"/>
  <c r="I20" i="2"/>
  <c r="J20" i="2"/>
  <c r="K20" i="2"/>
  <c r="L20" i="2"/>
  <c r="M20" i="2"/>
  <c r="N20" i="2"/>
  <c r="O20" i="2"/>
  <c r="F21" i="2"/>
  <c r="G21" i="2"/>
  <c r="H21" i="2"/>
  <c r="I21" i="2"/>
  <c r="J21" i="2"/>
  <c r="K21" i="2"/>
  <c r="L21" i="2"/>
  <c r="M21" i="2"/>
  <c r="N21" i="2"/>
  <c r="O21" i="2"/>
  <c r="F17" i="2"/>
  <c r="G17" i="2"/>
  <c r="H17" i="2"/>
  <c r="I17" i="2"/>
  <c r="J17" i="2"/>
  <c r="K17" i="2"/>
  <c r="L17" i="2"/>
  <c r="M17" i="2"/>
  <c r="N17" i="2"/>
  <c r="O17" i="2"/>
  <c r="E21" i="2"/>
  <c r="E20" i="2"/>
  <c r="E19" i="2"/>
  <c r="E18" i="2"/>
  <c r="E17" i="2"/>
  <c r="O15" i="2"/>
  <c r="N15" i="2"/>
  <c r="M15" i="2"/>
  <c r="L15" i="2"/>
  <c r="K15" i="2"/>
  <c r="J15" i="2"/>
  <c r="I15" i="2"/>
  <c r="H15" i="2"/>
  <c r="G15" i="2"/>
  <c r="F15" i="2"/>
  <c r="E15" i="2"/>
  <c r="E3" i="2"/>
  <c r="E10" i="2"/>
  <c r="F3" i="2"/>
  <c r="F10" i="2"/>
  <c r="G3" i="2"/>
  <c r="G10" i="2"/>
  <c r="H3" i="2"/>
  <c r="H10" i="2"/>
  <c r="I3" i="2"/>
  <c r="I10" i="2"/>
  <c r="J3" i="2"/>
  <c r="J10" i="2"/>
  <c r="K3" i="2"/>
  <c r="K10" i="2"/>
  <c r="L3" i="2"/>
  <c r="L10" i="2"/>
  <c r="M3" i="2"/>
  <c r="M10" i="2"/>
  <c r="N3" i="2"/>
  <c r="N10" i="2"/>
  <c r="O3" i="2"/>
  <c r="O10" i="2"/>
  <c r="C10" i="2"/>
  <c r="E9" i="2"/>
  <c r="F9" i="2"/>
  <c r="G9" i="2"/>
  <c r="H9" i="2"/>
  <c r="I9" i="2"/>
  <c r="J9" i="2"/>
  <c r="K9" i="2"/>
  <c r="L9" i="2"/>
  <c r="M9" i="2"/>
  <c r="N9" i="2"/>
  <c r="O9" i="2"/>
  <c r="C9" i="2"/>
  <c r="E8" i="2"/>
  <c r="F8" i="2"/>
  <c r="G8" i="2"/>
  <c r="H8" i="2"/>
  <c r="I8" i="2"/>
  <c r="J8" i="2"/>
  <c r="K8" i="2"/>
  <c r="L8" i="2"/>
  <c r="M8" i="2"/>
  <c r="N8" i="2"/>
  <c r="O8" i="2"/>
  <c r="C8" i="2"/>
  <c r="E7" i="2"/>
  <c r="F7" i="2"/>
  <c r="G7" i="2"/>
  <c r="H7" i="2"/>
  <c r="I7" i="2"/>
  <c r="J7" i="2"/>
  <c r="K7" i="2"/>
  <c r="L7" i="2"/>
  <c r="M7" i="2"/>
  <c r="N7" i="2"/>
  <c r="O7" i="2"/>
  <c r="C7" i="2"/>
  <c r="E6" i="2"/>
  <c r="F6" i="2"/>
  <c r="G6" i="2"/>
  <c r="H6" i="2"/>
  <c r="I6" i="2"/>
  <c r="J6" i="2"/>
  <c r="K6" i="2"/>
  <c r="L6" i="2"/>
  <c r="M6" i="2"/>
  <c r="N6" i="2"/>
  <c r="O6" i="2"/>
  <c r="C6" i="2"/>
  <c r="E5" i="2"/>
  <c r="F5" i="2"/>
  <c r="G5" i="2"/>
  <c r="H5" i="2"/>
  <c r="I5" i="2"/>
  <c r="J5" i="2"/>
  <c r="K5" i="2"/>
  <c r="L5" i="2"/>
  <c r="M5" i="2"/>
  <c r="N5" i="2"/>
  <c r="O5" i="2"/>
  <c r="C5" i="2"/>
  <c r="L45" i="1"/>
  <c r="K45" i="1"/>
  <c r="J45" i="1"/>
  <c r="I45" i="1"/>
  <c r="H45" i="1"/>
  <c r="G45" i="1"/>
  <c r="F45" i="1"/>
  <c r="E45" i="1"/>
  <c r="D45" i="1"/>
  <c r="C45" i="1"/>
  <c r="D36" i="1"/>
  <c r="E36" i="1"/>
  <c r="F36" i="1"/>
  <c r="G36" i="1"/>
  <c r="H36" i="1"/>
  <c r="I36" i="1"/>
  <c r="J36" i="1"/>
  <c r="K36" i="1"/>
  <c r="L36" i="1"/>
  <c r="C36" i="1"/>
  <c r="L30" i="1"/>
  <c r="K30" i="1"/>
  <c r="J30" i="1"/>
  <c r="I30" i="1"/>
  <c r="H30" i="1"/>
  <c r="G30" i="1"/>
  <c r="F30" i="1"/>
  <c r="E30" i="1"/>
  <c r="D30" i="1"/>
  <c r="C30" i="1"/>
  <c r="L23" i="1"/>
  <c r="K23" i="1"/>
  <c r="J23" i="1"/>
  <c r="I23" i="1"/>
  <c r="H23" i="1"/>
  <c r="G23" i="1"/>
  <c r="F23" i="1"/>
  <c r="E23" i="1"/>
  <c r="D23" i="1"/>
  <c r="C23" i="1"/>
  <c r="L5" i="1"/>
  <c r="L11" i="1"/>
  <c r="L31" i="1"/>
  <c r="L33" i="1"/>
  <c r="K5" i="1"/>
  <c r="K11" i="1"/>
  <c r="K31" i="1"/>
  <c r="K33" i="1"/>
  <c r="K34" i="1"/>
  <c r="J5" i="1"/>
  <c r="J11" i="1"/>
  <c r="J31" i="1"/>
  <c r="J33" i="1"/>
  <c r="I5" i="1"/>
  <c r="I11" i="1"/>
  <c r="I31" i="1"/>
  <c r="I33" i="1"/>
  <c r="H5" i="1"/>
  <c r="H11" i="1"/>
  <c r="H31" i="1"/>
  <c r="H33" i="1"/>
  <c r="G5" i="1"/>
  <c r="G11" i="1"/>
  <c r="G31" i="1"/>
  <c r="G33" i="1"/>
  <c r="G34" i="1"/>
  <c r="F5" i="1"/>
  <c r="F11" i="1"/>
  <c r="F31" i="1"/>
  <c r="F33" i="1"/>
  <c r="E5" i="1"/>
  <c r="E11" i="1"/>
  <c r="E31" i="1"/>
  <c r="E33" i="1"/>
  <c r="D5" i="1"/>
  <c r="D11" i="1"/>
  <c r="D31" i="1"/>
  <c r="D33" i="1"/>
  <c r="D34" i="1"/>
  <c r="C5" i="1"/>
  <c r="C11" i="1"/>
  <c r="C31" i="1"/>
  <c r="C33" i="1"/>
  <c r="C34" i="1"/>
  <c r="C35" i="1"/>
  <c r="I28" i="1"/>
  <c r="I49" i="1"/>
  <c r="E28" i="1"/>
  <c r="E49" i="1"/>
  <c r="F28" i="1"/>
  <c r="F47" i="1"/>
  <c r="J28" i="1"/>
  <c r="J47" i="1"/>
  <c r="C28" i="1"/>
  <c r="L28" i="1"/>
  <c r="H28" i="1"/>
  <c r="D28" i="1"/>
  <c r="K28" i="1"/>
  <c r="G28" i="1"/>
  <c r="I34" i="1"/>
  <c r="I35" i="1"/>
  <c r="D35" i="1"/>
  <c r="L34" i="1"/>
  <c r="L35" i="1"/>
  <c r="E34" i="1"/>
  <c r="E35" i="1"/>
  <c r="H34" i="1"/>
  <c r="H35" i="1"/>
  <c r="F34" i="1"/>
  <c r="F35" i="1"/>
  <c r="J34" i="1"/>
  <c r="J35" i="1"/>
  <c r="K35" i="1"/>
  <c r="G35" i="1"/>
  <c r="J49" i="1"/>
  <c r="J37" i="1"/>
  <c r="I47" i="1"/>
  <c r="I37" i="1"/>
  <c r="J38" i="1"/>
  <c r="J41" i="1"/>
  <c r="F49" i="1"/>
  <c r="F37" i="1"/>
  <c r="E47" i="1"/>
  <c r="E37" i="1"/>
  <c r="K47" i="1"/>
  <c r="K49" i="1"/>
  <c r="D49" i="1"/>
  <c r="D47" i="1"/>
  <c r="D37" i="1"/>
  <c r="C47" i="1"/>
  <c r="C49" i="1"/>
  <c r="H49" i="1"/>
  <c r="H47" i="1"/>
  <c r="L49" i="1"/>
  <c r="L47" i="1"/>
  <c r="L37" i="1"/>
  <c r="G49" i="1"/>
  <c r="G47" i="1"/>
  <c r="G37" i="1"/>
  <c r="F38" i="1"/>
  <c r="F41" i="1"/>
  <c r="G38" i="1"/>
  <c r="G41" i="1"/>
  <c r="E38" i="1"/>
  <c r="E41" i="1"/>
  <c r="H37" i="1"/>
  <c r="H38" i="1"/>
  <c r="H41" i="1"/>
  <c r="C37" i="1"/>
  <c r="K37" i="1"/>
  <c r="K38" i="1"/>
  <c r="K41" i="1"/>
  <c r="C38" i="1"/>
  <c r="C41" i="1"/>
  <c r="D38" i="1"/>
  <c r="D41" i="1"/>
  <c r="I38" i="1"/>
  <c r="I41" i="1"/>
  <c r="L38" i="1"/>
  <c r="L41" i="1"/>
</calcChain>
</file>

<file path=xl/sharedStrings.xml><?xml version="1.0" encoding="utf-8"?>
<sst xmlns="http://schemas.openxmlformats.org/spreadsheetml/2006/main" count="76" uniqueCount="56">
  <si>
    <t>Revenue projection</t>
  </si>
  <si>
    <t>Total Capacity</t>
  </si>
  <si>
    <t>Capacity Utilization</t>
  </si>
  <si>
    <t>Unit volume</t>
  </si>
  <si>
    <t>Selling Price Per unit (2%)</t>
  </si>
  <si>
    <t>Revenue</t>
  </si>
  <si>
    <t>Production Costs:</t>
  </si>
  <si>
    <t>Raw Material Per unit Growing at 1%</t>
  </si>
  <si>
    <t>Manufacturing Overhead Growing at 3%</t>
  </si>
  <si>
    <t>Maintenance Expense Growing at 3%</t>
  </si>
  <si>
    <t>Salaried Labor Cost:</t>
  </si>
  <si>
    <t>Managers</t>
  </si>
  <si>
    <t>Average Annual Fully Loaded Cost 3.5%</t>
  </si>
  <si>
    <t>Total Salaried Labor Cost</t>
  </si>
  <si>
    <t>Hourly Labor Cost:</t>
  </si>
  <si>
    <t>Average Fully Loaded Hourly Cost 3.5%</t>
  </si>
  <si>
    <t>Hours Per Year</t>
  </si>
  <si>
    <t>Cost Per Hourly Employee</t>
  </si>
  <si>
    <t>Number of Hourly Workers</t>
  </si>
  <si>
    <t>Total Hourly Labor Cost(000's)</t>
  </si>
  <si>
    <t>Total Labor Cost</t>
  </si>
  <si>
    <t>selling, General &amp; Administrative / Revenue</t>
  </si>
  <si>
    <t>Working Capital Assumptions:(2)</t>
  </si>
  <si>
    <t>Days Sales Outstanding</t>
  </si>
  <si>
    <t>Days Sales Inventory</t>
  </si>
  <si>
    <t>Days Payable Outstanding</t>
  </si>
  <si>
    <t>Raw Material</t>
    <phoneticPr fontId="2" type="noConversion"/>
  </si>
  <si>
    <t>EBIT</t>
    <phoneticPr fontId="2" type="noConversion"/>
  </si>
  <si>
    <t>SG&amp;A</t>
    <phoneticPr fontId="2" type="noConversion"/>
  </si>
  <si>
    <t>EBITDA</t>
    <phoneticPr fontId="2" type="noConversion"/>
  </si>
  <si>
    <t>Less:Depreciation</t>
    <phoneticPr fontId="2" type="noConversion"/>
  </si>
  <si>
    <t>Plus:Depreciation</t>
    <phoneticPr fontId="2" type="noConversion"/>
  </si>
  <si>
    <t>Income Tax(40%)</t>
    <phoneticPr fontId="2" type="noConversion"/>
  </si>
  <si>
    <t>Incremental Earnings</t>
    <phoneticPr fontId="2" type="noConversion"/>
  </si>
  <si>
    <t>Net Working Capital</t>
    <phoneticPr fontId="2" type="noConversion"/>
  </si>
  <si>
    <t>CapEx</t>
    <phoneticPr fontId="2" type="noConversion"/>
  </si>
  <si>
    <t>Free Cash Flow</t>
    <phoneticPr fontId="2" type="noConversion"/>
  </si>
  <si>
    <t>Account Receivable</t>
    <phoneticPr fontId="2" type="noConversion"/>
  </si>
  <si>
    <t>Inventory</t>
    <phoneticPr fontId="2" type="noConversion"/>
  </si>
  <si>
    <t>Account Payable</t>
    <phoneticPr fontId="2" type="noConversion"/>
  </si>
  <si>
    <t>Costs of Good Sold</t>
    <phoneticPr fontId="2" type="noConversion"/>
  </si>
  <si>
    <t>Changes in NWC</t>
    <phoneticPr fontId="2" type="noConversion"/>
  </si>
  <si>
    <t>Terminal Value</t>
    <phoneticPr fontId="2" type="noConversion"/>
  </si>
  <si>
    <t>Free Cash Flow</t>
  </si>
  <si>
    <t>WACC</t>
  </si>
  <si>
    <t>NPV</t>
  </si>
  <si>
    <t>Debt / Value</t>
    <phoneticPr fontId="1" type="noConversion"/>
  </si>
  <si>
    <t>t</t>
  </si>
  <si>
    <t>PV</t>
  </si>
  <si>
    <t>Sensitivity Analysis - Debt / Value</t>
  </si>
  <si>
    <t>Sensitivity Analysis - Market Risk Premium(D/V = 20%)</t>
  </si>
  <si>
    <t>Premium</t>
  </si>
  <si>
    <t>Sensitivity Analysis - Corporate Tax Rate(D/V = 20%)</t>
  </si>
  <si>
    <t>Tax Rate</t>
  </si>
  <si>
    <t>TAX</t>
  </si>
  <si>
    <t>Income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</si>
</sst>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0.0%"/>
  </numFmts>
  <fonts count="10" x14ac:knownFonts="1">
    <font>
      <sz val="12"/>
      <color theme="1"/>
      <name val="Calibri"/>
      <family val="2"/>
      <charset val="129"/>
      <scheme val="minor"/>
    </font>
    <font>
      <sz val="10"/>
      <name val="Arial"/>
      <family val="2"/>
    </font>
    <font>
      <sz val="8"/>
      <name val="Calibri"/>
      <family val="2"/>
      <charset val="129"/>
      <scheme val="minor"/>
    </font>
    <font>
      <i/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1" fontId="1" fillId="0" borderId="0" xfId="0" applyNumberFormat="1" applyFont="1" applyAlignment="1"/>
    <xf numFmtId="10" fontId="1" fillId="0" borderId="0" xfId="0" applyNumberFormat="1" applyFont="1" applyAlignment="1"/>
    <xf numFmtId="0" fontId="4" fillId="0" borderId="0" xfId="0" applyFont="1" applyAlignment="1"/>
    <xf numFmtId="164" fontId="1" fillId="0" borderId="0" xfId="0" applyNumberFormat="1" applyFont="1" applyAlignment="1"/>
    <xf numFmtId="0" fontId="5" fillId="0" borderId="0" xfId="0" applyFont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7" fillId="0" borderId="0" xfId="0" applyFont="1" applyAlignment="1"/>
    <xf numFmtId="165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9" fontId="0" fillId="0" borderId="3" xfId="0" applyNumberFormat="1" applyBorder="1">
      <alignment vertical="center"/>
    </xf>
    <xf numFmtId="0" fontId="0" fillId="0" borderId="0" xfId="0" applyBorder="1">
      <alignment vertical="center"/>
    </xf>
    <xf numFmtId="9" fontId="0" fillId="0" borderId="5" xfId="0" applyNumberFormat="1" applyBorder="1">
      <alignment vertical="center"/>
    </xf>
    <xf numFmtId="0" fontId="0" fillId="0" borderId="7" xfId="0" applyBorder="1">
      <alignment vertical="center"/>
    </xf>
    <xf numFmtId="9" fontId="0" fillId="0" borderId="8" xfId="0" applyNumberFormat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7" xfId="0" applyFont="1" applyBorder="1">
      <alignment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9" fillId="0" borderId="4" xfId="0" applyFont="1" applyBorder="1" applyAlignment="1">
      <alignment horizontal="center" vertical="center"/>
    </xf>
    <xf numFmtId="10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9" fillId="0" borderId="6" xfId="0" applyFont="1" applyBorder="1" applyAlignment="1">
      <alignment horizontal="center" vertical="center"/>
    </xf>
    <xf numFmtId="10" fontId="0" fillId="0" borderId="7" xfId="0" applyNumberFormat="1" applyBorder="1">
      <alignment vertical="center"/>
    </xf>
    <xf numFmtId="0" fontId="0" fillId="0" borderId="8" xfId="0" applyBorder="1">
      <alignment vertical="center"/>
    </xf>
    <xf numFmtId="9" fontId="0" fillId="0" borderId="7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'NPV-TAX'!$O$45:$O$55</c:f>
              <c:numCache>
                <c:formatCode>General</c:formatCode>
                <c:ptCount val="11"/>
                <c:pt idx="0">
                  <c:v>27057.47782297817</c:v>
                </c:pt>
                <c:pt idx="1">
                  <c:v>26425.65099886679</c:v>
                </c:pt>
                <c:pt idx="2">
                  <c:v>25793.267146309</c:v>
                </c:pt>
                <c:pt idx="3">
                  <c:v>25160.32575452528</c:v>
                </c:pt>
                <c:pt idx="4">
                  <c:v>24526.82631223358</c:v>
                </c:pt>
                <c:pt idx="5">
                  <c:v>23892.76830764925</c:v>
                </c:pt>
                <c:pt idx="6">
                  <c:v>23258.15122848385</c:v>
                </c:pt>
                <c:pt idx="7">
                  <c:v>22622.974561945</c:v>
                </c:pt>
                <c:pt idx="8">
                  <c:v>21987.2377947358</c:v>
                </c:pt>
                <c:pt idx="9">
                  <c:v>21350.94041305444</c:v>
                </c:pt>
                <c:pt idx="10">
                  <c:v>20714.0819025933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576448"/>
        <c:axId val="70440096"/>
      </c:lineChart>
      <c:catAx>
        <c:axId val="70576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40096"/>
        <c:crosses val="autoZero"/>
        <c:auto val="1"/>
        <c:lblAlgn val="ctr"/>
        <c:lblOffset val="100"/>
        <c:noMultiLvlLbl val="0"/>
      </c:catAx>
      <c:valAx>
        <c:axId val="704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</xdr:colOff>
      <xdr:row>42</xdr:row>
      <xdr:rowOff>101600</xdr:rowOff>
    </xdr:from>
    <xdr:to>
      <xdr:col>20</xdr:col>
      <xdr:colOff>508000</xdr:colOff>
      <xdr:row>56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/>
  </sheetViews>
  <sheetFormatPr baseColWidth="10" defaultRowHeight="13" x14ac:dyDescent="0.2"/>
  <cols>
    <col min="1" max="1" width="32.1640625" style="8" bestFit="1" customWidth="1"/>
    <col min="2" max="2" width="10.83203125" style="8"/>
    <col min="3" max="3" width="12.1640625" style="8" bestFit="1" customWidth="1"/>
    <col min="4" max="16384" width="10.83203125" style="8"/>
  </cols>
  <sheetData>
    <row r="1" spans="1:12" x14ac:dyDescent="0.15">
      <c r="A1" s="1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15">
      <c r="A2" s="2" t="s">
        <v>0</v>
      </c>
      <c r="B2" s="8">
        <v>2008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</row>
    <row r="3" spans="1:12" x14ac:dyDescent="0.15">
      <c r="A3" s="1" t="s">
        <v>1</v>
      </c>
      <c r="C3" s="3">
        <v>80000</v>
      </c>
      <c r="D3" s="3">
        <v>80000</v>
      </c>
      <c r="E3" s="3">
        <v>80000</v>
      </c>
      <c r="F3" s="3">
        <v>80000</v>
      </c>
      <c r="G3" s="3">
        <v>80000</v>
      </c>
      <c r="H3" s="3">
        <v>80000</v>
      </c>
      <c r="I3" s="3">
        <v>80000</v>
      </c>
      <c r="J3" s="3">
        <v>80000</v>
      </c>
      <c r="K3" s="3">
        <v>80000</v>
      </c>
      <c r="L3" s="3">
        <v>80000</v>
      </c>
    </row>
    <row r="4" spans="1:12" x14ac:dyDescent="0.15">
      <c r="A4" s="1" t="s">
        <v>2</v>
      </c>
      <c r="C4" s="4">
        <v>0.6</v>
      </c>
      <c r="D4" s="4">
        <v>0.65</v>
      </c>
      <c r="E4" s="4">
        <v>0.7</v>
      </c>
      <c r="F4" s="4">
        <v>0.75</v>
      </c>
      <c r="G4" s="4">
        <v>0.8</v>
      </c>
      <c r="H4" s="4">
        <v>0.85</v>
      </c>
      <c r="I4" s="4">
        <v>0.85</v>
      </c>
      <c r="J4" s="4">
        <v>0.85</v>
      </c>
      <c r="K4" s="4">
        <v>0.85</v>
      </c>
      <c r="L4" s="4">
        <v>0.85</v>
      </c>
    </row>
    <row r="5" spans="1:12" x14ac:dyDescent="0.15">
      <c r="A5" s="5" t="s">
        <v>3</v>
      </c>
      <c r="C5" s="7">
        <f t="shared" ref="C5:L5" si="0">C3*C4</f>
        <v>48000</v>
      </c>
      <c r="D5" s="7">
        <f t="shared" si="0"/>
        <v>52000</v>
      </c>
      <c r="E5" s="7">
        <f t="shared" si="0"/>
        <v>56000</v>
      </c>
      <c r="F5" s="7">
        <f t="shared" si="0"/>
        <v>60000</v>
      </c>
      <c r="G5" s="7">
        <f t="shared" si="0"/>
        <v>64000</v>
      </c>
      <c r="H5" s="7">
        <f t="shared" si="0"/>
        <v>68000</v>
      </c>
      <c r="I5" s="7">
        <f t="shared" si="0"/>
        <v>68000</v>
      </c>
      <c r="J5" s="7">
        <f t="shared" si="0"/>
        <v>68000</v>
      </c>
      <c r="K5" s="7">
        <f t="shared" si="0"/>
        <v>68000</v>
      </c>
      <c r="L5" s="7">
        <f t="shared" si="0"/>
        <v>68000</v>
      </c>
    </row>
    <row r="6" spans="1:12" x14ac:dyDescent="0.15">
      <c r="A6" s="1" t="s">
        <v>4</v>
      </c>
      <c r="C6" s="6">
        <v>1.77</v>
      </c>
      <c r="D6" s="6">
        <v>1.81</v>
      </c>
      <c r="E6" s="6">
        <v>1.84</v>
      </c>
      <c r="F6" s="6">
        <v>1.88</v>
      </c>
      <c r="G6" s="6">
        <v>1.92</v>
      </c>
      <c r="H6" s="6">
        <v>1.95</v>
      </c>
      <c r="I6" s="6">
        <v>1.99</v>
      </c>
      <c r="J6" s="6">
        <v>2.0299999999999998</v>
      </c>
      <c r="K6" s="6">
        <v>2.0699999999999998</v>
      </c>
      <c r="L6" s="6">
        <v>2.12</v>
      </c>
    </row>
    <row r="7" spans="1:12" x14ac:dyDescent="0.15">
      <c r="A7" s="5" t="s">
        <v>5</v>
      </c>
      <c r="C7" s="5">
        <v>84960</v>
      </c>
      <c r="D7" s="5">
        <v>93881</v>
      </c>
      <c r="E7" s="5">
        <v>103124</v>
      </c>
      <c r="F7" s="5">
        <v>112700</v>
      </c>
      <c r="G7" s="5">
        <v>122618</v>
      </c>
      <c r="H7" s="5">
        <v>132887</v>
      </c>
      <c r="I7" s="5">
        <v>135545</v>
      </c>
      <c r="J7" s="5">
        <v>138256</v>
      </c>
      <c r="K7" s="5">
        <v>141021</v>
      </c>
      <c r="L7" s="5">
        <v>143841</v>
      </c>
    </row>
    <row r="8" spans="1:12" x14ac:dyDescent="0.15">
      <c r="A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15">
      <c r="A9" s="5" t="s">
        <v>6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15">
      <c r="A10" s="1" t="s">
        <v>7</v>
      </c>
      <c r="C10" s="1">
        <v>0.94</v>
      </c>
      <c r="D10" s="1">
        <v>0.95</v>
      </c>
      <c r="E10" s="1">
        <v>0.96</v>
      </c>
      <c r="F10" s="1">
        <v>0.97</v>
      </c>
      <c r="G10" s="1">
        <v>0.98</v>
      </c>
      <c r="H10" s="1">
        <v>0.99</v>
      </c>
      <c r="I10" s="1">
        <v>1</v>
      </c>
      <c r="J10" s="1">
        <v>1.01</v>
      </c>
      <c r="K10" s="1">
        <v>1.02</v>
      </c>
      <c r="L10" s="1">
        <v>1.03</v>
      </c>
    </row>
    <row r="11" spans="1:12" x14ac:dyDescent="0.2">
      <c r="A11" s="8" t="s">
        <v>26</v>
      </c>
      <c r="C11" s="9">
        <f>C10*C5</f>
        <v>45120</v>
      </c>
      <c r="D11" s="9">
        <f t="shared" ref="D11:L11" si="1">D10*D5</f>
        <v>49400</v>
      </c>
      <c r="E11" s="9">
        <f t="shared" si="1"/>
        <v>53760</v>
      </c>
      <c r="F11" s="9">
        <f t="shared" si="1"/>
        <v>58200</v>
      </c>
      <c r="G11" s="9">
        <f t="shared" si="1"/>
        <v>62720</v>
      </c>
      <c r="H11" s="9">
        <f t="shared" si="1"/>
        <v>67320</v>
      </c>
      <c r="I11" s="9">
        <f t="shared" si="1"/>
        <v>68000</v>
      </c>
      <c r="J11" s="9">
        <f t="shared" si="1"/>
        <v>68680</v>
      </c>
      <c r="K11" s="9">
        <f t="shared" si="1"/>
        <v>69360</v>
      </c>
      <c r="L11" s="9">
        <f t="shared" si="1"/>
        <v>70040</v>
      </c>
    </row>
    <row r="12" spans="1:12" x14ac:dyDescent="0.15">
      <c r="A12" s="1" t="s">
        <v>8</v>
      </c>
      <c r="C12" s="10">
        <v>3600</v>
      </c>
      <c r="D12" s="10">
        <v>3708</v>
      </c>
      <c r="E12" s="10">
        <v>3819</v>
      </c>
      <c r="F12" s="10">
        <v>3934</v>
      </c>
      <c r="G12" s="10">
        <v>4052</v>
      </c>
      <c r="H12" s="10">
        <v>4173</v>
      </c>
      <c r="I12" s="10">
        <v>4299</v>
      </c>
      <c r="J12" s="10">
        <v>4428</v>
      </c>
      <c r="K12" s="10">
        <v>4560</v>
      </c>
      <c r="L12" s="10">
        <v>4697</v>
      </c>
    </row>
    <row r="13" spans="1:12" x14ac:dyDescent="0.15">
      <c r="A13" s="1" t="s">
        <v>9</v>
      </c>
      <c r="C13" s="10">
        <v>2250</v>
      </c>
      <c r="D13" s="10">
        <v>2318</v>
      </c>
      <c r="E13" s="10">
        <v>2387</v>
      </c>
      <c r="F13" s="10">
        <v>2459</v>
      </c>
      <c r="G13" s="10">
        <v>2532</v>
      </c>
      <c r="H13" s="10">
        <v>2603</v>
      </c>
      <c r="I13" s="10">
        <v>2687</v>
      </c>
      <c r="J13" s="10">
        <v>2767</v>
      </c>
      <c r="K13" s="10">
        <v>2850</v>
      </c>
      <c r="L13" s="10">
        <v>2936</v>
      </c>
    </row>
    <row r="14" spans="1:12" x14ac:dyDescent="0.15">
      <c r="A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15">
      <c r="A15" s="1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15">
      <c r="A16" s="1" t="s">
        <v>11</v>
      </c>
      <c r="C16" s="1">
        <v>4</v>
      </c>
      <c r="D16" s="1">
        <v>4</v>
      </c>
      <c r="E16" s="1">
        <v>6</v>
      </c>
      <c r="F16" s="1">
        <v>6</v>
      </c>
      <c r="G16" s="1">
        <v>8</v>
      </c>
      <c r="H16" s="1">
        <v>8</v>
      </c>
      <c r="I16" s="1">
        <v>8</v>
      </c>
      <c r="J16" s="1">
        <v>8</v>
      </c>
      <c r="K16" s="1">
        <v>8</v>
      </c>
      <c r="L16" s="1">
        <v>8</v>
      </c>
    </row>
    <row r="17" spans="1:12" x14ac:dyDescent="0.15">
      <c r="A17" s="1" t="s">
        <v>12</v>
      </c>
      <c r="C17" s="1">
        <v>160</v>
      </c>
      <c r="D17" s="1">
        <v>165.6</v>
      </c>
      <c r="E17" s="1">
        <v>171.4</v>
      </c>
      <c r="F17" s="1">
        <v>177.4</v>
      </c>
      <c r="G17" s="1">
        <v>183.6</v>
      </c>
      <c r="H17" s="1">
        <v>190</v>
      </c>
      <c r="I17" s="1">
        <v>196.7</v>
      </c>
      <c r="J17" s="1">
        <v>203.6</v>
      </c>
      <c r="K17" s="1">
        <v>210.7</v>
      </c>
      <c r="L17" s="1">
        <v>218.1</v>
      </c>
    </row>
    <row r="18" spans="1:12" x14ac:dyDescent="0.15">
      <c r="A18" s="5" t="s">
        <v>13</v>
      </c>
      <c r="C18" s="5">
        <v>640</v>
      </c>
      <c r="D18" s="5">
        <v>662.4</v>
      </c>
      <c r="E18" s="5">
        <v>1028.4000000000001</v>
      </c>
      <c r="F18" s="5">
        <v>1064.4000000000001</v>
      </c>
      <c r="G18" s="5">
        <v>1468.8</v>
      </c>
      <c r="H18" s="5">
        <v>1520.2</v>
      </c>
      <c r="I18" s="5">
        <v>1573.4</v>
      </c>
      <c r="J18" s="5">
        <v>1628.5</v>
      </c>
      <c r="K18" s="5">
        <v>1628.5</v>
      </c>
      <c r="L18" s="5">
        <v>1744.5</v>
      </c>
    </row>
    <row r="19" spans="1:12" x14ac:dyDescent="0.15">
      <c r="A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15">
      <c r="A20" s="1" t="s">
        <v>14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15">
      <c r="A21" s="1" t="s">
        <v>15</v>
      </c>
      <c r="C21" s="1">
        <v>20</v>
      </c>
      <c r="D21" s="1">
        <v>20.7</v>
      </c>
      <c r="E21" s="1">
        <v>21.42</v>
      </c>
      <c r="F21" s="1">
        <v>22.17</v>
      </c>
      <c r="G21" s="1">
        <v>22.95</v>
      </c>
      <c r="H21" s="1">
        <v>23.75</v>
      </c>
      <c r="I21" s="1">
        <v>24.59</v>
      </c>
      <c r="J21" s="1">
        <v>25.45</v>
      </c>
      <c r="K21" s="1">
        <v>26.34</v>
      </c>
      <c r="L21" s="1">
        <v>27.26</v>
      </c>
    </row>
    <row r="22" spans="1:12" x14ac:dyDescent="0.15">
      <c r="A22" s="1" t="s">
        <v>16</v>
      </c>
      <c r="C22" s="1">
        <v>2000</v>
      </c>
      <c r="D22" s="1">
        <v>2000</v>
      </c>
      <c r="E22" s="1">
        <v>2000</v>
      </c>
      <c r="F22" s="1">
        <v>2000</v>
      </c>
      <c r="G22" s="1">
        <v>2000</v>
      </c>
      <c r="H22" s="1">
        <v>2000</v>
      </c>
      <c r="I22" s="1">
        <v>2000</v>
      </c>
      <c r="J22" s="1">
        <v>2000</v>
      </c>
      <c r="K22" s="1">
        <v>2000</v>
      </c>
      <c r="L22" s="1">
        <v>2000</v>
      </c>
    </row>
    <row r="23" spans="1:12" x14ac:dyDescent="0.15">
      <c r="A23" s="1" t="s">
        <v>17</v>
      </c>
      <c r="C23" s="5">
        <f t="shared" ref="C23:L23" si="2">C21*C22</f>
        <v>40000</v>
      </c>
      <c r="D23" s="5">
        <f t="shared" si="2"/>
        <v>41400</v>
      </c>
      <c r="E23" s="5">
        <f t="shared" si="2"/>
        <v>42840</v>
      </c>
      <c r="F23" s="5">
        <f t="shared" si="2"/>
        <v>44340</v>
      </c>
      <c r="G23" s="5">
        <f t="shared" si="2"/>
        <v>45900</v>
      </c>
      <c r="H23" s="5">
        <f t="shared" si="2"/>
        <v>47500</v>
      </c>
      <c r="I23" s="5">
        <f t="shared" si="2"/>
        <v>49180</v>
      </c>
      <c r="J23" s="5">
        <f t="shared" si="2"/>
        <v>50900</v>
      </c>
      <c r="K23" s="5">
        <f t="shared" si="2"/>
        <v>52680</v>
      </c>
      <c r="L23" s="5">
        <f t="shared" si="2"/>
        <v>54520</v>
      </c>
    </row>
    <row r="24" spans="1:12" x14ac:dyDescent="0.15">
      <c r="A24" s="1" t="s">
        <v>18</v>
      </c>
      <c r="C24" s="1">
        <v>450</v>
      </c>
      <c r="D24" s="1">
        <v>473</v>
      </c>
      <c r="E24" s="1">
        <v>509</v>
      </c>
      <c r="F24" s="1">
        <v>545</v>
      </c>
      <c r="G24" s="1">
        <v>582</v>
      </c>
      <c r="H24" s="1">
        <v>618</v>
      </c>
      <c r="I24" s="1">
        <v>618</v>
      </c>
      <c r="J24" s="1">
        <v>618</v>
      </c>
      <c r="K24" s="1">
        <v>618</v>
      </c>
      <c r="L24" s="1">
        <v>618</v>
      </c>
    </row>
    <row r="25" spans="1:12" x14ac:dyDescent="0.15">
      <c r="A25" s="5" t="s">
        <v>19</v>
      </c>
      <c r="C25" s="1">
        <v>18000</v>
      </c>
      <c r="D25" s="1">
        <v>19570.900000000001</v>
      </c>
      <c r="E25" s="1">
        <v>21814</v>
      </c>
      <c r="F25" s="1">
        <v>24190.2</v>
      </c>
      <c r="G25" s="1">
        <v>26706</v>
      </c>
      <c r="H25" s="1">
        <v>29368.2</v>
      </c>
      <c r="I25" s="1">
        <v>30396.1</v>
      </c>
      <c r="J25" s="1">
        <v>31460</v>
      </c>
      <c r="K25" s="1">
        <v>32561.1</v>
      </c>
      <c r="L25" s="1">
        <v>33700.699999999997</v>
      </c>
    </row>
    <row r="26" spans="1:12" x14ac:dyDescent="0.15">
      <c r="A26" s="5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15">
      <c r="A27" s="5" t="s">
        <v>20</v>
      </c>
      <c r="C27" s="10">
        <v>18640</v>
      </c>
      <c r="D27" s="10">
        <v>20233.3</v>
      </c>
      <c r="E27" s="10">
        <v>22842.400000000001</v>
      </c>
      <c r="F27" s="10">
        <v>25254.6</v>
      </c>
      <c r="G27" s="10">
        <v>28174.799999999999</v>
      </c>
      <c r="H27" s="10">
        <v>30888.5</v>
      </c>
      <c r="I27" s="10">
        <v>31969.599999999999</v>
      </c>
      <c r="J27" s="10">
        <v>33088.5</v>
      </c>
      <c r="K27" s="10">
        <v>34246.6</v>
      </c>
      <c r="L27" s="10">
        <v>35445</v>
      </c>
    </row>
    <row r="28" spans="1:12" x14ac:dyDescent="0.2">
      <c r="A28" s="8" t="s">
        <v>40</v>
      </c>
      <c r="C28" s="8">
        <f>SUM(C11:C13) + C27</f>
        <v>69610</v>
      </c>
      <c r="D28" s="8">
        <f t="shared" ref="D28:L28" si="3">SUM(D11:D13) + D27</f>
        <v>75659.3</v>
      </c>
      <c r="E28" s="8">
        <f t="shared" si="3"/>
        <v>82808.399999999994</v>
      </c>
      <c r="F28" s="8">
        <f t="shared" si="3"/>
        <v>89847.6</v>
      </c>
      <c r="G28" s="8">
        <f t="shared" si="3"/>
        <v>97478.8</v>
      </c>
      <c r="H28" s="8">
        <f t="shared" si="3"/>
        <v>104984.5</v>
      </c>
      <c r="I28" s="8">
        <f t="shared" si="3"/>
        <v>106955.6</v>
      </c>
      <c r="J28" s="8">
        <f t="shared" si="3"/>
        <v>108963.5</v>
      </c>
      <c r="K28" s="8">
        <f t="shared" si="3"/>
        <v>111016.6</v>
      </c>
      <c r="L28" s="8">
        <f t="shared" si="3"/>
        <v>113118</v>
      </c>
    </row>
    <row r="29" spans="1:12" x14ac:dyDescent="0.15">
      <c r="A29" s="1" t="s">
        <v>21</v>
      </c>
      <c r="C29" s="4">
        <v>7.8E-2</v>
      </c>
      <c r="D29" s="4">
        <v>7.8E-2</v>
      </c>
      <c r="E29" s="4">
        <v>7.8E-2</v>
      </c>
      <c r="F29" s="4">
        <v>7.8E-2</v>
      </c>
      <c r="G29" s="4">
        <v>7.8E-2</v>
      </c>
      <c r="H29" s="4">
        <v>7.8E-2</v>
      </c>
      <c r="I29" s="4">
        <v>7.8E-2</v>
      </c>
      <c r="J29" s="4">
        <v>7.8E-2</v>
      </c>
      <c r="K29" s="4">
        <v>7.8E-2</v>
      </c>
      <c r="L29" s="4">
        <v>7.8E-2</v>
      </c>
    </row>
    <row r="30" spans="1:12" x14ac:dyDescent="0.2">
      <c r="A30" s="11" t="s">
        <v>28</v>
      </c>
      <c r="C30" s="9">
        <f t="shared" ref="C30:L30" si="4">C7*C29</f>
        <v>6626.88</v>
      </c>
      <c r="D30" s="9">
        <f t="shared" si="4"/>
        <v>7322.7179999999998</v>
      </c>
      <c r="E30" s="9">
        <f t="shared" si="4"/>
        <v>8043.6719999999996</v>
      </c>
      <c r="F30" s="9">
        <f t="shared" si="4"/>
        <v>8790.6</v>
      </c>
      <c r="G30" s="9">
        <f t="shared" si="4"/>
        <v>9564.2039999999997</v>
      </c>
      <c r="H30" s="9">
        <f t="shared" si="4"/>
        <v>10365.186</v>
      </c>
      <c r="I30" s="9">
        <f t="shared" si="4"/>
        <v>10572.51</v>
      </c>
      <c r="J30" s="9">
        <f t="shared" si="4"/>
        <v>10783.968000000001</v>
      </c>
      <c r="K30" s="9">
        <f t="shared" si="4"/>
        <v>10999.638000000001</v>
      </c>
      <c r="L30" s="9">
        <f t="shared" si="4"/>
        <v>11219.598</v>
      </c>
    </row>
    <row r="31" spans="1:12" x14ac:dyDescent="0.2">
      <c r="A31" s="11" t="s">
        <v>29</v>
      </c>
      <c r="C31" s="8">
        <f t="shared" ref="C31:L31" si="5">C7 - SUM(C11:C13) - C27 - C30</f>
        <v>8723.119999999999</v>
      </c>
      <c r="D31" s="8">
        <f t="shared" si="5"/>
        <v>10898.982</v>
      </c>
      <c r="E31" s="8">
        <f t="shared" si="5"/>
        <v>12271.928</v>
      </c>
      <c r="F31" s="8">
        <f t="shared" si="5"/>
        <v>14061.800000000001</v>
      </c>
      <c r="G31" s="8">
        <f t="shared" si="5"/>
        <v>15574.996000000001</v>
      </c>
      <c r="H31" s="8">
        <f t="shared" si="5"/>
        <v>17537.313999999998</v>
      </c>
      <c r="I31" s="8">
        <f t="shared" si="5"/>
        <v>18016.89</v>
      </c>
      <c r="J31" s="8">
        <f t="shared" si="5"/>
        <v>18508.531999999999</v>
      </c>
      <c r="K31" s="8">
        <f t="shared" si="5"/>
        <v>19004.762000000002</v>
      </c>
      <c r="L31" s="8">
        <f t="shared" si="5"/>
        <v>19503.402000000002</v>
      </c>
    </row>
    <row r="32" spans="1:12" x14ac:dyDescent="0.2">
      <c r="A32" s="8" t="s">
        <v>30</v>
      </c>
      <c r="C32" s="9">
        <v>4000</v>
      </c>
      <c r="D32" s="9">
        <v>4000</v>
      </c>
      <c r="E32" s="9">
        <v>4000</v>
      </c>
      <c r="F32" s="9">
        <v>4000</v>
      </c>
      <c r="G32" s="9">
        <v>4000</v>
      </c>
      <c r="H32" s="9">
        <v>4000</v>
      </c>
      <c r="I32" s="9">
        <v>4000</v>
      </c>
      <c r="J32" s="9">
        <v>4000</v>
      </c>
      <c r="K32" s="9">
        <v>4000</v>
      </c>
      <c r="L32" s="9">
        <v>4000</v>
      </c>
    </row>
    <row r="33" spans="1:12" x14ac:dyDescent="0.2">
      <c r="A33" s="11" t="s">
        <v>27</v>
      </c>
      <c r="C33" s="8">
        <f t="shared" ref="C33:L33" si="6">C31-C32</f>
        <v>4723.119999999999</v>
      </c>
      <c r="D33" s="8">
        <f t="shared" si="6"/>
        <v>6898.982</v>
      </c>
      <c r="E33" s="8">
        <f t="shared" si="6"/>
        <v>8271.9279999999999</v>
      </c>
      <c r="F33" s="8">
        <f t="shared" si="6"/>
        <v>10061.800000000001</v>
      </c>
      <c r="G33" s="8">
        <f t="shared" si="6"/>
        <v>11574.996000000001</v>
      </c>
      <c r="H33" s="8">
        <f t="shared" si="6"/>
        <v>13537.313999999998</v>
      </c>
      <c r="I33" s="8">
        <f t="shared" si="6"/>
        <v>14016.89</v>
      </c>
      <c r="J33" s="8">
        <f t="shared" si="6"/>
        <v>14508.531999999999</v>
      </c>
      <c r="K33" s="8">
        <f t="shared" si="6"/>
        <v>15004.762000000002</v>
      </c>
      <c r="L33" s="8">
        <f t="shared" si="6"/>
        <v>15503.402000000002</v>
      </c>
    </row>
    <row r="34" spans="1:12" x14ac:dyDescent="0.2">
      <c r="A34" s="8" t="s">
        <v>32</v>
      </c>
      <c r="C34" s="9">
        <f>C33*0.4</f>
        <v>1889.2479999999996</v>
      </c>
      <c r="D34" s="9">
        <f t="shared" ref="D34:L34" si="7">D33*0.4</f>
        <v>2759.5928000000004</v>
      </c>
      <c r="E34" s="9">
        <f t="shared" si="7"/>
        <v>3308.7712000000001</v>
      </c>
      <c r="F34" s="9">
        <f t="shared" si="7"/>
        <v>4024.7200000000007</v>
      </c>
      <c r="G34" s="9">
        <f t="shared" si="7"/>
        <v>4629.9984000000004</v>
      </c>
      <c r="H34" s="9">
        <f t="shared" si="7"/>
        <v>5414.9255999999996</v>
      </c>
      <c r="I34" s="9">
        <f t="shared" si="7"/>
        <v>5606.7560000000003</v>
      </c>
      <c r="J34" s="9">
        <f t="shared" si="7"/>
        <v>5803.4128000000001</v>
      </c>
      <c r="K34" s="9">
        <f t="shared" si="7"/>
        <v>6001.9048000000012</v>
      </c>
      <c r="L34" s="9">
        <f t="shared" si="7"/>
        <v>6201.3608000000013</v>
      </c>
    </row>
    <row r="35" spans="1:12" x14ac:dyDescent="0.15">
      <c r="A35" s="12" t="s">
        <v>33</v>
      </c>
      <c r="C35" s="7">
        <f>C33-C34</f>
        <v>2833.8719999999994</v>
      </c>
      <c r="D35" s="7">
        <f t="shared" ref="D35:L35" si="8">D33-D34</f>
        <v>4139.3891999999996</v>
      </c>
      <c r="E35" s="7">
        <f t="shared" si="8"/>
        <v>4963.1567999999997</v>
      </c>
      <c r="F35" s="7">
        <f t="shared" si="8"/>
        <v>6037.08</v>
      </c>
      <c r="G35" s="7">
        <f t="shared" si="8"/>
        <v>6944.9976000000006</v>
      </c>
      <c r="H35" s="7">
        <f t="shared" si="8"/>
        <v>8122.3883999999989</v>
      </c>
      <c r="I35" s="7">
        <f t="shared" si="8"/>
        <v>8410.1339999999982</v>
      </c>
      <c r="J35" s="7">
        <f t="shared" si="8"/>
        <v>8705.1191999999992</v>
      </c>
      <c r="K35" s="7">
        <f t="shared" si="8"/>
        <v>9002.8572000000022</v>
      </c>
      <c r="L35" s="7">
        <f t="shared" si="8"/>
        <v>9302.0411999999997</v>
      </c>
    </row>
    <row r="36" spans="1:12" x14ac:dyDescent="0.2">
      <c r="A36" s="8" t="s">
        <v>31</v>
      </c>
      <c r="C36" s="8">
        <f>C32</f>
        <v>4000</v>
      </c>
      <c r="D36" s="8">
        <f t="shared" ref="D36:L36" si="9">D32</f>
        <v>4000</v>
      </c>
      <c r="E36" s="8">
        <f t="shared" si="9"/>
        <v>4000</v>
      </c>
      <c r="F36" s="8">
        <f t="shared" si="9"/>
        <v>4000</v>
      </c>
      <c r="G36" s="8">
        <f t="shared" si="9"/>
        <v>4000</v>
      </c>
      <c r="H36" s="8">
        <f t="shared" si="9"/>
        <v>4000</v>
      </c>
      <c r="I36" s="8">
        <f t="shared" si="9"/>
        <v>4000</v>
      </c>
      <c r="J36" s="8">
        <f t="shared" si="9"/>
        <v>4000</v>
      </c>
      <c r="K36" s="8">
        <f t="shared" si="9"/>
        <v>4000</v>
      </c>
      <c r="L36" s="8">
        <f t="shared" si="9"/>
        <v>4000</v>
      </c>
    </row>
    <row r="37" spans="1:12" x14ac:dyDescent="0.2">
      <c r="A37" s="8" t="s">
        <v>34</v>
      </c>
      <c r="B37" s="8">
        <v>12817</v>
      </c>
      <c r="C37" s="8">
        <f t="shared" ref="C37:L37" si="10">C45 + C47 - C49</f>
        <v>11891.027777777777</v>
      </c>
      <c r="D37" s="8">
        <f t="shared" si="10"/>
        <v>13127.7145</v>
      </c>
      <c r="E37" s="8">
        <f t="shared" si="10"/>
        <v>14417.363777777779</v>
      </c>
      <c r="F37" s="8">
        <f t="shared" si="10"/>
        <v>15750.005111111113</v>
      </c>
      <c r="G37" s="8">
        <f t="shared" si="10"/>
        <v>17133.457555555557</v>
      </c>
      <c r="H37" s="8">
        <f t="shared" si="10"/>
        <v>18562.134722222221</v>
      </c>
      <c r="I37" s="8">
        <f t="shared" si="10"/>
        <v>18932.197333333337</v>
      </c>
      <c r="J37" s="8">
        <f t="shared" si="10"/>
        <v>19309.615277777779</v>
      </c>
      <c r="K37" s="8">
        <f t="shared" si="10"/>
        <v>19694.600111111111</v>
      </c>
      <c r="L37" s="8">
        <f t="shared" si="10"/>
        <v>20087.313333333332</v>
      </c>
    </row>
    <row r="38" spans="1:12" x14ac:dyDescent="0.2">
      <c r="A38" s="8" t="s">
        <v>41</v>
      </c>
      <c r="C38" s="9">
        <f t="shared" ref="C38:L38" si="11">C37-B37</f>
        <v>-925.97222222222263</v>
      </c>
      <c r="D38" s="9">
        <f t="shared" si="11"/>
        <v>1236.6867222222227</v>
      </c>
      <c r="E38" s="9">
        <f t="shared" si="11"/>
        <v>1289.6492777777785</v>
      </c>
      <c r="F38" s="9">
        <f t="shared" si="11"/>
        <v>1332.6413333333348</v>
      </c>
      <c r="G38" s="9">
        <f t="shared" si="11"/>
        <v>1383.4524444444432</v>
      </c>
      <c r="H38" s="9">
        <f t="shared" si="11"/>
        <v>1428.6771666666646</v>
      </c>
      <c r="I38" s="9">
        <f t="shared" si="11"/>
        <v>370.06261111111598</v>
      </c>
      <c r="J38" s="9">
        <f t="shared" si="11"/>
        <v>377.41794444444167</v>
      </c>
      <c r="K38" s="9">
        <f t="shared" si="11"/>
        <v>384.98483333333206</v>
      </c>
      <c r="L38" s="9">
        <f t="shared" si="11"/>
        <v>392.71322222222079</v>
      </c>
    </row>
    <row r="39" spans="1:12" x14ac:dyDescent="0.2">
      <c r="A39" s="8" t="s">
        <v>35</v>
      </c>
      <c r="B39" s="9">
        <v>45000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2" x14ac:dyDescent="0.2">
      <c r="A40" s="8" t="s">
        <v>42</v>
      </c>
      <c r="L40" s="8">
        <v>20000</v>
      </c>
    </row>
    <row r="41" spans="1:12" x14ac:dyDescent="0.2">
      <c r="A41" s="11" t="s">
        <v>36</v>
      </c>
      <c r="B41" s="8">
        <v>-45000</v>
      </c>
      <c r="C41" s="8">
        <f t="shared" ref="C41:K41" si="12">C35 + C36 - C38 - C39</f>
        <v>7759.844222222222</v>
      </c>
      <c r="D41" s="8">
        <f t="shared" si="12"/>
        <v>6902.7024777777769</v>
      </c>
      <c r="E41" s="8">
        <f t="shared" si="12"/>
        <v>7673.5075222222222</v>
      </c>
      <c r="F41" s="8">
        <f t="shared" si="12"/>
        <v>8704.4386666666651</v>
      </c>
      <c r="G41" s="8">
        <f t="shared" si="12"/>
        <v>9561.5451555555574</v>
      </c>
      <c r="H41" s="8">
        <f t="shared" si="12"/>
        <v>10693.711233333335</v>
      </c>
      <c r="I41" s="8">
        <f t="shared" si="12"/>
        <v>12040.071388888882</v>
      </c>
      <c r="J41" s="8">
        <f t="shared" si="12"/>
        <v>12327.701255555558</v>
      </c>
      <c r="K41" s="8">
        <f t="shared" si="12"/>
        <v>12617.87236666667</v>
      </c>
      <c r="L41" s="8">
        <f>L35 + L36 - L38 - L39 +L40</f>
        <v>32909.327977777779</v>
      </c>
    </row>
    <row r="43" spans="1:12" x14ac:dyDescent="0.15">
      <c r="A43" s="1" t="s">
        <v>22</v>
      </c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x14ac:dyDescent="0.15">
      <c r="A44" s="1" t="s">
        <v>23</v>
      </c>
      <c r="C44" s="1">
        <v>47.6</v>
      </c>
      <c r="D44" s="1">
        <v>47.6</v>
      </c>
      <c r="E44" s="1">
        <v>47.6</v>
      </c>
      <c r="F44" s="1">
        <v>47.6</v>
      </c>
      <c r="G44" s="1">
        <v>47.6</v>
      </c>
      <c r="H44" s="1">
        <v>47.6</v>
      </c>
      <c r="I44" s="1">
        <v>47.6</v>
      </c>
      <c r="J44" s="1">
        <v>47.6</v>
      </c>
      <c r="K44" s="1">
        <v>47.6</v>
      </c>
      <c r="L44" s="1">
        <v>47.6</v>
      </c>
    </row>
    <row r="45" spans="1:12" x14ac:dyDescent="0.2">
      <c r="A45" s="8" t="s">
        <v>37</v>
      </c>
      <c r="C45" s="8">
        <f t="shared" ref="C45:L45" si="13">C44 * C7 / 360</f>
        <v>11233.6</v>
      </c>
      <c r="D45" s="8">
        <f t="shared" si="13"/>
        <v>12413.154444444446</v>
      </c>
      <c r="E45" s="8">
        <f t="shared" si="13"/>
        <v>13635.284444444445</v>
      </c>
      <c r="F45" s="8">
        <f t="shared" si="13"/>
        <v>14901.444444444445</v>
      </c>
      <c r="G45" s="8">
        <f t="shared" si="13"/>
        <v>16212.824444444444</v>
      </c>
      <c r="H45" s="8">
        <f t="shared" si="13"/>
        <v>17570.614444444444</v>
      </c>
      <c r="I45" s="8">
        <f t="shared" si="13"/>
        <v>17922.06111111111</v>
      </c>
      <c r="J45" s="8">
        <f t="shared" si="13"/>
        <v>18280.515555555558</v>
      </c>
      <c r="K45" s="8">
        <f t="shared" si="13"/>
        <v>18646.11</v>
      </c>
      <c r="L45" s="8">
        <f t="shared" si="13"/>
        <v>19018.976666666669</v>
      </c>
    </row>
    <row r="46" spans="1:12" x14ac:dyDescent="0.15">
      <c r="A46" s="1" t="s">
        <v>24</v>
      </c>
      <c r="C46" s="1">
        <v>37.6</v>
      </c>
      <c r="D46" s="1">
        <v>37.6</v>
      </c>
      <c r="E46" s="1">
        <v>37.6</v>
      </c>
      <c r="F46" s="1">
        <v>37.6</v>
      </c>
      <c r="G46" s="1">
        <v>37.6</v>
      </c>
      <c r="H46" s="1">
        <v>37.6</v>
      </c>
      <c r="I46" s="1">
        <v>37.6</v>
      </c>
      <c r="J46" s="1">
        <v>37.6</v>
      </c>
      <c r="K46" s="1">
        <v>37.6</v>
      </c>
      <c r="L46" s="1">
        <v>37.6</v>
      </c>
    </row>
    <row r="47" spans="1:12" x14ac:dyDescent="0.2">
      <c r="A47" s="8" t="s">
        <v>38</v>
      </c>
      <c r="C47" s="8">
        <f t="shared" ref="C47:L47" si="14">C46 * C28 / 360</f>
        <v>7270.3777777777777</v>
      </c>
      <c r="D47" s="8">
        <f t="shared" si="14"/>
        <v>7902.1935555555556</v>
      </c>
      <c r="E47" s="8">
        <f t="shared" si="14"/>
        <v>8648.8773333333338</v>
      </c>
      <c r="F47" s="8">
        <f t="shared" si="14"/>
        <v>9384.0826666666671</v>
      </c>
      <c r="G47" s="8">
        <f t="shared" si="14"/>
        <v>10181.119111111113</v>
      </c>
      <c r="H47" s="8">
        <f t="shared" si="14"/>
        <v>10965.047777777778</v>
      </c>
      <c r="I47" s="8">
        <f t="shared" si="14"/>
        <v>11170.918222222224</v>
      </c>
      <c r="J47" s="8">
        <f t="shared" si="14"/>
        <v>11380.632222222222</v>
      </c>
      <c r="K47" s="8">
        <f t="shared" si="14"/>
        <v>11595.067111111111</v>
      </c>
      <c r="L47" s="8">
        <f t="shared" si="14"/>
        <v>11814.546666666665</v>
      </c>
    </row>
    <row r="48" spans="1:12" x14ac:dyDescent="0.15">
      <c r="A48" s="1" t="s">
        <v>25</v>
      </c>
      <c r="C48" s="1">
        <v>34.200000000000003</v>
      </c>
      <c r="D48" s="1">
        <v>34.200000000000003</v>
      </c>
      <c r="E48" s="1">
        <v>34.200000000000003</v>
      </c>
      <c r="F48" s="1">
        <v>34.200000000000003</v>
      </c>
      <c r="G48" s="1">
        <v>34.200000000000003</v>
      </c>
      <c r="H48" s="1">
        <v>34.200000000000003</v>
      </c>
      <c r="I48" s="1">
        <v>34.200000000000003</v>
      </c>
      <c r="J48" s="1">
        <v>34.200000000000003</v>
      </c>
      <c r="K48" s="1">
        <v>34.200000000000003</v>
      </c>
      <c r="L48" s="1">
        <v>34.200000000000003</v>
      </c>
    </row>
    <row r="49" spans="1:12" x14ac:dyDescent="0.2">
      <c r="A49" s="8" t="s">
        <v>39</v>
      </c>
      <c r="C49" s="8">
        <f t="shared" ref="C49:L49" si="15">C48 * C28 / 360</f>
        <v>6612.95</v>
      </c>
      <c r="D49" s="8">
        <f t="shared" si="15"/>
        <v>7187.6335000000017</v>
      </c>
      <c r="E49" s="8">
        <f t="shared" si="15"/>
        <v>7866.7980000000007</v>
      </c>
      <c r="F49" s="8">
        <f t="shared" si="15"/>
        <v>8535.5220000000008</v>
      </c>
      <c r="G49" s="8">
        <f t="shared" si="15"/>
        <v>9260.4860000000008</v>
      </c>
      <c r="H49" s="8">
        <f t="shared" si="15"/>
        <v>9973.5275000000001</v>
      </c>
      <c r="I49" s="8">
        <f t="shared" si="15"/>
        <v>10160.782000000001</v>
      </c>
      <c r="J49" s="8">
        <f t="shared" si="15"/>
        <v>10351.532500000001</v>
      </c>
      <c r="K49" s="8">
        <f t="shared" si="15"/>
        <v>10546.577000000001</v>
      </c>
      <c r="L49" s="8">
        <f t="shared" si="15"/>
        <v>10746.210000000001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/>
  </sheetViews>
  <sheetFormatPr baseColWidth="10" defaultRowHeight="16" x14ac:dyDescent="0.2"/>
  <cols>
    <col min="1" max="1" width="18" bestFit="1" customWidth="1"/>
  </cols>
  <sheetData>
    <row r="1" spans="1:13" x14ac:dyDescent="0.15">
      <c r="B1" s="8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3" x14ac:dyDescent="0.2">
      <c r="A2" s="11" t="s">
        <v>27</v>
      </c>
      <c r="C2">
        <f>'Free Cash Flow'!C33</f>
        <v>4723.119999999999</v>
      </c>
      <c r="D2">
        <f>'Free Cash Flow'!D33</f>
        <v>6898.982</v>
      </c>
      <c r="E2">
        <f>'Free Cash Flow'!E33</f>
        <v>8271.9279999999999</v>
      </c>
      <c r="F2">
        <f>'Free Cash Flow'!F33</f>
        <v>10061.800000000001</v>
      </c>
      <c r="G2">
        <f>'Free Cash Flow'!G33</f>
        <v>11574.996000000001</v>
      </c>
      <c r="H2">
        <f>'Free Cash Flow'!H33</f>
        <v>13537.313999999998</v>
      </c>
      <c r="I2">
        <f>'Free Cash Flow'!I33</f>
        <v>14016.89</v>
      </c>
      <c r="J2">
        <f>'Free Cash Flow'!J33</f>
        <v>14508.531999999999</v>
      </c>
      <c r="K2">
        <f>'Free Cash Flow'!K33</f>
        <v>15004.762000000002</v>
      </c>
      <c r="L2">
        <f>'Free Cash Flow'!L33</f>
        <v>15503.402000000002</v>
      </c>
      <c r="M2" t="s">
        <v>54</v>
      </c>
    </row>
    <row r="3" spans="1:13" x14ac:dyDescent="0.2">
      <c r="A3" s="27" t="s">
        <v>55</v>
      </c>
      <c r="B3" s="17"/>
      <c r="C3" s="23">
        <f>C2 *$M3</f>
        <v>1653.0919999999996</v>
      </c>
      <c r="D3" s="23">
        <f t="shared" ref="D3:L3" si="0">D2 *$M3</f>
        <v>2414.6436999999996</v>
      </c>
      <c r="E3" s="23">
        <f t="shared" si="0"/>
        <v>2895.1747999999998</v>
      </c>
      <c r="F3" s="23">
        <f t="shared" si="0"/>
        <v>3521.63</v>
      </c>
      <c r="G3" s="23">
        <f t="shared" si="0"/>
        <v>4051.2485999999999</v>
      </c>
      <c r="H3" s="23">
        <f t="shared" si="0"/>
        <v>4738.0598999999993</v>
      </c>
      <c r="I3" s="23">
        <f t="shared" si="0"/>
        <v>4905.9114999999993</v>
      </c>
      <c r="J3" s="23">
        <f t="shared" si="0"/>
        <v>5077.9861999999994</v>
      </c>
      <c r="K3" s="23">
        <f t="shared" si="0"/>
        <v>5251.6667000000007</v>
      </c>
      <c r="L3" s="23">
        <f t="shared" si="0"/>
        <v>5426.1907000000001</v>
      </c>
      <c r="M3" s="18">
        <v>0.35</v>
      </c>
    </row>
    <row r="4" spans="1:13" x14ac:dyDescent="0.2">
      <c r="A4" s="28"/>
      <c r="B4" s="19"/>
      <c r="C4" s="24">
        <f>C2 *$M4</f>
        <v>1700.3231999999996</v>
      </c>
      <c r="D4" s="24">
        <f t="shared" ref="D4:L4" si="1">D2 *$M4</f>
        <v>2483.6335199999999</v>
      </c>
      <c r="E4" s="24">
        <f t="shared" si="1"/>
        <v>2977.89408</v>
      </c>
      <c r="F4" s="24">
        <f t="shared" si="1"/>
        <v>3622.248</v>
      </c>
      <c r="G4" s="24">
        <f t="shared" si="1"/>
        <v>4166.99856</v>
      </c>
      <c r="H4" s="24">
        <f t="shared" si="1"/>
        <v>4873.433039999999</v>
      </c>
      <c r="I4" s="24">
        <f t="shared" si="1"/>
        <v>5046.0803999999998</v>
      </c>
      <c r="J4" s="24">
        <f t="shared" si="1"/>
        <v>5223.0715199999995</v>
      </c>
      <c r="K4" s="24">
        <f t="shared" si="1"/>
        <v>5401.714320000001</v>
      </c>
      <c r="L4" s="24">
        <f t="shared" si="1"/>
        <v>5581.2247200000002</v>
      </c>
      <c r="M4" s="20">
        <v>0.36</v>
      </c>
    </row>
    <row r="5" spans="1:13" x14ac:dyDescent="0.2">
      <c r="A5" s="28"/>
      <c r="B5" s="19"/>
      <c r="C5" s="24">
        <f>C2 *$M5</f>
        <v>1747.5543999999995</v>
      </c>
      <c r="D5" s="24">
        <f t="shared" ref="D5:L5" si="2">D2 *$M5</f>
        <v>2552.6233400000001</v>
      </c>
      <c r="E5" s="24">
        <f t="shared" si="2"/>
        <v>3060.6133599999998</v>
      </c>
      <c r="F5" s="24">
        <f t="shared" si="2"/>
        <v>3722.8660000000004</v>
      </c>
      <c r="G5" s="24">
        <f t="shared" si="2"/>
        <v>4282.7485200000001</v>
      </c>
      <c r="H5" s="24">
        <f t="shared" si="2"/>
        <v>5008.8061799999996</v>
      </c>
      <c r="I5" s="24">
        <f t="shared" si="2"/>
        <v>5186.2492999999995</v>
      </c>
      <c r="J5" s="24">
        <f t="shared" si="2"/>
        <v>5368.1568399999996</v>
      </c>
      <c r="K5" s="24">
        <f t="shared" si="2"/>
        <v>5551.7619400000012</v>
      </c>
      <c r="L5" s="24">
        <f t="shared" si="2"/>
        <v>5736.2587400000002</v>
      </c>
      <c r="M5" s="20">
        <v>0.37</v>
      </c>
    </row>
    <row r="6" spans="1:13" x14ac:dyDescent="0.2">
      <c r="A6" s="28"/>
      <c r="B6" s="19"/>
      <c r="C6" s="24">
        <f>C2 *$M6</f>
        <v>1794.7855999999997</v>
      </c>
      <c r="D6" s="24">
        <f t="shared" ref="D6:L6" si="3">D2 *$M6</f>
        <v>2621.6131599999999</v>
      </c>
      <c r="E6" s="24">
        <f t="shared" si="3"/>
        <v>3143.3326400000001</v>
      </c>
      <c r="F6" s="24">
        <f t="shared" si="3"/>
        <v>3823.4840000000004</v>
      </c>
      <c r="G6" s="24">
        <f t="shared" si="3"/>
        <v>4398.4984800000002</v>
      </c>
      <c r="H6" s="24">
        <f t="shared" si="3"/>
        <v>5144.1793199999993</v>
      </c>
      <c r="I6" s="24">
        <f t="shared" si="3"/>
        <v>5326.4182000000001</v>
      </c>
      <c r="J6" s="24">
        <f t="shared" si="3"/>
        <v>5513.2421599999998</v>
      </c>
      <c r="K6" s="24">
        <f t="shared" si="3"/>
        <v>5701.8095600000006</v>
      </c>
      <c r="L6" s="24">
        <f t="shared" si="3"/>
        <v>5891.2927600000012</v>
      </c>
      <c r="M6" s="20">
        <v>0.38</v>
      </c>
    </row>
    <row r="7" spans="1:13" x14ac:dyDescent="0.2">
      <c r="A7" s="28"/>
      <c r="B7" s="19"/>
      <c r="C7" s="24">
        <f>C2 *$M7</f>
        <v>1842.0167999999996</v>
      </c>
      <c r="D7" s="24">
        <f t="shared" ref="D7:L7" si="4">D2 *$M7</f>
        <v>2690.6029800000001</v>
      </c>
      <c r="E7" s="24">
        <f t="shared" si="4"/>
        <v>3226.0519199999999</v>
      </c>
      <c r="F7" s="24">
        <f t="shared" si="4"/>
        <v>3924.1020000000008</v>
      </c>
      <c r="G7" s="24">
        <f t="shared" si="4"/>
        <v>4514.2484400000003</v>
      </c>
      <c r="H7" s="24">
        <f t="shared" si="4"/>
        <v>5279.5524599999999</v>
      </c>
      <c r="I7" s="24">
        <f t="shared" si="4"/>
        <v>5466.5870999999997</v>
      </c>
      <c r="J7" s="24">
        <f t="shared" si="4"/>
        <v>5658.3274799999999</v>
      </c>
      <c r="K7" s="24">
        <f t="shared" si="4"/>
        <v>5851.8571800000009</v>
      </c>
      <c r="L7" s="24">
        <f t="shared" si="4"/>
        <v>6046.3267800000012</v>
      </c>
      <c r="M7" s="20">
        <v>0.39</v>
      </c>
    </row>
    <row r="8" spans="1:13" x14ac:dyDescent="0.2">
      <c r="A8" s="28"/>
      <c r="B8" s="19"/>
      <c r="C8" s="24">
        <f>C2 *$M8</f>
        <v>1889.2479999999996</v>
      </c>
      <c r="D8" s="24">
        <f t="shared" ref="D8:L8" si="5">D2 *$M8</f>
        <v>2759.5928000000004</v>
      </c>
      <c r="E8" s="24">
        <f t="shared" si="5"/>
        <v>3308.7712000000001</v>
      </c>
      <c r="F8" s="24">
        <f t="shared" si="5"/>
        <v>4024.7200000000007</v>
      </c>
      <c r="G8" s="24">
        <f t="shared" si="5"/>
        <v>4629.9984000000004</v>
      </c>
      <c r="H8" s="24">
        <f t="shared" si="5"/>
        <v>5414.9255999999996</v>
      </c>
      <c r="I8" s="24">
        <f t="shared" si="5"/>
        <v>5606.7560000000003</v>
      </c>
      <c r="J8" s="24">
        <f t="shared" si="5"/>
        <v>5803.4128000000001</v>
      </c>
      <c r="K8" s="24">
        <f t="shared" si="5"/>
        <v>6001.9048000000012</v>
      </c>
      <c r="L8" s="24">
        <f t="shared" si="5"/>
        <v>6201.3608000000013</v>
      </c>
      <c r="M8" s="20">
        <v>0.4</v>
      </c>
    </row>
    <row r="9" spans="1:13" x14ac:dyDescent="0.2">
      <c r="A9" s="28"/>
      <c r="B9" s="19"/>
      <c r="C9" s="24">
        <f>C2 *$M9</f>
        <v>1936.4791999999995</v>
      </c>
      <c r="D9" s="24">
        <f t="shared" ref="D9:L9" si="6">D2 *$M9</f>
        <v>2828.5826199999997</v>
      </c>
      <c r="E9" s="24">
        <f t="shared" si="6"/>
        <v>3391.4904799999999</v>
      </c>
      <c r="F9" s="24">
        <f t="shared" si="6"/>
        <v>4125.3380000000006</v>
      </c>
      <c r="G9" s="24">
        <f t="shared" si="6"/>
        <v>4745.7483600000005</v>
      </c>
      <c r="H9" s="24">
        <f t="shared" si="6"/>
        <v>5550.2987399999993</v>
      </c>
      <c r="I9" s="24">
        <f t="shared" si="6"/>
        <v>5746.9248999999991</v>
      </c>
      <c r="J9" s="24">
        <f t="shared" si="6"/>
        <v>5948.4981199999993</v>
      </c>
      <c r="K9" s="24">
        <f t="shared" si="6"/>
        <v>6151.9524200000005</v>
      </c>
      <c r="L9" s="24">
        <f t="shared" si="6"/>
        <v>6356.3948200000004</v>
      </c>
      <c r="M9" s="20">
        <v>0.41</v>
      </c>
    </row>
    <row r="10" spans="1:13" x14ac:dyDescent="0.2">
      <c r="A10" s="28"/>
      <c r="B10" s="19"/>
      <c r="C10" s="24">
        <f>C2 *$M10</f>
        <v>1983.7103999999995</v>
      </c>
      <c r="D10" s="24">
        <f t="shared" ref="D10:L10" si="7">D2 *$M10</f>
        <v>2897.5724399999999</v>
      </c>
      <c r="E10" s="24">
        <f t="shared" si="7"/>
        <v>3474.2097599999997</v>
      </c>
      <c r="F10" s="24">
        <f t="shared" si="7"/>
        <v>4225.9560000000001</v>
      </c>
      <c r="G10" s="24">
        <f t="shared" si="7"/>
        <v>4861.4983200000006</v>
      </c>
      <c r="H10" s="24">
        <f t="shared" si="7"/>
        <v>5685.671879999999</v>
      </c>
      <c r="I10" s="24">
        <f t="shared" si="7"/>
        <v>5887.0937999999996</v>
      </c>
      <c r="J10" s="24">
        <f t="shared" si="7"/>
        <v>6093.5834399999994</v>
      </c>
      <c r="K10" s="24">
        <f t="shared" si="7"/>
        <v>6302.0000400000008</v>
      </c>
      <c r="L10" s="24">
        <f t="shared" si="7"/>
        <v>6511.4288400000005</v>
      </c>
      <c r="M10" s="20">
        <v>0.42</v>
      </c>
    </row>
    <row r="11" spans="1:13" x14ac:dyDescent="0.2">
      <c r="A11" s="28"/>
      <c r="B11" s="19"/>
      <c r="C11" s="24">
        <f>C2 *$M11</f>
        <v>2030.9415999999994</v>
      </c>
      <c r="D11" s="24">
        <f t="shared" ref="D11:L11" si="8">D2 *$M11</f>
        <v>2966.5622600000002</v>
      </c>
      <c r="E11" s="24">
        <f t="shared" si="8"/>
        <v>3556.92904</v>
      </c>
      <c r="F11" s="24">
        <f t="shared" si="8"/>
        <v>4326.5740000000005</v>
      </c>
      <c r="G11" s="24">
        <f t="shared" si="8"/>
        <v>4977.2482800000007</v>
      </c>
      <c r="H11" s="24">
        <f t="shared" si="8"/>
        <v>5821.0450199999996</v>
      </c>
      <c r="I11" s="24">
        <f t="shared" si="8"/>
        <v>6027.2626999999993</v>
      </c>
      <c r="J11" s="24">
        <f t="shared" si="8"/>
        <v>6238.6687599999996</v>
      </c>
      <c r="K11" s="24">
        <f t="shared" si="8"/>
        <v>6452.0476600000011</v>
      </c>
      <c r="L11" s="24">
        <f t="shared" si="8"/>
        <v>6666.4628600000005</v>
      </c>
      <c r="M11" s="20">
        <v>0.43</v>
      </c>
    </row>
    <row r="12" spans="1:13" x14ac:dyDescent="0.2">
      <c r="A12" s="28"/>
      <c r="B12" s="19"/>
      <c r="C12" s="24">
        <f>C2 *$M12</f>
        <v>2078.1727999999994</v>
      </c>
      <c r="D12" s="24">
        <f t="shared" ref="D12:L12" si="9">D2 *$M12</f>
        <v>3035.5520799999999</v>
      </c>
      <c r="E12" s="24">
        <f t="shared" si="9"/>
        <v>3639.6483199999998</v>
      </c>
      <c r="F12" s="24">
        <f t="shared" si="9"/>
        <v>4427.1920000000009</v>
      </c>
      <c r="G12" s="24">
        <f t="shared" si="9"/>
        <v>5092.9982400000008</v>
      </c>
      <c r="H12" s="24">
        <f t="shared" si="9"/>
        <v>5956.4181599999993</v>
      </c>
      <c r="I12" s="24">
        <f t="shared" si="9"/>
        <v>6167.4315999999999</v>
      </c>
      <c r="J12" s="24">
        <f t="shared" si="9"/>
        <v>6383.7540799999997</v>
      </c>
      <c r="K12" s="24">
        <f t="shared" si="9"/>
        <v>6602.0952800000014</v>
      </c>
      <c r="L12" s="24">
        <f t="shared" si="9"/>
        <v>6821.4968800000006</v>
      </c>
      <c r="M12" s="20">
        <v>0.44</v>
      </c>
    </row>
    <row r="13" spans="1:13" x14ac:dyDescent="0.2">
      <c r="A13" s="29"/>
      <c r="B13" s="21"/>
      <c r="C13" s="25">
        <f>C2 *$M13</f>
        <v>2125.4039999999995</v>
      </c>
      <c r="D13" s="25">
        <f t="shared" ref="D13:L13" si="10">D2 *$M13</f>
        <v>3104.5419000000002</v>
      </c>
      <c r="E13" s="25">
        <f t="shared" si="10"/>
        <v>3722.3676</v>
      </c>
      <c r="F13" s="25">
        <f t="shared" si="10"/>
        <v>4527.8100000000004</v>
      </c>
      <c r="G13" s="25">
        <f t="shared" si="10"/>
        <v>5208.7482000000009</v>
      </c>
      <c r="H13" s="25">
        <f t="shared" si="10"/>
        <v>6091.7912999999999</v>
      </c>
      <c r="I13" s="25">
        <f t="shared" si="10"/>
        <v>6307.6004999999996</v>
      </c>
      <c r="J13" s="25">
        <f t="shared" si="10"/>
        <v>6528.8393999999998</v>
      </c>
      <c r="K13" s="25">
        <f t="shared" si="10"/>
        <v>6752.1429000000016</v>
      </c>
      <c r="L13" s="25">
        <f t="shared" si="10"/>
        <v>6976.5309000000007</v>
      </c>
      <c r="M13" s="22">
        <v>0.45</v>
      </c>
    </row>
    <row r="16" spans="1:13" x14ac:dyDescent="0.2">
      <c r="A16" s="27" t="s">
        <v>33</v>
      </c>
      <c r="B16" s="17"/>
      <c r="C16" s="17">
        <f>C$2-C3</f>
        <v>3070.0279999999993</v>
      </c>
      <c r="D16" s="17">
        <f t="shared" ref="D16:L16" si="11">D$2-D3</f>
        <v>4484.3383000000003</v>
      </c>
      <c r="E16" s="17">
        <f t="shared" si="11"/>
        <v>5376.7532000000001</v>
      </c>
      <c r="F16" s="17">
        <f t="shared" si="11"/>
        <v>6540.170000000001</v>
      </c>
      <c r="G16" s="17">
        <f t="shared" si="11"/>
        <v>7523.7474000000011</v>
      </c>
      <c r="H16" s="17">
        <f t="shared" si="11"/>
        <v>8799.2540999999983</v>
      </c>
      <c r="I16" s="17">
        <f t="shared" si="11"/>
        <v>9110.9785000000011</v>
      </c>
      <c r="J16" s="17">
        <f t="shared" si="11"/>
        <v>9430.5457999999999</v>
      </c>
      <c r="K16" s="17">
        <f t="shared" si="11"/>
        <v>9753.0953000000009</v>
      </c>
      <c r="L16" s="17">
        <f t="shared" si="11"/>
        <v>10077.211300000003</v>
      </c>
      <c r="M16" s="18">
        <v>0.35</v>
      </c>
    </row>
    <row r="17" spans="1:13" x14ac:dyDescent="0.2">
      <c r="A17" s="28"/>
      <c r="B17" s="19"/>
      <c r="C17" s="19">
        <f t="shared" ref="C17:L27" si="12">C$2-C4</f>
        <v>3022.7967999999992</v>
      </c>
      <c r="D17" s="19">
        <f t="shared" si="12"/>
        <v>4415.3484800000006</v>
      </c>
      <c r="E17" s="19">
        <f t="shared" si="12"/>
        <v>5294.0339199999999</v>
      </c>
      <c r="F17" s="19">
        <f t="shared" si="12"/>
        <v>6439.5520000000015</v>
      </c>
      <c r="G17" s="19">
        <f t="shared" si="12"/>
        <v>7407.997440000001</v>
      </c>
      <c r="H17" s="19">
        <f t="shared" si="12"/>
        <v>8663.8809599999986</v>
      </c>
      <c r="I17" s="19">
        <f t="shared" si="12"/>
        <v>8970.8096000000005</v>
      </c>
      <c r="J17" s="19">
        <f t="shared" si="12"/>
        <v>9285.4604799999997</v>
      </c>
      <c r="K17" s="19">
        <f t="shared" si="12"/>
        <v>9603.0476800000015</v>
      </c>
      <c r="L17" s="19">
        <f t="shared" si="12"/>
        <v>9922.1772800000017</v>
      </c>
      <c r="M17" s="20">
        <v>0.36</v>
      </c>
    </row>
    <row r="18" spans="1:13" x14ac:dyDescent="0.2">
      <c r="A18" s="28"/>
      <c r="B18" s="19"/>
      <c r="C18" s="19">
        <f t="shared" si="12"/>
        <v>2975.5655999999994</v>
      </c>
      <c r="D18" s="19">
        <f t="shared" si="12"/>
        <v>4346.3586599999999</v>
      </c>
      <c r="E18" s="19">
        <f t="shared" si="12"/>
        <v>5211.3146400000005</v>
      </c>
      <c r="F18" s="19">
        <f t="shared" si="12"/>
        <v>6338.9340000000011</v>
      </c>
      <c r="G18" s="19">
        <f t="shared" si="12"/>
        <v>7292.2474800000009</v>
      </c>
      <c r="H18" s="19">
        <f t="shared" si="12"/>
        <v>8528.5078199999989</v>
      </c>
      <c r="I18" s="19">
        <f t="shared" si="12"/>
        <v>8830.6406999999999</v>
      </c>
      <c r="J18" s="19">
        <f t="shared" si="12"/>
        <v>9140.3751599999996</v>
      </c>
      <c r="K18" s="19">
        <f t="shared" si="12"/>
        <v>9453.0000600000021</v>
      </c>
      <c r="L18" s="19">
        <f t="shared" si="12"/>
        <v>9767.1432600000007</v>
      </c>
      <c r="M18" s="20">
        <v>0.37</v>
      </c>
    </row>
    <row r="19" spans="1:13" x14ac:dyDescent="0.2">
      <c r="A19" s="28"/>
      <c r="B19" s="19"/>
      <c r="C19" s="19">
        <f t="shared" si="12"/>
        <v>2928.3343999999993</v>
      </c>
      <c r="D19" s="19">
        <f t="shared" si="12"/>
        <v>4277.3688400000001</v>
      </c>
      <c r="E19" s="19">
        <f t="shared" si="12"/>
        <v>5128.5953599999993</v>
      </c>
      <c r="F19" s="19">
        <f t="shared" si="12"/>
        <v>6238.3160000000007</v>
      </c>
      <c r="G19" s="19">
        <f t="shared" si="12"/>
        <v>7176.4975200000008</v>
      </c>
      <c r="H19" s="19">
        <f t="shared" si="12"/>
        <v>8393.1346799999992</v>
      </c>
      <c r="I19" s="19">
        <f t="shared" si="12"/>
        <v>8690.4717999999993</v>
      </c>
      <c r="J19" s="19">
        <f t="shared" si="12"/>
        <v>8995.2898399999995</v>
      </c>
      <c r="K19" s="19">
        <f t="shared" si="12"/>
        <v>9302.9524400000009</v>
      </c>
      <c r="L19" s="19">
        <f t="shared" si="12"/>
        <v>9612.1092400000016</v>
      </c>
      <c r="M19" s="20">
        <v>0.38</v>
      </c>
    </row>
    <row r="20" spans="1:13" x14ac:dyDescent="0.2">
      <c r="A20" s="28"/>
      <c r="B20" s="19"/>
      <c r="C20" s="19">
        <f t="shared" si="12"/>
        <v>2881.1031999999996</v>
      </c>
      <c r="D20" s="19">
        <f t="shared" si="12"/>
        <v>4208.3790200000003</v>
      </c>
      <c r="E20" s="19">
        <f t="shared" si="12"/>
        <v>5045.87608</v>
      </c>
      <c r="F20" s="19">
        <f t="shared" si="12"/>
        <v>6137.6980000000003</v>
      </c>
      <c r="G20" s="19">
        <f t="shared" si="12"/>
        <v>7060.7475600000007</v>
      </c>
      <c r="H20" s="19">
        <f t="shared" si="12"/>
        <v>8257.7615399999995</v>
      </c>
      <c r="I20" s="19">
        <f t="shared" si="12"/>
        <v>8550.3028999999988</v>
      </c>
      <c r="J20" s="19">
        <f t="shared" si="12"/>
        <v>8850.2045199999993</v>
      </c>
      <c r="K20" s="19">
        <f t="shared" si="12"/>
        <v>9152.9048200000016</v>
      </c>
      <c r="L20" s="19">
        <f t="shared" si="12"/>
        <v>9457.0752200000006</v>
      </c>
      <c r="M20" s="20">
        <v>0.39</v>
      </c>
    </row>
    <row r="21" spans="1:13" x14ac:dyDescent="0.2">
      <c r="A21" s="28"/>
      <c r="B21" s="19"/>
      <c r="C21" s="19">
        <f t="shared" si="12"/>
        <v>2833.8719999999994</v>
      </c>
      <c r="D21" s="19">
        <f t="shared" si="12"/>
        <v>4139.3891999999996</v>
      </c>
      <c r="E21" s="19">
        <f t="shared" si="12"/>
        <v>4963.1567999999997</v>
      </c>
      <c r="F21" s="19">
        <f t="shared" si="12"/>
        <v>6037.08</v>
      </c>
      <c r="G21" s="19">
        <f t="shared" si="12"/>
        <v>6944.9976000000006</v>
      </c>
      <c r="H21" s="19">
        <f t="shared" si="12"/>
        <v>8122.3883999999989</v>
      </c>
      <c r="I21" s="19">
        <f t="shared" si="12"/>
        <v>8410.1339999999982</v>
      </c>
      <c r="J21" s="19">
        <f t="shared" si="12"/>
        <v>8705.1191999999992</v>
      </c>
      <c r="K21" s="19">
        <f t="shared" si="12"/>
        <v>9002.8572000000022</v>
      </c>
      <c r="L21" s="19">
        <f t="shared" si="12"/>
        <v>9302.0411999999997</v>
      </c>
      <c r="M21" s="20">
        <v>0.4</v>
      </c>
    </row>
    <row r="22" spans="1:13" x14ac:dyDescent="0.2">
      <c r="A22" s="28"/>
      <c r="B22" s="19"/>
      <c r="C22" s="19">
        <f t="shared" si="12"/>
        <v>2786.6407999999992</v>
      </c>
      <c r="D22" s="19">
        <f t="shared" si="12"/>
        <v>4070.3993800000003</v>
      </c>
      <c r="E22" s="19">
        <f t="shared" si="12"/>
        <v>4880.4375199999995</v>
      </c>
      <c r="F22" s="19">
        <f t="shared" si="12"/>
        <v>5936.4620000000004</v>
      </c>
      <c r="G22" s="19">
        <f t="shared" si="12"/>
        <v>6829.2476400000005</v>
      </c>
      <c r="H22" s="19">
        <f t="shared" si="12"/>
        <v>7987.0152599999992</v>
      </c>
      <c r="I22" s="19">
        <f t="shared" si="12"/>
        <v>8269.9651000000013</v>
      </c>
      <c r="J22" s="19">
        <f t="shared" si="12"/>
        <v>8560.033879999999</v>
      </c>
      <c r="K22" s="19">
        <f t="shared" si="12"/>
        <v>8852.809580000001</v>
      </c>
      <c r="L22" s="19">
        <f t="shared" si="12"/>
        <v>9147.0071800000005</v>
      </c>
      <c r="M22" s="20">
        <v>0.41</v>
      </c>
    </row>
    <row r="23" spans="1:13" x14ac:dyDescent="0.2">
      <c r="A23" s="28"/>
      <c r="B23" s="19"/>
      <c r="C23" s="19">
        <f t="shared" si="12"/>
        <v>2739.4095999999995</v>
      </c>
      <c r="D23" s="19">
        <f t="shared" si="12"/>
        <v>4001.4095600000001</v>
      </c>
      <c r="E23" s="19">
        <f t="shared" si="12"/>
        <v>4797.7182400000002</v>
      </c>
      <c r="F23" s="19">
        <f t="shared" si="12"/>
        <v>5835.844000000001</v>
      </c>
      <c r="G23" s="19">
        <f t="shared" si="12"/>
        <v>6713.4976800000004</v>
      </c>
      <c r="H23" s="19">
        <f t="shared" si="12"/>
        <v>7851.6421199999995</v>
      </c>
      <c r="I23" s="19">
        <f t="shared" si="12"/>
        <v>8129.7961999999998</v>
      </c>
      <c r="J23" s="19">
        <f t="shared" si="12"/>
        <v>8414.9485600000007</v>
      </c>
      <c r="K23" s="19">
        <f t="shared" si="12"/>
        <v>8702.7619600000016</v>
      </c>
      <c r="L23" s="19">
        <f t="shared" si="12"/>
        <v>8991.9731600000014</v>
      </c>
      <c r="M23" s="20">
        <v>0.42</v>
      </c>
    </row>
    <row r="24" spans="1:13" x14ac:dyDescent="0.2">
      <c r="A24" s="28"/>
      <c r="B24" s="19"/>
      <c r="C24" s="19">
        <f t="shared" si="12"/>
        <v>2692.1783999999998</v>
      </c>
      <c r="D24" s="19">
        <f t="shared" si="12"/>
        <v>3932.4197399999998</v>
      </c>
      <c r="E24" s="19">
        <f t="shared" si="12"/>
        <v>4714.9989599999999</v>
      </c>
      <c r="F24" s="19">
        <f t="shared" si="12"/>
        <v>5735.2260000000006</v>
      </c>
      <c r="G24" s="19">
        <f t="shared" si="12"/>
        <v>6597.7477200000003</v>
      </c>
      <c r="H24" s="19">
        <f t="shared" si="12"/>
        <v>7716.2689799999989</v>
      </c>
      <c r="I24" s="19">
        <f t="shared" si="12"/>
        <v>7989.6273000000001</v>
      </c>
      <c r="J24" s="19">
        <f t="shared" si="12"/>
        <v>8269.8632399999988</v>
      </c>
      <c r="K24" s="19">
        <f t="shared" si="12"/>
        <v>8552.7143400000023</v>
      </c>
      <c r="L24" s="19">
        <f t="shared" si="12"/>
        <v>8836.9391400000022</v>
      </c>
      <c r="M24" s="20">
        <v>0.43</v>
      </c>
    </row>
    <row r="25" spans="1:13" x14ac:dyDescent="0.2">
      <c r="A25" s="28"/>
      <c r="B25" s="19"/>
      <c r="C25" s="19">
        <f t="shared" si="12"/>
        <v>2644.9471999999996</v>
      </c>
      <c r="D25" s="19">
        <f t="shared" si="12"/>
        <v>3863.42992</v>
      </c>
      <c r="E25" s="19">
        <f t="shared" si="12"/>
        <v>4632.2796799999996</v>
      </c>
      <c r="F25" s="19">
        <f t="shared" si="12"/>
        <v>5634.6080000000002</v>
      </c>
      <c r="G25" s="19">
        <f t="shared" si="12"/>
        <v>6481.9977600000002</v>
      </c>
      <c r="H25" s="19">
        <f t="shared" si="12"/>
        <v>7580.8958399999992</v>
      </c>
      <c r="I25" s="19">
        <f t="shared" si="12"/>
        <v>7849.4583999999995</v>
      </c>
      <c r="J25" s="19">
        <f t="shared" si="12"/>
        <v>8124.7779199999995</v>
      </c>
      <c r="K25" s="19">
        <f t="shared" si="12"/>
        <v>8402.6667200000011</v>
      </c>
      <c r="L25" s="19">
        <f t="shared" si="12"/>
        <v>8681.9051200000013</v>
      </c>
      <c r="M25" s="20">
        <v>0.44</v>
      </c>
    </row>
    <row r="26" spans="1:13" x14ac:dyDescent="0.2">
      <c r="A26" s="29"/>
      <c r="B26" s="21"/>
      <c r="C26" s="21">
        <f t="shared" si="12"/>
        <v>2597.7159999999994</v>
      </c>
      <c r="D26" s="21">
        <f t="shared" si="12"/>
        <v>3794.4400999999998</v>
      </c>
      <c r="E26" s="21">
        <f t="shared" si="12"/>
        <v>4549.5604000000003</v>
      </c>
      <c r="F26" s="21">
        <f t="shared" si="12"/>
        <v>5533.9900000000007</v>
      </c>
      <c r="G26" s="21">
        <f t="shared" si="12"/>
        <v>6366.2478000000001</v>
      </c>
      <c r="H26" s="21">
        <f t="shared" si="12"/>
        <v>7445.5226999999986</v>
      </c>
      <c r="I26" s="21">
        <f t="shared" si="12"/>
        <v>7709.2894999999999</v>
      </c>
      <c r="J26" s="21">
        <f t="shared" si="12"/>
        <v>7979.6925999999994</v>
      </c>
      <c r="K26" s="21">
        <f t="shared" si="12"/>
        <v>8252.6190999999999</v>
      </c>
      <c r="L26" s="21">
        <f t="shared" si="12"/>
        <v>8526.8711000000003</v>
      </c>
      <c r="M26" s="22">
        <v>0.45</v>
      </c>
    </row>
    <row r="27" spans="1:13" x14ac:dyDescent="0.2">
      <c r="A27" s="26"/>
    </row>
    <row r="28" spans="1:13" x14ac:dyDescent="0.2">
      <c r="A28" s="8" t="s">
        <v>31</v>
      </c>
      <c r="C28">
        <f>'Free Cash Flow'!C36</f>
        <v>4000</v>
      </c>
      <c r="D28">
        <f>'Free Cash Flow'!D36</f>
        <v>4000</v>
      </c>
      <c r="E28">
        <f>'Free Cash Flow'!E36</f>
        <v>4000</v>
      </c>
      <c r="F28">
        <f>'Free Cash Flow'!F36</f>
        <v>4000</v>
      </c>
      <c r="G28">
        <f>'Free Cash Flow'!G36</f>
        <v>4000</v>
      </c>
      <c r="H28">
        <f>'Free Cash Flow'!H36</f>
        <v>4000</v>
      </c>
      <c r="I28">
        <f>'Free Cash Flow'!I36</f>
        <v>4000</v>
      </c>
      <c r="J28">
        <f>'Free Cash Flow'!J36</f>
        <v>4000</v>
      </c>
      <c r="K28">
        <f>'Free Cash Flow'!K36</f>
        <v>4000</v>
      </c>
      <c r="L28">
        <f>'Free Cash Flow'!L36</f>
        <v>4000</v>
      </c>
    </row>
    <row r="29" spans="1:13" x14ac:dyDescent="0.2">
      <c r="A29" s="8" t="s">
        <v>41</v>
      </c>
      <c r="C29" s="16">
        <f>'Free Cash Flow'!C38</f>
        <v>-925.97222222222263</v>
      </c>
      <c r="D29" s="16">
        <f>'Free Cash Flow'!D38</f>
        <v>1236.6867222222227</v>
      </c>
      <c r="E29" s="16">
        <f>'Free Cash Flow'!E38</f>
        <v>1289.6492777777785</v>
      </c>
      <c r="F29" s="16">
        <f>'Free Cash Flow'!F38</f>
        <v>1332.6413333333348</v>
      </c>
      <c r="G29" s="16">
        <f>'Free Cash Flow'!G38</f>
        <v>1383.4524444444432</v>
      </c>
      <c r="H29" s="16">
        <f>'Free Cash Flow'!H38</f>
        <v>1428.6771666666646</v>
      </c>
      <c r="I29" s="16">
        <f>'Free Cash Flow'!I38</f>
        <v>370.06261111111598</v>
      </c>
      <c r="J29" s="16">
        <f>'Free Cash Flow'!J38</f>
        <v>377.41794444444167</v>
      </c>
      <c r="K29" s="16">
        <f>'Free Cash Flow'!K38</f>
        <v>384.98483333333206</v>
      </c>
      <c r="L29" s="16">
        <f>'Free Cash Flow'!L38</f>
        <v>392.71322222222079</v>
      </c>
    </row>
    <row r="30" spans="1:13" x14ac:dyDescent="0.2">
      <c r="A30" s="8" t="s">
        <v>35</v>
      </c>
      <c r="B30" s="16">
        <f>'Free Cash Flow'!B39</f>
        <v>45000</v>
      </c>
    </row>
    <row r="31" spans="1:13" x14ac:dyDescent="0.2">
      <c r="A31" s="8" t="s">
        <v>42</v>
      </c>
      <c r="L31">
        <f>'Free Cash Flow'!L40</f>
        <v>20000</v>
      </c>
    </row>
    <row r="32" spans="1:13" x14ac:dyDescent="0.2">
      <c r="A32" s="27" t="s">
        <v>36</v>
      </c>
      <c r="B32" s="17">
        <f>-$B$30</f>
        <v>-45000</v>
      </c>
      <c r="C32" s="17">
        <f>C16 +C$28 - C$29 - C$30</f>
        <v>7996.000222222222</v>
      </c>
      <c r="D32" s="17">
        <f t="shared" ref="D32:L32" si="13">D16 +D$28 - D$29 - D$30</f>
        <v>7247.6515777777768</v>
      </c>
      <c r="E32" s="17">
        <f t="shared" si="13"/>
        <v>8087.1039222222207</v>
      </c>
      <c r="F32" s="17">
        <f t="shared" si="13"/>
        <v>9207.528666666667</v>
      </c>
      <c r="G32" s="17">
        <f t="shared" si="13"/>
        <v>10140.294955555557</v>
      </c>
      <c r="H32" s="17">
        <f t="shared" si="13"/>
        <v>11370.576933333334</v>
      </c>
      <c r="I32" s="17">
        <f t="shared" si="13"/>
        <v>12740.915888888885</v>
      </c>
      <c r="J32" s="17">
        <f t="shared" si="13"/>
        <v>13053.127855555558</v>
      </c>
      <c r="K32" s="17">
        <f t="shared" si="13"/>
        <v>13368.110466666669</v>
      </c>
      <c r="L32" s="17">
        <f>L16 +L$28 - L$29 - L$30 +$L$31</f>
        <v>33684.498077777782</v>
      </c>
      <c r="M32" s="18">
        <v>0.35</v>
      </c>
    </row>
    <row r="33" spans="1:15" x14ac:dyDescent="0.2">
      <c r="A33" s="28"/>
      <c r="B33" s="19">
        <f t="shared" ref="B33:B42" si="14">-$B$30</f>
        <v>-45000</v>
      </c>
      <c r="C33" s="19">
        <f t="shared" ref="C33:L42" si="15">C17 +C$28 - C$29 - C$30</f>
        <v>7948.7690222222218</v>
      </c>
      <c r="D33" s="19">
        <f t="shared" si="15"/>
        <v>7178.6617577777779</v>
      </c>
      <c r="E33" s="19">
        <f t="shared" si="15"/>
        <v>8004.3846422222214</v>
      </c>
      <c r="F33" s="19">
        <f t="shared" si="15"/>
        <v>9106.9106666666667</v>
      </c>
      <c r="G33" s="19">
        <f t="shared" si="15"/>
        <v>10024.544995555558</v>
      </c>
      <c r="H33" s="19">
        <f t="shared" si="15"/>
        <v>11235.203793333334</v>
      </c>
      <c r="I33" s="19">
        <f t="shared" si="15"/>
        <v>12600.746988888885</v>
      </c>
      <c r="J33" s="19">
        <f t="shared" si="15"/>
        <v>12908.042535555558</v>
      </c>
      <c r="K33" s="19">
        <f t="shared" si="15"/>
        <v>13218.062846666669</v>
      </c>
      <c r="L33" s="19">
        <f t="shared" ref="L33:L42" si="16">L17 +L$28 - L$29 - L$30 +$L$31</f>
        <v>33529.464057777783</v>
      </c>
      <c r="M33" s="20">
        <v>0.36</v>
      </c>
    </row>
    <row r="34" spans="1:15" x14ac:dyDescent="0.2">
      <c r="A34" s="28"/>
      <c r="B34" s="19">
        <f t="shared" si="14"/>
        <v>-45000</v>
      </c>
      <c r="C34" s="19">
        <f t="shared" si="15"/>
        <v>7901.5378222222225</v>
      </c>
      <c r="D34" s="19">
        <f t="shared" si="15"/>
        <v>7109.6719377777772</v>
      </c>
      <c r="E34" s="19">
        <f t="shared" si="15"/>
        <v>7921.665362222222</v>
      </c>
      <c r="F34" s="19">
        <f t="shared" si="15"/>
        <v>9006.2926666666663</v>
      </c>
      <c r="G34" s="19">
        <f t="shared" si="15"/>
        <v>9908.7950355555586</v>
      </c>
      <c r="H34" s="19">
        <f t="shared" si="15"/>
        <v>11099.830653333334</v>
      </c>
      <c r="I34" s="19">
        <f t="shared" si="15"/>
        <v>12460.578088888884</v>
      </c>
      <c r="J34" s="19">
        <f t="shared" si="15"/>
        <v>12762.957215555558</v>
      </c>
      <c r="K34" s="19">
        <f t="shared" si="15"/>
        <v>13068.01522666667</v>
      </c>
      <c r="L34" s="19">
        <f t="shared" si="16"/>
        <v>33374.430037777784</v>
      </c>
      <c r="M34" s="20">
        <v>0.37</v>
      </c>
    </row>
    <row r="35" spans="1:15" x14ac:dyDescent="0.2">
      <c r="A35" s="28"/>
      <c r="B35" s="19">
        <f t="shared" si="14"/>
        <v>-45000</v>
      </c>
      <c r="C35" s="19">
        <f t="shared" si="15"/>
        <v>7854.3066222222224</v>
      </c>
      <c r="D35" s="19">
        <f t="shared" si="15"/>
        <v>7040.6821177777765</v>
      </c>
      <c r="E35" s="19">
        <f t="shared" si="15"/>
        <v>7838.9460822222209</v>
      </c>
      <c r="F35" s="19">
        <f t="shared" si="15"/>
        <v>8905.6746666666659</v>
      </c>
      <c r="G35" s="19">
        <f t="shared" si="15"/>
        <v>9793.0450755555576</v>
      </c>
      <c r="H35" s="19">
        <f t="shared" si="15"/>
        <v>10964.457513333335</v>
      </c>
      <c r="I35" s="19">
        <f t="shared" si="15"/>
        <v>12320.409188888883</v>
      </c>
      <c r="J35" s="19">
        <f t="shared" si="15"/>
        <v>12617.871895555558</v>
      </c>
      <c r="K35" s="19">
        <f t="shared" si="15"/>
        <v>12917.967606666669</v>
      </c>
      <c r="L35" s="19">
        <f t="shared" si="16"/>
        <v>33219.396017777777</v>
      </c>
      <c r="M35" s="20">
        <v>0.38</v>
      </c>
    </row>
    <row r="36" spans="1:15" x14ac:dyDescent="0.2">
      <c r="A36" s="28"/>
      <c r="B36" s="19">
        <f t="shared" si="14"/>
        <v>-45000</v>
      </c>
      <c r="C36" s="19">
        <f t="shared" si="15"/>
        <v>7807.0754222222222</v>
      </c>
      <c r="D36" s="19">
        <f t="shared" si="15"/>
        <v>6971.6922977777776</v>
      </c>
      <c r="E36" s="19">
        <f t="shared" si="15"/>
        <v>7756.2268022222215</v>
      </c>
      <c r="F36" s="19">
        <f t="shared" si="15"/>
        <v>8805.0566666666655</v>
      </c>
      <c r="G36" s="19">
        <f t="shared" si="15"/>
        <v>9677.2951155555565</v>
      </c>
      <c r="H36" s="19">
        <f t="shared" si="15"/>
        <v>10829.084373333335</v>
      </c>
      <c r="I36" s="19">
        <f t="shared" si="15"/>
        <v>12180.240288888883</v>
      </c>
      <c r="J36" s="19">
        <f t="shared" si="15"/>
        <v>12472.786575555558</v>
      </c>
      <c r="K36" s="19">
        <f t="shared" si="15"/>
        <v>12767.91998666667</v>
      </c>
      <c r="L36" s="19">
        <f t="shared" si="16"/>
        <v>33064.361997777778</v>
      </c>
      <c r="M36" s="20">
        <v>0.39</v>
      </c>
    </row>
    <row r="37" spans="1:15" x14ac:dyDescent="0.2">
      <c r="A37" s="28"/>
      <c r="B37" s="19">
        <f t="shared" si="14"/>
        <v>-45000</v>
      </c>
      <c r="C37" s="19">
        <f t="shared" si="15"/>
        <v>7759.844222222222</v>
      </c>
      <c r="D37" s="19">
        <f t="shared" si="15"/>
        <v>6902.7024777777769</v>
      </c>
      <c r="E37" s="19">
        <f t="shared" si="15"/>
        <v>7673.5075222222222</v>
      </c>
      <c r="F37" s="19">
        <f t="shared" si="15"/>
        <v>8704.4386666666651</v>
      </c>
      <c r="G37" s="19">
        <f t="shared" si="15"/>
        <v>9561.5451555555574</v>
      </c>
      <c r="H37" s="19">
        <f t="shared" si="15"/>
        <v>10693.711233333335</v>
      </c>
      <c r="I37" s="19">
        <f t="shared" si="15"/>
        <v>12040.071388888882</v>
      </c>
      <c r="J37" s="19">
        <f t="shared" si="15"/>
        <v>12327.701255555558</v>
      </c>
      <c r="K37" s="19">
        <f t="shared" si="15"/>
        <v>12617.87236666667</v>
      </c>
      <c r="L37" s="19">
        <f t="shared" si="16"/>
        <v>32909.327977777779</v>
      </c>
      <c r="M37" s="20">
        <v>0.4</v>
      </c>
    </row>
    <row r="38" spans="1:15" x14ac:dyDescent="0.2">
      <c r="A38" s="28"/>
      <c r="B38" s="19">
        <f t="shared" si="14"/>
        <v>-45000</v>
      </c>
      <c r="C38" s="19">
        <f>C22 +C$28 - C$29 - C$30</f>
        <v>7712.6130222222218</v>
      </c>
      <c r="D38" s="19">
        <f t="shared" ref="D38:L38" si="17">D22 +D$28 - D$29 - D$30</f>
        <v>6833.7126577777781</v>
      </c>
      <c r="E38" s="19">
        <f t="shared" si="17"/>
        <v>7590.788242222221</v>
      </c>
      <c r="F38" s="19">
        <f t="shared" si="17"/>
        <v>8603.8206666666647</v>
      </c>
      <c r="G38" s="19">
        <f t="shared" si="17"/>
        <v>9445.7951955555582</v>
      </c>
      <c r="H38" s="19">
        <f t="shared" si="17"/>
        <v>10558.338093333336</v>
      </c>
      <c r="I38" s="19">
        <f t="shared" si="17"/>
        <v>11899.902488888885</v>
      </c>
      <c r="J38" s="19">
        <f t="shared" si="17"/>
        <v>12182.615935555557</v>
      </c>
      <c r="K38" s="19">
        <f t="shared" si="17"/>
        <v>12467.824746666669</v>
      </c>
      <c r="L38" s="19">
        <f t="shared" si="16"/>
        <v>32754.29395777778</v>
      </c>
      <c r="M38" s="20">
        <v>0.41</v>
      </c>
    </row>
    <row r="39" spans="1:15" x14ac:dyDescent="0.2">
      <c r="A39" s="28"/>
      <c r="B39" s="19">
        <f t="shared" si="14"/>
        <v>-45000</v>
      </c>
      <c r="C39" s="19">
        <f t="shared" si="15"/>
        <v>7665.3818222222217</v>
      </c>
      <c r="D39" s="19">
        <f t="shared" si="15"/>
        <v>6764.7228377777774</v>
      </c>
      <c r="E39" s="19">
        <f t="shared" si="15"/>
        <v>7508.0689622222217</v>
      </c>
      <c r="F39" s="19">
        <f t="shared" si="15"/>
        <v>8503.2026666666661</v>
      </c>
      <c r="G39" s="19">
        <f t="shared" si="15"/>
        <v>9330.0452355555572</v>
      </c>
      <c r="H39" s="19">
        <f t="shared" si="15"/>
        <v>10422.964953333336</v>
      </c>
      <c r="I39" s="19">
        <f t="shared" si="15"/>
        <v>11759.733588888885</v>
      </c>
      <c r="J39" s="19">
        <f t="shared" si="15"/>
        <v>12037.530615555559</v>
      </c>
      <c r="K39" s="19">
        <f t="shared" si="15"/>
        <v>12317.77712666667</v>
      </c>
      <c r="L39" s="19">
        <f t="shared" si="16"/>
        <v>32599.259937777781</v>
      </c>
      <c r="M39" s="20">
        <v>0.42</v>
      </c>
    </row>
    <row r="40" spans="1:15" x14ac:dyDescent="0.2">
      <c r="A40" s="28"/>
      <c r="B40" s="19">
        <f t="shared" si="14"/>
        <v>-45000</v>
      </c>
      <c r="C40" s="19">
        <f t="shared" si="15"/>
        <v>7618.1506222222224</v>
      </c>
      <c r="D40" s="19">
        <f t="shared" si="15"/>
        <v>6695.7330177777767</v>
      </c>
      <c r="E40" s="19">
        <f t="shared" si="15"/>
        <v>7425.3496822222223</v>
      </c>
      <c r="F40" s="19">
        <f t="shared" si="15"/>
        <v>8402.5846666666657</v>
      </c>
      <c r="G40" s="19">
        <f t="shared" si="15"/>
        <v>9214.2952755555561</v>
      </c>
      <c r="H40" s="19">
        <f t="shared" si="15"/>
        <v>10287.591813333334</v>
      </c>
      <c r="I40" s="19">
        <f t="shared" si="15"/>
        <v>11619.564688888884</v>
      </c>
      <c r="J40" s="19">
        <f t="shared" si="15"/>
        <v>11892.445295555557</v>
      </c>
      <c r="K40" s="19">
        <f t="shared" si="15"/>
        <v>12167.72950666667</v>
      </c>
      <c r="L40" s="19">
        <f t="shared" si="16"/>
        <v>32444.225917777781</v>
      </c>
      <c r="M40" s="20">
        <v>0.43</v>
      </c>
    </row>
    <row r="41" spans="1:15" x14ac:dyDescent="0.2">
      <c r="A41" s="28"/>
      <c r="B41" s="19">
        <f t="shared" si="14"/>
        <v>-45000</v>
      </c>
      <c r="C41" s="19">
        <f t="shared" si="15"/>
        <v>7570.9194222222222</v>
      </c>
      <c r="D41" s="19">
        <f t="shared" si="15"/>
        <v>6626.7431977777778</v>
      </c>
      <c r="E41" s="19">
        <f t="shared" si="15"/>
        <v>7342.6304022222212</v>
      </c>
      <c r="F41" s="19">
        <f t="shared" si="15"/>
        <v>8301.9666666666653</v>
      </c>
      <c r="G41" s="19">
        <f t="shared" si="15"/>
        <v>9098.545315555557</v>
      </c>
      <c r="H41" s="19">
        <f t="shared" si="15"/>
        <v>10152.218673333335</v>
      </c>
      <c r="I41" s="19">
        <f t="shared" si="15"/>
        <v>11479.395788888884</v>
      </c>
      <c r="J41" s="19">
        <f t="shared" si="15"/>
        <v>11747.359975555559</v>
      </c>
      <c r="K41" s="19">
        <f t="shared" si="15"/>
        <v>12017.681886666669</v>
      </c>
      <c r="L41" s="19">
        <f t="shared" si="16"/>
        <v>32289.191897777782</v>
      </c>
      <c r="M41" s="20">
        <v>0.44</v>
      </c>
    </row>
    <row r="42" spans="1:15" x14ac:dyDescent="0.2">
      <c r="A42" s="29"/>
      <c r="B42" s="21">
        <f t="shared" si="14"/>
        <v>-45000</v>
      </c>
      <c r="C42" s="21">
        <f t="shared" si="15"/>
        <v>7523.6882222222221</v>
      </c>
      <c r="D42" s="21">
        <f t="shared" si="15"/>
        <v>6557.7533777777771</v>
      </c>
      <c r="E42" s="21">
        <f t="shared" si="15"/>
        <v>7259.9111222222218</v>
      </c>
      <c r="F42" s="21">
        <f t="shared" si="15"/>
        <v>8201.3486666666668</v>
      </c>
      <c r="G42" s="21">
        <f t="shared" si="15"/>
        <v>8982.7953555555578</v>
      </c>
      <c r="H42" s="21">
        <f t="shared" si="15"/>
        <v>10016.845533333333</v>
      </c>
      <c r="I42" s="21">
        <f t="shared" si="15"/>
        <v>11339.226888888883</v>
      </c>
      <c r="J42" s="21">
        <f t="shared" si="15"/>
        <v>11602.274655555557</v>
      </c>
      <c r="K42" s="21">
        <f t="shared" si="15"/>
        <v>11867.634266666668</v>
      </c>
      <c r="L42" s="21">
        <f t="shared" si="16"/>
        <v>32134.15787777778</v>
      </c>
      <c r="M42" s="22">
        <v>0.45</v>
      </c>
    </row>
    <row r="44" spans="1:15" x14ac:dyDescent="0.2">
      <c r="A44" s="31"/>
      <c r="B44" s="17">
        <v>0</v>
      </c>
      <c r="C44" s="17">
        <v>1</v>
      </c>
      <c r="D44" s="17">
        <v>2</v>
      </c>
      <c r="E44" s="17">
        <v>3</v>
      </c>
      <c r="F44" s="17">
        <v>4</v>
      </c>
      <c r="G44" s="17">
        <v>5</v>
      </c>
      <c r="H44" s="17">
        <v>6</v>
      </c>
      <c r="I44" s="17">
        <v>7</v>
      </c>
      <c r="J44" s="17">
        <v>8</v>
      </c>
      <c r="K44" s="17">
        <v>9</v>
      </c>
      <c r="L44" s="17">
        <v>10</v>
      </c>
      <c r="M44" s="17"/>
      <c r="N44" s="17" t="s">
        <v>44</v>
      </c>
      <c r="O44" s="32" t="s">
        <v>45</v>
      </c>
    </row>
    <row r="45" spans="1:15" x14ac:dyDescent="0.2">
      <c r="A45" s="33" t="s">
        <v>48</v>
      </c>
      <c r="B45" s="19">
        <f>B32 / (1 + $N45)^B$44</f>
        <v>-45000</v>
      </c>
      <c r="C45" s="19">
        <f t="shared" ref="C45:L45" si="18">C32 / (1 + $N45)^C$44</f>
        <v>7311.6649419778087</v>
      </c>
      <c r="D45" s="19">
        <f t="shared" si="18"/>
        <v>6060.1625755109908</v>
      </c>
      <c r="E45" s="19">
        <f t="shared" si="18"/>
        <v>6183.3449647470725</v>
      </c>
      <c r="F45" s="19">
        <f t="shared" si="18"/>
        <v>6437.4966479952091</v>
      </c>
      <c r="G45" s="19">
        <f t="shared" si="18"/>
        <v>6482.8803771664816</v>
      </c>
      <c r="H45" s="19">
        <f t="shared" si="18"/>
        <v>6647.2713158989764</v>
      </c>
      <c r="I45" s="19">
        <f t="shared" si="18"/>
        <v>6810.9083625450712</v>
      </c>
      <c r="J45" s="19">
        <f t="shared" si="18"/>
        <v>6380.6138826251799</v>
      </c>
      <c r="K45" s="19">
        <f t="shared" si="18"/>
        <v>5975.3229437480131</v>
      </c>
      <c r="L45" s="19">
        <f t="shared" si="18"/>
        <v>13767.811810763355</v>
      </c>
      <c r="M45" s="30">
        <v>0.35</v>
      </c>
      <c r="N45" s="34">
        <v>9.3594999999999998E-2</v>
      </c>
      <c r="O45" s="35">
        <f>SUM(B45:L45)</f>
        <v>27057.477822978166</v>
      </c>
    </row>
    <row r="46" spans="1:15" x14ac:dyDescent="0.2">
      <c r="A46" s="33"/>
      <c r="B46" s="19">
        <f t="shared" ref="B46:L55" si="19">B33 / (1 + $N46)^B$44</f>
        <v>-45000</v>
      </c>
      <c r="C46" s="19">
        <f t="shared" si="19"/>
        <v>7269.0277036029065</v>
      </c>
      <c r="D46" s="19">
        <f t="shared" si="19"/>
        <v>6003.3876063248154</v>
      </c>
      <c r="E46" s="19">
        <f t="shared" si="19"/>
        <v>6121.4920558317481</v>
      </c>
      <c r="F46" s="19">
        <f t="shared" si="19"/>
        <v>6369.0823376818507</v>
      </c>
      <c r="G46" s="19">
        <f t="shared" si="19"/>
        <v>6411.3118714730444</v>
      </c>
      <c r="H46" s="19">
        <f t="shared" si="19"/>
        <v>6571.1235795758221</v>
      </c>
      <c r="I46" s="19">
        <f t="shared" si="19"/>
        <v>6739.5580526640779</v>
      </c>
      <c r="J46" s="19">
        <f t="shared" si="19"/>
        <v>6313.5258316308309</v>
      </c>
      <c r="K46" s="19">
        <f t="shared" si="19"/>
        <v>5912.291426903369</v>
      </c>
      <c r="L46" s="19">
        <f t="shared" si="19"/>
        <v>13714.850533178327</v>
      </c>
      <c r="M46" s="30">
        <v>0.36</v>
      </c>
      <c r="N46" s="34">
        <v>9.3511999999999998E-2</v>
      </c>
      <c r="O46" s="35">
        <f t="shared" ref="O46:O55" si="20">SUM(B46:L46)</f>
        <v>26425.650998866793</v>
      </c>
    </row>
    <row r="47" spans="1:15" x14ac:dyDescent="0.2">
      <c r="A47" s="33"/>
      <c r="B47" s="19">
        <f t="shared" si="19"/>
        <v>-45000</v>
      </c>
      <c r="C47" s="19">
        <f t="shared" si="19"/>
        <v>7226.3839922136895</v>
      </c>
      <c r="D47" s="19">
        <f t="shared" si="19"/>
        <v>5946.5953279510932</v>
      </c>
      <c r="E47" s="19">
        <f t="shared" si="19"/>
        <v>6059.6107602095253</v>
      </c>
      <c r="F47" s="19">
        <f t="shared" si="19"/>
        <v>6300.6260319106814</v>
      </c>
      <c r="G47" s="19">
        <f t="shared" si="19"/>
        <v>6339.6882840553753</v>
      </c>
      <c r="H47" s="19">
        <f t="shared" si="19"/>
        <v>6494.9053180261908</v>
      </c>
      <c r="I47" s="19">
        <f t="shared" si="19"/>
        <v>6668.1302517916265</v>
      </c>
      <c r="J47" s="19">
        <f t="shared" si="19"/>
        <v>6246.3542188859792</v>
      </c>
      <c r="K47" s="19">
        <f t="shared" si="19"/>
        <v>5849.1712809045266</v>
      </c>
      <c r="L47" s="19">
        <f t="shared" si="19"/>
        <v>13661.801680360302</v>
      </c>
      <c r="M47" s="30">
        <v>0.37</v>
      </c>
      <c r="N47" s="34">
        <v>9.3428999999999998E-2</v>
      </c>
      <c r="O47" s="35">
        <f t="shared" si="20"/>
        <v>25793.26714630899</v>
      </c>
    </row>
    <row r="48" spans="1:15" x14ac:dyDescent="0.2">
      <c r="A48" s="33"/>
      <c r="B48" s="19">
        <f t="shared" si="19"/>
        <v>-45000</v>
      </c>
      <c r="C48" s="19">
        <f t="shared" si="19"/>
        <v>7183.7338063359839</v>
      </c>
      <c r="D48" s="19">
        <f t="shared" si="19"/>
        <v>5889.7857344686254</v>
      </c>
      <c r="E48" s="19">
        <f t="shared" si="19"/>
        <v>5997.7010649173108</v>
      </c>
      <c r="F48" s="19">
        <f t="shared" si="19"/>
        <v>6232.1277066842358</v>
      </c>
      <c r="G48" s="19">
        <f t="shared" si="19"/>
        <v>6268.0095771044116</v>
      </c>
      <c r="H48" s="19">
        <f t="shared" si="19"/>
        <v>6418.6164747187004</v>
      </c>
      <c r="I48" s="19">
        <f t="shared" si="19"/>
        <v>6596.6248888192458</v>
      </c>
      <c r="J48" s="19">
        <f t="shared" si="19"/>
        <v>6179.0989580269725</v>
      </c>
      <c r="K48" s="19">
        <f t="shared" si="19"/>
        <v>5785.9624038565453</v>
      </c>
      <c r="L48" s="19">
        <f t="shared" si="19"/>
        <v>13608.665139593242</v>
      </c>
      <c r="M48" s="30">
        <v>0.38</v>
      </c>
      <c r="N48" s="34">
        <v>9.3345999999999998E-2</v>
      </c>
      <c r="O48" s="35">
        <f t="shared" si="20"/>
        <v>25160.325754525278</v>
      </c>
    </row>
    <row r="49" spans="1:15" x14ac:dyDescent="0.2">
      <c r="A49" s="33"/>
      <c r="B49" s="19">
        <f t="shared" si="19"/>
        <v>-45000</v>
      </c>
      <c r="C49" s="19">
        <f t="shared" si="19"/>
        <v>7141.0771444951688</v>
      </c>
      <c r="D49" s="19">
        <f t="shared" si="19"/>
        <v>5832.9588199538084</v>
      </c>
      <c r="E49" s="19">
        <f t="shared" si="19"/>
        <v>5935.7629569854425</v>
      </c>
      <c r="F49" s="19">
        <f t="shared" si="19"/>
        <v>6163.5873379904351</v>
      </c>
      <c r="G49" s="19">
        <f t="shared" si="19"/>
        <v>6196.2757127842215</v>
      </c>
      <c r="H49" s="19">
        <f t="shared" si="19"/>
        <v>6342.2569930760365</v>
      </c>
      <c r="I49" s="19">
        <f t="shared" si="19"/>
        <v>6525.0418925734193</v>
      </c>
      <c r="J49" s="19">
        <f t="shared" si="19"/>
        <v>6111.7599626023357</v>
      </c>
      <c r="K49" s="19">
        <f t="shared" si="19"/>
        <v>5722.6646937504393</v>
      </c>
      <c r="L49" s="19">
        <f t="shared" si="19"/>
        <v>13555.440798022273</v>
      </c>
      <c r="M49" s="30">
        <v>0.39</v>
      </c>
      <c r="N49" s="34">
        <v>9.3262999999999999E-2</v>
      </c>
      <c r="O49" s="35">
        <f t="shared" si="20"/>
        <v>24526.826312233585</v>
      </c>
    </row>
    <row r="50" spans="1:15" x14ac:dyDescent="0.2">
      <c r="A50" s="33"/>
      <c r="B50" s="19">
        <f t="shared" si="19"/>
        <v>-45000</v>
      </c>
      <c r="C50" s="19">
        <f t="shared" si="19"/>
        <v>7098.4140052161783</v>
      </c>
      <c r="D50" s="19">
        <f t="shared" si="19"/>
        <v>5776.114578480644</v>
      </c>
      <c r="E50" s="19">
        <f t="shared" si="19"/>
        <v>5873.7964234376914</v>
      </c>
      <c r="F50" s="19">
        <f t="shared" si="19"/>
        <v>6095.0049018026084</v>
      </c>
      <c r="G50" s="19">
        <f t="shared" si="19"/>
        <v>6124.4866532320248</v>
      </c>
      <c r="H50" s="19">
        <f t="shared" si="19"/>
        <v>6265.8268164749734</v>
      </c>
      <c r="I50" s="19">
        <f t="shared" si="19"/>
        <v>6453.3811918155852</v>
      </c>
      <c r="J50" s="19">
        <f t="shared" si="19"/>
        <v>6044.3371460727376</v>
      </c>
      <c r="K50" s="19">
        <f t="shared" si="19"/>
        <v>5659.2780484631176</v>
      </c>
      <c r="L50" s="19">
        <f t="shared" si="19"/>
        <v>13502.128542653682</v>
      </c>
      <c r="M50" s="30">
        <v>0.4</v>
      </c>
      <c r="N50" s="34">
        <v>9.3179999999999999E-2</v>
      </c>
      <c r="O50" s="35">
        <f t="shared" si="20"/>
        <v>23892.768307649247</v>
      </c>
    </row>
    <row r="51" spans="1:15" x14ac:dyDescent="0.2">
      <c r="A51" s="33"/>
      <c r="B51" s="19">
        <f t="shared" si="19"/>
        <v>-45000</v>
      </c>
      <c r="C51" s="19">
        <f t="shared" si="19"/>
        <v>7055.7443870234956</v>
      </c>
      <c r="D51" s="19">
        <f t="shared" si="19"/>
        <v>5719.253004120731</v>
      </c>
      <c r="E51" s="19">
        <f t="shared" si="19"/>
        <v>5811.8014512912405</v>
      </c>
      <c r="F51" s="19">
        <f t="shared" si="19"/>
        <v>6026.3803740794483</v>
      </c>
      <c r="G51" s="19">
        <f t="shared" si="19"/>
        <v>6052.6423605581194</v>
      </c>
      <c r="H51" s="19">
        <f t="shared" si="19"/>
        <v>6189.3258882462624</v>
      </c>
      <c r="I51" s="19">
        <f t="shared" si="19"/>
        <v>6381.642715242001</v>
      </c>
      <c r="J51" s="19">
        <f t="shared" si="19"/>
        <v>5976.8304218108315</v>
      </c>
      <c r="K51" s="19">
        <f t="shared" si="19"/>
        <v>5595.8023657571812</v>
      </c>
      <c r="L51" s="19">
        <f t="shared" si="19"/>
        <v>13448.728260354537</v>
      </c>
      <c r="M51" s="30">
        <v>0.41</v>
      </c>
      <c r="N51" s="34">
        <v>9.3096999999999999E-2</v>
      </c>
      <c r="O51" s="35">
        <f t="shared" si="20"/>
        <v>23258.151228483846</v>
      </c>
    </row>
    <row r="52" spans="1:15" x14ac:dyDescent="0.2">
      <c r="A52" s="33"/>
      <c r="B52" s="19">
        <f t="shared" si="19"/>
        <v>-45000</v>
      </c>
      <c r="C52" s="19">
        <f t="shared" si="19"/>
        <v>7013.0682884411563</v>
      </c>
      <c r="D52" s="19">
        <f t="shared" si="19"/>
        <v>5662.374090943259</v>
      </c>
      <c r="E52" s="19">
        <f t="shared" si="19"/>
        <v>5749.7780275566975</v>
      </c>
      <c r="F52" s="19">
        <f t="shared" si="19"/>
        <v>5957.7137307650164</v>
      </c>
      <c r="G52" s="19">
        <f t="shared" si="19"/>
        <v>5980.7427968458933</v>
      </c>
      <c r="H52" s="19">
        <f t="shared" si="19"/>
        <v>6112.7541516746269</v>
      </c>
      <c r="I52" s="19">
        <f t="shared" si="19"/>
        <v>6309.8263914837089</v>
      </c>
      <c r="J52" s="19">
        <f t="shared" si="19"/>
        <v>5909.2397031011951</v>
      </c>
      <c r="K52" s="19">
        <f t="shared" si="19"/>
        <v>5532.2375432808203</v>
      </c>
      <c r="L52" s="19">
        <f t="shared" si="19"/>
        <v>13395.239837852623</v>
      </c>
      <c r="M52" s="30">
        <v>0.42</v>
      </c>
      <c r="N52" s="34">
        <v>9.3013999999999999E-2</v>
      </c>
      <c r="O52" s="35">
        <f t="shared" si="20"/>
        <v>22622.974561945</v>
      </c>
    </row>
    <row r="53" spans="1:15" x14ac:dyDescent="0.2">
      <c r="A53" s="33"/>
      <c r="B53" s="19">
        <f t="shared" si="19"/>
        <v>-45000</v>
      </c>
      <c r="C53" s="19">
        <f t="shared" si="19"/>
        <v>6970.3857079927475</v>
      </c>
      <c r="D53" s="19">
        <f t="shared" si="19"/>
        <v>5605.4778330150193</v>
      </c>
      <c r="E53" s="19">
        <f t="shared" si="19"/>
        <v>5687.7261392380815</v>
      </c>
      <c r="F53" s="19">
        <f t="shared" si="19"/>
        <v>5889.0049477887333</v>
      </c>
      <c r="G53" s="19">
        <f t="shared" si="19"/>
        <v>5908.7879241517976</v>
      </c>
      <c r="H53" s="19">
        <f t="shared" si="19"/>
        <v>6036.1115499987272</v>
      </c>
      <c r="I53" s="19">
        <f t="shared" si="19"/>
        <v>6237.932149106492</v>
      </c>
      <c r="J53" s="19">
        <f t="shared" si="19"/>
        <v>5841.5649031402363</v>
      </c>
      <c r="K53" s="19">
        <f t="shared" si="19"/>
        <v>5468.5834785676943</v>
      </c>
      <c r="L53" s="19">
        <f t="shared" si="19"/>
        <v>13341.663161736267</v>
      </c>
      <c r="M53" s="30">
        <v>0.43</v>
      </c>
      <c r="N53" s="34">
        <v>9.2931E-2</v>
      </c>
      <c r="O53" s="35">
        <f t="shared" si="20"/>
        <v>21987.237794735796</v>
      </c>
    </row>
    <row r="54" spans="1:15" x14ac:dyDescent="0.2">
      <c r="A54" s="33"/>
      <c r="B54" s="19">
        <f t="shared" si="19"/>
        <v>-45000</v>
      </c>
      <c r="C54" s="19">
        <f t="shared" si="19"/>
        <v>6927.6966442014091</v>
      </c>
      <c r="D54" s="19">
        <f t="shared" si="19"/>
        <v>5548.5642244004057</v>
      </c>
      <c r="E54" s="19">
        <f t="shared" si="19"/>
        <v>5625.6457733328316</v>
      </c>
      <c r="F54" s="19">
        <f t="shared" si="19"/>
        <v>5820.2540010653811</v>
      </c>
      <c r="G54" s="19">
        <f t="shared" si="19"/>
        <v>5836.7777045053399</v>
      </c>
      <c r="H54" s="19">
        <f t="shared" si="19"/>
        <v>5959.3980264111306</v>
      </c>
      <c r="I54" s="19">
        <f t="shared" si="19"/>
        <v>6165.9599166108092</v>
      </c>
      <c r="J54" s="19">
        <f t="shared" si="19"/>
        <v>5773.8059350361245</v>
      </c>
      <c r="K54" s="19">
        <f t="shared" si="19"/>
        <v>5404.8400690368062</v>
      </c>
      <c r="L54" s="19">
        <f t="shared" si="19"/>
        <v>13287.99811845421</v>
      </c>
      <c r="M54" s="30">
        <v>0.44</v>
      </c>
      <c r="N54" s="34">
        <v>9.2848E-2</v>
      </c>
      <c r="O54" s="35">
        <f t="shared" si="20"/>
        <v>21350.940413054446</v>
      </c>
    </row>
    <row r="55" spans="1:15" x14ac:dyDescent="0.2">
      <c r="A55" s="36"/>
      <c r="B55" s="21">
        <f t="shared" si="19"/>
        <v>-45000</v>
      </c>
      <c r="C55" s="21">
        <f t="shared" si="19"/>
        <v>6885.0010955898315</v>
      </c>
      <c r="D55" s="21">
        <f t="shared" si="19"/>
        <v>5491.63325916139</v>
      </c>
      <c r="E55" s="21">
        <f t="shared" si="19"/>
        <v>5563.5369168317875</v>
      </c>
      <c r="F55" s="21">
        <f t="shared" si="19"/>
        <v>5751.4608664950665</v>
      </c>
      <c r="G55" s="21">
        <f t="shared" si="19"/>
        <v>5764.7120999090293</v>
      </c>
      <c r="H55" s="21">
        <f t="shared" si="19"/>
        <v>5882.6135240582289</v>
      </c>
      <c r="I55" s="21">
        <f t="shared" si="19"/>
        <v>6093.9096224316991</v>
      </c>
      <c r="J55" s="21">
        <f t="shared" si="19"/>
        <v>5705.9627118086401</v>
      </c>
      <c r="K55" s="21">
        <f t="shared" si="19"/>
        <v>5341.0072119923334</v>
      </c>
      <c r="L55" s="21">
        <f t="shared" si="19"/>
        <v>13234.244594315285</v>
      </c>
      <c r="M55" s="39">
        <v>0.45</v>
      </c>
      <c r="N55" s="37">
        <v>9.2765E-2</v>
      </c>
      <c r="O55" s="38">
        <f t="shared" si="20"/>
        <v>20714.081902593294</v>
      </c>
    </row>
  </sheetData>
  <mergeCells count="4">
    <mergeCell ref="A3:A13"/>
    <mergeCell ref="A16:A26"/>
    <mergeCell ref="A32:A42"/>
    <mergeCell ref="A45:A55"/>
  </mergeCells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/>
  </sheetViews>
  <sheetFormatPr baseColWidth="10" defaultRowHeight="16" x14ac:dyDescent="0.2"/>
  <cols>
    <col min="1" max="1" width="13.33203125" bestFit="1" customWidth="1"/>
    <col min="4" max="4" width="13.33203125" bestFit="1" customWidth="1"/>
  </cols>
  <sheetData>
    <row r="1" spans="1:15" x14ac:dyDescent="0.2">
      <c r="A1" t="s">
        <v>49</v>
      </c>
    </row>
    <row r="2" spans="1:15" x14ac:dyDescent="0.15">
      <c r="E2" s="8">
        <v>2008</v>
      </c>
      <c r="F2" s="1">
        <v>2009</v>
      </c>
      <c r="G2" s="1">
        <v>2010</v>
      </c>
      <c r="H2" s="1">
        <v>2011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</row>
    <row r="3" spans="1:15" x14ac:dyDescent="0.2">
      <c r="D3" t="s">
        <v>43</v>
      </c>
      <c r="E3">
        <f>'Free Cash Flow'!B41</f>
        <v>-45000</v>
      </c>
      <c r="F3">
        <f>'Free Cash Flow'!C41</f>
        <v>7759.844222222222</v>
      </c>
      <c r="G3">
        <f>'Free Cash Flow'!D41</f>
        <v>6902.7024777777769</v>
      </c>
      <c r="H3">
        <f>'Free Cash Flow'!E41</f>
        <v>7673.5075222222222</v>
      </c>
      <c r="I3">
        <f>'Free Cash Flow'!F41</f>
        <v>8704.4386666666651</v>
      </c>
      <c r="J3">
        <f>'Free Cash Flow'!G41</f>
        <v>9561.5451555555574</v>
      </c>
      <c r="K3">
        <f>'Free Cash Flow'!H41</f>
        <v>10693.711233333335</v>
      </c>
      <c r="L3">
        <f>'Free Cash Flow'!I41</f>
        <v>12040.071388888882</v>
      </c>
      <c r="M3">
        <f>'Free Cash Flow'!J41</f>
        <v>12327.701255555558</v>
      </c>
      <c r="N3">
        <f>'Free Cash Flow'!K41</f>
        <v>12617.87236666667</v>
      </c>
      <c r="O3">
        <f>'Free Cash Flow'!L41</f>
        <v>32909.327977777779</v>
      </c>
    </row>
    <row r="4" spans="1:15" x14ac:dyDescent="0.2">
      <c r="A4" t="s">
        <v>46</v>
      </c>
      <c r="B4" t="s">
        <v>44</v>
      </c>
      <c r="C4" t="s">
        <v>45</v>
      </c>
      <c r="D4" t="s">
        <v>47</v>
      </c>
      <c r="E4">
        <v>0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</row>
    <row r="5" spans="1:15" x14ac:dyDescent="0.2">
      <c r="A5" s="13">
        <v>0</v>
      </c>
      <c r="B5" s="14">
        <v>9.6500000000000002E-2</v>
      </c>
      <c r="C5">
        <f>SUM(E5:O5)</f>
        <v>22668.477216138952</v>
      </c>
      <c r="D5" t="s">
        <v>48</v>
      </c>
      <c r="E5">
        <f>E$3 / (1 + $B$5)^E$4</f>
        <v>-45000</v>
      </c>
      <c r="F5">
        <f>F3 / (1 + $B$5)^F4</f>
        <v>7076.9213152961438</v>
      </c>
      <c r="G5">
        <f>G3 / (1 + $B$5)^G4</f>
        <v>5741.1895102771987</v>
      </c>
      <c r="H5">
        <f>H3 / (1 + $B$5)^H4</f>
        <v>5820.6034869923915</v>
      </c>
      <c r="I5">
        <f>I3 / (1 + $B$5)^I4</f>
        <v>6021.5212794545569</v>
      </c>
      <c r="J5">
        <f>J3 / (1 + $B$5)^J4</f>
        <v>6032.3273418070567</v>
      </c>
      <c r="K5">
        <f>K3 / (1 + $B$5)^K4</f>
        <v>6152.8543753997701</v>
      </c>
      <c r="L5">
        <f>L3 / (1 + $B$5)^L4</f>
        <v>6317.8398070071044</v>
      </c>
      <c r="M5">
        <f>M3 / (1 + $B$5)^M4</f>
        <v>5899.4702203327506</v>
      </c>
      <c r="N5">
        <f>N3 / (1 + $B$5)^N4</f>
        <v>5506.9154161886581</v>
      </c>
      <c r="O5">
        <f>O3 / (1 + $B$5)^O4</f>
        <v>13098.834463383315</v>
      </c>
    </row>
    <row r="6" spans="1:15" x14ac:dyDescent="0.2">
      <c r="A6" s="13">
        <v>0.05</v>
      </c>
      <c r="B6" s="14">
        <v>9.5729999999999996E-2</v>
      </c>
      <c r="C6">
        <f>SUM(E6:O6)</f>
        <v>22949.617804112208</v>
      </c>
      <c r="E6">
        <f>E$3 / (1 + $B$6)^E$4</f>
        <v>-45000</v>
      </c>
      <c r="F6">
        <f>F$3 / (1 + $B$6)^F$4</f>
        <v>7081.8944650801031</v>
      </c>
      <c r="G6">
        <f>G$3 / (1 + $B$6)^G$4</f>
        <v>5749.2613330858039</v>
      </c>
      <c r="H6">
        <f>H$3 / (1 + $B$6)^H$4</f>
        <v>5832.8830128443569</v>
      </c>
      <c r="I6">
        <f>I$3 / (1 + $B$6)^I$4</f>
        <v>6038.4650924270463</v>
      </c>
      <c r="J6">
        <f>J$3 / (1 + $B$6)^J$4</f>
        <v>6053.5525744486085</v>
      </c>
      <c r="K6">
        <f>K$3 / (1 + $B$6)^K$4</f>
        <v>6178.8426879543422</v>
      </c>
      <c r="L6">
        <f>L$3 / (1 + $B$6)^L$4</f>
        <v>6348.9834564520506</v>
      </c>
      <c r="M6">
        <f>M$3 / (1 + $B$6)^M$4</f>
        <v>5932.7176846333632</v>
      </c>
      <c r="N6">
        <f>N$3 / (1 + $B$6)^N$4</f>
        <v>5541.8422435219318</v>
      </c>
      <c r="O6">
        <f>O$3 / (1 + $B$6)^O$4</f>
        <v>13191.175253664602</v>
      </c>
    </row>
    <row r="7" spans="1:15" x14ac:dyDescent="0.2">
      <c r="A7" s="13">
        <v>0.1</v>
      </c>
      <c r="B7" s="14">
        <v>9.4920000000000004E-2</v>
      </c>
      <c r="C7">
        <f>SUM(E7:O7)</f>
        <v>23247.182388888468</v>
      </c>
      <c r="E7">
        <f>E$3 / (1 + $B$7)^E$4</f>
        <v>-45000</v>
      </c>
      <c r="F7">
        <f>F$3 / (1 + $B$7)^F$4</f>
        <v>7087.1335095004397</v>
      </c>
      <c r="G7">
        <f>G$3 / (1 + $B$7)^G$4</f>
        <v>5757.7708574735907</v>
      </c>
      <c r="H7">
        <f>H$3 / (1 + $B$7)^H$4</f>
        <v>5845.8377436739393</v>
      </c>
      <c r="I7">
        <f>I$3 / (1 + $B$7)^I$4</f>
        <v>6056.3534750398476</v>
      </c>
      <c r="J7">
        <f>J$3 / (1 + $B$7)^J$4</f>
        <v>6075.9772164149399</v>
      </c>
      <c r="K7">
        <f>K$3 / (1 + $B$7)^K$4</f>
        <v>6206.3193691171264</v>
      </c>
      <c r="L7">
        <f>L$3 / (1 + $B$7)^L$4</f>
        <v>6381.9344740791603</v>
      </c>
      <c r="M7">
        <f>M$3 / (1 + $B$7)^M$4</f>
        <v>5967.9199810608498</v>
      </c>
      <c r="N7">
        <f>N$3 / (1 + $B$7)^N$4</f>
        <v>5578.8493171824621</v>
      </c>
      <c r="O7">
        <f>O$3 / (1 + $B$7)^O$4</f>
        <v>13289.086445346114</v>
      </c>
    </row>
    <row r="8" spans="1:15" x14ac:dyDescent="0.2">
      <c r="A8" s="13">
        <v>0.15</v>
      </c>
      <c r="B8" s="14">
        <v>9.4069999999999987E-2</v>
      </c>
      <c r="C8">
        <f>SUM(E8:O8)</f>
        <v>23561.462579002018</v>
      </c>
      <c r="E8">
        <f>E$3 / (1 + $B$8)^E$4</f>
        <v>-45000</v>
      </c>
      <c r="F8">
        <f>F$3 / (1 + $B$8)^F$4</f>
        <v>7092.6396137561787</v>
      </c>
      <c r="G8">
        <f>G$3 / (1 + $B$8)^G$4</f>
        <v>5766.7209363206312</v>
      </c>
      <c r="H8">
        <f>H$3 / (1 + $B$8)^H$4</f>
        <v>5859.4734988243517</v>
      </c>
      <c r="I8">
        <f>I$3 / (1 + $B$8)^I$4</f>
        <v>6075.1965208689007</v>
      </c>
      <c r="J8">
        <f>J$3 / (1 + $B$8)^J$4</f>
        <v>6099.6165254037714</v>
      </c>
      <c r="K8">
        <f>K$3 / (1 + $B$8)^K$4</f>
        <v>6235.3063354682827</v>
      </c>
      <c r="L8">
        <f>L$3 / (1 + $B$8)^L$4</f>
        <v>6416.723042554363</v>
      </c>
      <c r="M8">
        <f>M$3 / (1 + $B$8)^M$4</f>
        <v>6005.1135590460581</v>
      </c>
      <c r="N8">
        <f>N$3 / (1 + $B$8)^N$4</f>
        <v>5617.9794161788423</v>
      </c>
      <c r="O8">
        <f>O$3 / (1 + $B$8)^O$4</f>
        <v>13392.693130580636</v>
      </c>
    </row>
    <row r="9" spans="1:15" x14ac:dyDescent="0.2">
      <c r="A9" s="13">
        <v>0.2</v>
      </c>
      <c r="B9" s="14">
        <v>9.3179999999999999E-2</v>
      </c>
      <c r="C9">
        <f>SUM(E9:O9)</f>
        <v>23892.768307649247</v>
      </c>
      <c r="E9">
        <f>E$3 / (1 + $B$9)^E$4</f>
        <v>-45000</v>
      </c>
      <c r="F9">
        <f>F$3 / (1 + $B$9)^F$4</f>
        <v>7098.4140052161783</v>
      </c>
      <c r="G9">
        <f>G$3 / (1 + $B$9)^G$4</f>
        <v>5776.114578480644</v>
      </c>
      <c r="H9">
        <f>H$3 / (1 + $B$9)^H$4</f>
        <v>5873.7964234376914</v>
      </c>
      <c r="I9">
        <f>I$3 / (1 + $B$9)^I$4</f>
        <v>6095.0049018026084</v>
      </c>
      <c r="J9">
        <f>J$3 / (1 + $B$9)^J$4</f>
        <v>6124.4866532320248</v>
      </c>
      <c r="K9">
        <f>K$3 / (1 + $B$9)^K$4</f>
        <v>6265.8268164749734</v>
      </c>
      <c r="L9">
        <f>L$3 / (1 + $B$9)^L$4</f>
        <v>6453.3811918155852</v>
      </c>
      <c r="M9">
        <f>M$3 / (1 + $B$9)^M$4</f>
        <v>6044.3371460727376</v>
      </c>
      <c r="N9">
        <f>N$3 / (1 + $B$9)^N$4</f>
        <v>5659.2780484631176</v>
      </c>
      <c r="O9">
        <f>O$3 / (1 + $B$9)^O$4</f>
        <v>13502.128542653682</v>
      </c>
    </row>
    <row r="10" spans="1:15" x14ac:dyDescent="0.2">
      <c r="A10" s="13">
        <v>0.25</v>
      </c>
      <c r="B10" s="14">
        <v>9.2249999999999999E-2</v>
      </c>
      <c r="C10">
        <f>SUM(E10:O10)</f>
        <v>24241.428454638073</v>
      </c>
      <c r="E10">
        <f>E$3 / (1 + $B$10)^E$4</f>
        <v>-45000</v>
      </c>
      <c r="F10">
        <f>F$3 / (1 + $B$10)^F$4</f>
        <v>7104.4579741105263</v>
      </c>
      <c r="G10">
        <f>G$3 / (1 + $B$10)^G$4</f>
        <v>5785.9549510528768</v>
      </c>
      <c r="H10">
        <f>H$3 / (1 + $B$10)^H$4</f>
        <v>5888.812994285382</v>
      </c>
      <c r="I10">
        <f>I$3 / (1 + $B$10)^I$4</f>
        <v>6115.7898802554646</v>
      </c>
      <c r="J10">
        <f>J$3 / (1 + $B$10)^J$4</f>
        <v>6150.6046675131138</v>
      </c>
      <c r="K10">
        <f>K$3 / (1 + $B$10)^K$4</f>
        <v>6297.9053903033209</v>
      </c>
      <c r="L10">
        <f>L$3 / (1 + $B$10)^L$4</f>
        <v>6491.9428549058275</v>
      </c>
      <c r="M10">
        <f>M$3 / (1 + $B$10)^M$4</f>
        <v>6085.6318230628531</v>
      </c>
      <c r="N10">
        <f>N$3 / (1 + $B$10)^N$4</f>
        <v>5702.7935488579587</v>
      </c>
      <c r="O10">
        <f>O$3 / (1 + $B$10)^O$4</f>
        <v>13617.534370290748</v>
      </c>
    </row>
    <row r="13" spans="1:15" x14ac:dyDescent="0.2">
      <c r="A13" t="s">
        <v>50</v>
      </c>
    </row>
    <row r="14" spans="1:15" x14ac:dyDescent="0.15">
      <c r="E14" s="8">
        <v>2008</v>
      </c>
      <c r="F14" s="1">
        <v>2009</v>
      </c>
      <c r="G14" s="1">
        <v>2010</v>
      </c>
      <c r="H14" s="1">
        <v>2011</v>
      </c>
      <c r="I14" s="1">
        <v>2012</v>
      </c>
      <c r="J14" s="1">
        <v>2013</v>
      </c>
      <c r="K14" s="1">
        <v>2014</v>
      </c>
      <c r="L14" s="1">
        <v>2015</v>
      </c>
      <c r="M14" s="1">
        <v>2016</v>
      </c>
      <c r="N14" s="1">
        <v>2017</v>
      </c>
      <c r="O14" s="1">
        <v>2018</v>
      </c>
    </row>
    <row r="15" spans="1:15" x14ac:dyDescent="0.2">
      <c r="D15" t="s">
        <v>43</v>
      </c>
      <c r="E15">
        <f>E3</f>
        <v>-45000</v>
      </c>
      <c r="F15">
        <f t="shared" ref="F15:O15" si="0">F3</f>
        <v>7759.844222222222</v>
      </c>
      <c r="G15">
        <f t="shared" si="0"/>
        <v>6902.7024777777769</v>
      </c>
      <c r="H15">
        <f t="shared" si="0"/>
        <v>7673.5075222222222</v>
      </c>
      <c r="I15">
        <f t="shared" si="0"/>
        <v>8704.4386666666651</v>
      </c>
      <c r="J15">
        <f t="shared" si="0"/>
        <v>9561.5451555555574</v>
      </c>
      <c r="K15">
        <f t="shared" si="0"/>
        <v>10693.711233333335</v>
      </c>
      <c r="L15">
        <f t="shared" si="0"/>
        <v>12040.071388888882</v>
      </c>
      <c r="M15">
        <f t="shared" si="0"/>
        <v>12327.701255555558</v>
      </c>
      <c r="N15">
        <f t="shared" si="0"/>
        <v>12617.87236666667</v>
      </c>
      <c r="O15">
        <f t="shared" si="0"/>
        <v>32909.327977777779</v>
      </c>
    </row>
    <row r="16" spans="1:15" x14ac:dyDescent="0.2">
      <c r="A16" t="s">
        <v>51</v>
      </c>
      <c r="B16" t="s">
        <v>44</v>
      </c>
      <c r="C16" t="s">
        <v>45</v>
      </c>
      <c r="D16" t="s">
        <v>47</v>
      </c>
      <c r="E16">
        <v>0</v>
      </c>
      <c r="F16">
        <v>1</v>
      </c>
      <c r="G16">
        <v>2</v>
      </c>
      <c r="H16">
        <v>3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10</v>
      </c>
    </row>
    <row r="17" spans="1:15" x14ac:dyDescent="0.2">
      <c r="A17" s="15">
        <v>0.03</v>
      </c>
      <c r="B17" s="14">
        <v>6.9708000000000006E-2</v>
      </c>
      <c r="C17">
        <f>SUM(E17:O17)</f>
        <v>33525.416884643906</v>
      </c>
      <c r="D17" t="s">
        <v>48</v>
      </c>
      <c r="E17">
        <f>E$15 / (1 + $B$17)^E$16</f>
        <v>-45000</v>
      </c>
      <c r="F17">
        <f t="shared" ref="F17:O17" si="1">F$15 / (1 + $B$17)^F$16</f>
        <v>7254.1705046818579</v>
      </c>
      <c r="G17">
        <f t="shared" si="1"/>
        <v>6032.379663583838</v>
      </c>
      <c r="H17">
        <f t="shared" si="1"/>
        <v>6268.9988748611431</v>
      </c>
      <c r="I17">
        <f t="shared" si="1"/>
        <v>6647.8283072293107</v>
      </c>
      <c r="J17">
        <f t="shared" si="1"/>
        <v>6826.559212217745</v>
      </c>
      <c r="K17">
        <f t="shared" si="1"/>
        <v>7137.3499305952118</v>
      </c>
      <c r="L17">
        <f t="shared" si="1"/>
        <v>7512.2901868517029</v>
      </c>
      <c r="M17">
        <f t="shared" si="1"/>
        <v>7190.5175599669128</v>
      </c>
      <c r="N17">
        <f t="shared" si="1"/>
        <v>6880.1663085609534</v>
      </c>
      <c r="O17">
        <f t="shared" si="1"/>
        <v>16775.156336095228</v>
      </c>
    </row>
    <row r="18" spans="1:15" x14ac:dyDescent="0.2">
      <c r="A18" s="15">
        <v>0.04</v>
      </c>
      <c r="B18" s="14">
        <v>8.1444000000000003E-2</v>
      </c>
      <c r="C18">
        <f>SUM(E18:O18)</f>
        <v>28484.797578925132</v>
      </c>
      <c r="E18">
        <f>E$15 / (1 + $B$18)^E$16</f>
        <v>-45000</v>
      </c>
      <c r="F18">
        <f t="shared" ref="F18:O18" si="2">F$15 / (1 + $B$18)^F$16</f>
        <v>7175.4471079614123</v>
      </c>
      <c r="G18">
        <f t="shared" si="2"/>
        <v>5902.1614312226138</v>
      </c>
      <c r="H18">
        <f t="shared" si="2"/>
        <v>6067.1092710080675</v>
      </c>
      <c r="I18">
        <f t="shared" si="2"/>
        <v>6363.9187711358782</v>
      </c>
      <c r="J18">
        <f t="shared" si="2"/>
        <v>6464.0975700268473</v>
      </c>
      <c r="K18">
        <f t="shared" si="2"/>
        <v>6685.043533643744</v>
      </c>
      <c r="L18">
        <f t="shared" si="2"/>
        <v>6959.8649695213289</v>
      </c>
      <c r="M18">
        <f t="shared" si="2"/>
        <v>6589.459873626367</v>
      </c>
      <c r="N18">
        <f t="shared" si="2"/>
        <v>6236.6275808789869</v>
      </c>
      <c r="O18">
        <f t="shared" si="2"/>
        <v>15041.067469899881</v>
      </c>
    </row>
    <row r="19" spans="1:15" x14ac:dyDescent="0.2">
      <c r="A19" s="15">
        <v>0.05</v>
      </c>
      <c r="B19" s="14">
        <v>9.3179999999999999E-2</v>
      </c>
      <c r="C19">
        <f>SUM(E19:O19)</f>
        <v>23892.768307649247</v>
      </c>
      <c r="E19">
        <f>E$15 / (1 + $B$19)^E$16</f>
        <v>-45000</v>
      </c>
      <c r="F19">
        <f t="shared" ref="F19:O19" si="3">F$15 / (1 + $B$19)^F$16</f>
        <v>7098.4140052161783</v>
      </c>
      <c r="G19">
        <f t="shared" si="3"/>
        <v>5776.114578480644</v>
      </c>
      <c r="H19">
        <f t="shared" si="3"/>
        <v>5873.7964234376914</v>
      </c>
      <c r="I19">
        <f t="shared" si="3"/>
        <v>6095.0049018026084</v>
      </c>
      <c r="J19">
        <f t="shared" si="3"/>
        <v>6124.4866532320248</v>
      </c>
      <c r="K19">
        <f t="shared" si="3"/>
        <v>6265.8268164749734</v>
      </c>
      <c r="L19">
        <f t="shared" si="3"/>
        <v>6453.3811918155852</v>
      </c>
      <c r="M19">
        <f t="shared" si="3"/>
        <v>6044.3371460727376</v>
      </c>
      <c r="N19">
        <f t="shared" si="3"/>
        <v>5659.2780484631176</v>
      </c>
      <c r="O19">
        <f t="shared" si="3"/>
        <v>13502.128542653682</v>
      </c>
    </row>
    <row r="20" spans="1:15" x14ac:dyDescent="0.2">
      <c r="A20" s="15">
        <v>0.06</v>
      </c>
      <c r="B20" s="14">
        <v>0.104916</v>
      </c>
      <c r="C20">
        <f>SUM(E20:O20)</f>
        <v>19702.203368953898</v>
      </c>
      <c r="E20">
        <f>E$15 / (1 + $B$20)^E$16</f>
        <v>-45000</v>
      </c>
      <c r="F20">
        <f t="shared" ref="F20:O20" si="4">F$15 / (1 + $B$20)^F$16</f>
        <v>7023.0173354555654</v>
      </c>
      <c r="G20">
        <f t="shared" si="4"/>
        <v>5654.062822714619</v>
      </c>
      <c r="H20">
        <f t="shared" si="4"/>
        <v>5688.6096752157919</v>
      </c>
      <c r="I20">
        <f t="shared" si="4"/>
        <v>5840.1462025229666</v>
      </c>
      <c r="J20">
        <f t="shared" si="4"/>
        <v>5806.0633185348906</v>
      </c>
      <c r="K20">
        <f t="shared" si="4"/>
        <v>5876.961928723008</v>
      </c>
      <c r="L20">
        <f t="shared" si="4"/>
        <v>5988.5850846306812</v>
      </c>
      <c r="M20">
        <f t="shared" si="4"/>
        <v>5549.4251891790409</v>
      </c>
      <c r="N20">
        <f t="shared" si="4"/>
        <v>5140.7060039675926</v>
      </c>
      <c r="O20">
        <f t="shared" si="4"/>
        <v>12134.62580800974</v>
      </c>
    </row>
    <row r="21" spans="1:15" x14ac:dyDescent="0.2">
      <c r="A21" s="15">
        <v>7.0000000000000007E-2</v>
      </c>
      <c r="B21" s="14">
        <v>0.11665200000000001</v>
      </c>
      <c r="C21">
        <f>SUM(E21:O21)</f>
        <v>15871.531258206831</v>
      </c>
      <c r="E21">
        <f>E$15 / (1 + $B$21)^E$16</f>
        <v>-45000</v>
      </c>
      <c r="F21">
        <f t="shared" ref="F21:O21" si="5">F$15 / (1 + $B$21)^F$16</f>
        <v>6949.2055020026137</v>
      </c>
      <c r="G21">
        <f t="shared" si="5"/>
        <v>5535.8390959811186</v>
      </c>
      <c r="H21">
        <f t="shared" si="5"/>
        <v>5511.1264885698829</v>
      </c>
      <c r="I21">
        <f t="shared" si="5"/>
        <v>5598.4702798416474</v>
      </c>
      <c r="J21">
        <f t="shared" si="5"/>
        <v>5507.3013353226015</v>
      </c>
      <c r="K21">
        <f t="shared" si="5"/>
        <v>5515.9632471510622</v>
      </c>
      <c r="L21">
        <f t="shared" si="5"/>
        <v>5561.6560236369205</v>
      </c>
      <c r="M21">
        <f t="shared" si="5"/>
        <v>5099.6376219619497</v>
      </c>
      <c r="N21">
        <f t="shared" si="5"/>
        <v>4674.395950436915</v>
      </c>
      <c r="O21">
        <f t="shared" si="5"/>
        <v>10917.935713302115</v>
      </c>
    </row>
    <row r="23" spans="1:15" x14ac:dyDescent="0.2">
      <c r="A23" t="s">
        <v>52</v>
      </c>
    </row>
    <row r="24" spans="1:15" x14ac:dyDescent="0.15">
      <c r="E24" s="8">
        <v>2008</v>
      </c>
      <c r="F24" s="1">
        <v>2009</v>
      </c>
      <c r="G24" s="1">
        <v>2010</v>
      </c>
      <c r="H24" s="1">
        <v>2011</v>
      </c>
      <c r="I24" s="1">
        <v>2012</v>
      </c>
      <c r="J24" s="1">
        <v>2013</v>
      </c>
      <c r="K24" s="1">
        <v>2014</v>
      </c>
      <c r="L24" s="1">
        <v>2015</v>
      </c>
      <c r="M24" s="1">
        <v>2016</v>
      </c>
      <c r="N24" s="1">
        <v>2017</v>
      </c>
      <c r="O24" s="1">
        <v>2018</v>
      </c>
    </row>
    <row r="25" spans="1:15" x14ac:dyDescent="0.2">
      <c r="D25" t="s">
        <v>43</v>
      </c>
      <c r="E25">
        <f>E3</f>
        <v>-45000</v>
      </c>
      <c r="F25">
        <f t="shared" ref="F25:O25" si="6">F3</f>
        <v>7759.844222222222</v>
      </c>
      <c r="G25">
        <f t="shared" si="6"/>
        <v>6902.7024777777769</v>
      </c>
      <c r="H25">
        <f t="shared" si="6"/>
        <v>7673.5075222222222</v>
      </c>
      <c r="I25">
        <f t="shared" si="6"/>
        <v>8704.4386666666651</v>
      </c>
      <c r="J25">
        <f t="shared" si="6"/>
        <v>9561.5451555555574</v>
      </c>
      <c r="K25">
        <f t="shared" si="6"/>
        <v>10693.711233333335</v>
      </c>
      <c r="L25">
        <f t="shared" si="6"/>
        <v>12040.071388888882</v>
      </c>
      <c r="M25">
        <f t="shared" si="6"/>
        <v>12327.701255555558</v>
      </c>
      <c r="N25">
        <f t="shared" si="6"/>
        <v>12617.87236666667</v>
      </c>
      <c r="O25">
        <f t="shared" si="6"/>
        <v>32909.327977777779</v>
      </c>
    </row>
    <row r="26" spans="1:15" x14ac:dyDescent="0.2">
      <c r="A26" t="s">
        <v>53</v>
      </c>
      <c r="B26" t="s">
        <v>44</v>
      </c>
      <c r="C26" t="s">
        <v>45</v>
      </c>
      <c r="D26" t="s">
        <v>47</v>
      </c>
      <c r="E26">
        <v>0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>
        <v>8</v>
      </c>
      <c r="N26">
        <v>9</v>
      </c>
      <c r="O26">
        <v>10</v>
      </c>
    </row>
    <row r="27" spans="1:15" x14ac:dyDescent="0.2">
      <c r="D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 Cash Flow</vt:lpstr>
      <vt:lpstr>NPV-TAX</vt:lpstr>
      <vt:lpstr>NPV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wbpark91@gmail.com</dc:creator>
  <cp:lastModifiedBy>Microsoft Office User</cp:lastModifiedBy>
  <dcterms:created xsi:type="dcterms:W3CDTF">2018-02-11T03:51:20Z</dcterms:created>
  <dcterms:modified xsi:type="dcterms:W3CDTF">2018-02-12T03:07:50Z</dcterms:modified>
</cp:coreProperties>
</file>