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f-fdn\dccdbp\SharedDBP\Harvard Project\Harvard PDFs\"/>
    </mc:Choice>
  </mc:AlternateContent>
  <bookViews>
    <workbookView xWindow="0" yWindow="0" windowWidth="25200" windowHeight="11880"/>
  </bookViews>
  <sheets>
    <sheet name="Title Page" sheetId="11" r:id="rId1"/>
    <sheet name="Ex 3 " sheetId="4" r:id="rId2"/>
    <sheet name="Ex 4" sheetId="3" r:id="rId3"/>
    <sheet name="Ex 5" sheetId="1" r:id="rId4"/>
    <sheet name="Ex 9 " sheetId="10" r:id="rId5"/>
    <sheet name="Ex 10" sheetId="5" r:id="rId6"/>
    <sheet name="Ex 11" sheetId="8" r:id="rId7"/>
    <sheet name="Ex 12" sheetId="9" r:id="rId8"/>
  </sheets>
  <calcPr calcId="162913"/>
</workbook>
</file>

<file path=xl/calcChain.xml><?xml version="1.0" encoding="utf-8"?>
<calcChain xmlns="http://schemas.openxmlformats.org/spreadsheetml/2006/main">
  <c r="I36" i="10" l="1"/>
  <c r="H36" i="10"/>
  <c r="G36" i="10"/>
  <c r="F36" i="10"/>
  <c r="E36" i="10"/>
  <c r="I29" i="10"/>
  <c r="H29" i="10"/>
  <c r="G29" i="10"/>
  <c r="F29" i="10"/>
  <c r="E29" i="10"/>
  <c r="C28" i="10"/>
  <c r="E27" i="10"/>
  <c r="I15" i="10"/>
  <c r="H15" i="10"/>
  <c r="G15" i="10"/>
  <c r="F15" i="10"/>
  <c r="E15" i="10"/>
  <c r="C13" i="10"/>
  <c r="E35" i="10" l="1"/>
  <c r="E30" i="10"/>
  <c r="F27" i="10"/>
  <c r="F30" i="10" s="1"/>
  <c r="F32" i="10" s="1"/>
  <c r="E28" i="10" l="1"/>
  <c r="E32" i="10"/>
  <c r="F35" i="10"/>
  <c r="F39" i="10" s="1"/>
  <c r="F41" i="10" s="1"/>
  <c r="G27" i="10"/>
  <c r="E39" i="10"/>
  <c r="E41" i="10" s="1"/>
  <c r="F28" i="10"/>
  <c r="E23" i="9"/>
  <c r="F23" i="9" s="1"/>
  <c r="G23" i="9" s="1"/>
  <c r="H23" i="9" s="1"/>
  <c r="I23" i="9" s="1"/>
  <c r="J24" i="9"/>
  <c r="J25" i="9"/>
  <c r="J26" i="9"/>
  <c r="H27" i="10" l="1"/>
  <c r="G30" i="10"/>
  <c r="G32" i="10" s="1"/>
  <c r="G35" i="10"/>
  <c r="F33" i="10"/>
  <c r="F34" i="10" s="1"/>
  <c r="F37" i="10" s="1"/>
  <c r="E33" i="10"/>
  <c r="E34" i="10" s="1"/>
  <c r="E37" i="10" s="1"/>
  <c r="H7" i="1"/>
  <c r="H5" i="1"/>
  <c r="C8" i="1"/>
  <c r="D8" i="1"/>
  <c r="E8" i="1"/>
  <c r="D6" i="1"/>
  <c r="E6" i="1"/>
  <c r="F8" i="1"/>
  <c r="G8" i="1"/>
  <c r="F6" i="1"/>
  <c r="G6" i="1"/>
  <c r="G39" i="10" l="1"/>
  <c r="G41" i="10" s="1"/>
  <c r="G28" i="10"/>
  <c r="I27" i="10"/>
  <c r="H30" i="10"/>
  <c r="H32" i="10" s="1"/>
  <c r="H35" i="10"/>
  <c r="I7" i="4"/>
  <c r="H11" i="4"/>
  <c r="I11" i="4"/>
  <c r="H10" i="4"/>
  <c r="I10" i="4"/>
  <c r="H9" i="4"/>
  <c r="I9" i="4"/>
  <c r="H8" i="4"/>
  <c r="I8" i="4"/>
  <c r="H7" i="4"/>
  <c r="H6" i="4"/>
  <c r="I6" i="4"/>
  <c r="I5" i="4"/>
  <c r="H5" i="4"/>
  <c r="G26" i="4"/>
  <c r="H26" i="4"/>
  <c r="I26" i="4"/>
  <c r="G25" i="4"/>
  <c r="H25" i="4"/>
  <c r="I25" i="4"/>
  <c r="G24" i="4"/>
  <c r="H24" i="4"/>
  <c r="I24" i="4"/>
  <c r="G23" i="4"/>
  <c r="H23" i="4"/>
  <c r="I23" i="4"/>
  <c r="G22" i="4"/>
  <c r="H22" i="4"/>
  <c r="I22" i="4"/>
  <c r="I27" i="4"/>
  <c r="G21" i="4"/>
  <c r="H21" i="4"/>
  <c r="I21" i="4"/>
  <c r="G20" i="4"/>
  <c r="H20" i="4"/>
  <c r="I20" i="4"/>
  <c r="C30" i="4"/>
  <c r="G30" i="4" s="1"/>
  <c r="D30" i="4"/>
  <c r="H30" i="4" s="1"/>
  <c r="E30" i="4"/>
  <c r="I30" i="4" s="1"/>
  <c r="I30" i="10" l="1"/>
  <c r="I32" i="10" s="1"/>
  <c r="I35" i="10"/>
  <c r="H33" i="10"/>
  <c r="H34" i="10" s="1"/>
  <c r="H37" i="10" s="1"/>
  <c r="H28" i="10"/>
  <c r="H39" i="10"/>
  <c r="H41" i="10" s="1"/>
  <c r="G33" i="10"/>
  <c r="G34" i="10" s="1"/>
  <c r="G37" i="10" s="1"/>
  <c r="I28" i="10" l="1"/>
  <c r="I40" i="10" s="1"/>
  <c r="I39" i="10"/>
  <c r="I33" i="10"/>
  <c r="I34" i="10" s="1"/>
  <c r="I37" i="10" s="1"/>
  <c r="I41" i="10" l="1"/>
  <c r="D42" i="10" s="1"/>
  <c r="D45" i="10" s="1"/>
</calcChain>
</file>

<file path=xl/sharedStrings.xml><?xml version="1.0" encoding="utf-8"?>
<sst xmlns="http://schemas.openxmlformats.org/spreadsheetml/2006/main" count="208" uniqueCount="165">
  <si>
    <t>Net sales</t>
  </si>
  <si>
    <t>Refinish coatings</t>
  </si>
  <si>
    <t>OEM coatings</t>
  </si>
  <si>
    <t>General industrial</t>
  </si>
  <si>
    <t>Other</t>
  </si>
  <si>
    <t>North America</t>
  </si>
  <si>
    <t>Asia-Pacific</t>
  </si>
  <si>
    <t>Europe, Middle East, and Africa</t>
  </si>
  <si>
    <t>Latin America</t>
  </si>
  <si>
    <t>Margin</t>
  </si>
  <si>
    <t>Agriculture</t>
  </si>
  <si>
    <t>Electronics &amp; Communications</t>
  </si>
  <si>
    <t>Industrial Biosciences</t>
  </si>
  <si>
    <t>Nutrition &amp; Health</t>
  </si>
  <si>
    <t>Performance Chemicals</t>
  </si>
  <si>
    <t>Performance Coatings</t>
  </si>
  <si>
    <t>Performance Materials</t>
  </si>
  <si>
    <t>Safety &amp; Protection</t>
  </si>
  <si>
    <t>Total segment sales</t>
  </si>
  <si>
    <t>Elimination of transfers</t>
  </si>
  <si>
    <t xml:space="preserve">Segment Sales </t>
  </si>
  <si>
    <t>Segment Margins</t>
  </si>
  <si>
    <t>Corn seeds</t>
  </si>
  <si>
    <t>Herbicides</t>
  </si>
  <si>
    <t>Soybean seeds</t>
  </si>
  <si>
    <t>Seeds</t>
  </si>
  <si>
    <t>Chemicals</t>
  </si>
  <si>
    <t>Construction</t>
  </si>
  <si>
    <t>Specialties</t>
  </si>
  <si>
    <t>Elastomers</t>
  </si>
  <si>
    <t>Transportation</t>
  </si>
  <si>
    <t>Packaging</t>
  </si>
  <si>
    <t>Aramids products</t>
  </si>
  <si>
    <t>Tyvek/Typar</t>
  </si>
  <si>
    <t>Industrial</t>
  </si>
  <si>
    <t>Construction materials</t>
  </si>
  <si>
    <t>Electronic materials</t>
  </si>
  <si>
    <t>Photovoltaic materials</t>
  </si>
  <si>
    <t>Advanced printing</t>
  </si>
  <si>
    <t>Photovoltaics</t>
  </si>
  <si>
    <t>Bioprocessing</t>
  </si>
  <si>
    <t xml:space="preserve">Major Industry </t>
  </si>
  <si>
    <t>Fluoroproducts</t>
  </si>
  <si>
    <t>Food ingredients</t>
  </si>
  <si>
    <t>Pharmaceuticals (discontinued)</t>
  </si>
  <si>
    <t xml:space="preserve">Total pretax operating income </t>
  </si>
  <si>
    <t>Business Segment Performance</t>
  </si>
  <si>
    <t>Major Products</t>
  </si>
  <si>
    <t>General Industrial</t>
  </si>
  <si>
    <t>Pretax Operating Income*</t>
  </si>
  <si>
    <t>CAGR</t>
  </si>
  <si>
    <t>(dollars in millions)</t>
  </si>
  <si>
    <t>Performance Coatings Historical Performance</t>
  </si>
  <si>
    <t>Sales as % of Product</t>
  </si>
  <si>
    <t>Sales Growth Forecasts for Business Units</t>
  </si>
  <si>
    <t>Vehicle OEM</t>
  </si>
  <si>
    <t>Aftermarket (refinishing)</t>
  </si>
  <si>
    <t>Sales as % of Industry</t>
  </si>
  <si>
    <r>
      <t>White pigments (TiO</t>
    </r>
    <r>
      <rPr>
        <vertAlign val="subscript"/>
        <sz val="10.5"/>
        <color rgb="FF000000"/>
        <rFont val="Times New Roman"/>
        <family val="1"/>
      </rPr>
      <t>2</t>
    </r>
    <r>
      <rPr>
        <sz val="10.5"/>
        <color rgb="FF000000"/>
        <rFont val="Times New Roman"/>
        <family val="1"/>
      </rPr>
      <t>)</t>
    </r>
  </si>
  <si>
    <t>ChemSolutions</t>
  </si>
  <si>
    <t>Vehicle aftermarket</t>
  </si>
  <si>
    <t>Consumer</t>
  </si>
  <si>
    <t>Safety consulting &amp; training</t>
  </si>
  <si>
    <t>PPG Industries</t>
  </si>
  <si>
    <t>Metric</t>
  </si>
  <si>
    <t>Actual</t>
  </si>
  <si>
    <t>Projected</t>
  </si>
  <si>
    <t>2012E</t>
  </si>
  <si>
    <t>2013E</t>
  </si>
  <si>
    <t>2014E</t>
  </si>
  <si>
    <t>Sales Growth (%)</t>
  </si>
  <si>
    <t>Depreciation and Amortization</t>
  </si>
  <si>
    <t>EV/EBITDA 2012 (×)</t>
  </si>
  <si>
    <t>DuPont Performance Coatings</t>
  </si>
  <si>
    <t>Closing</t>
  </si>
  <si>
    <t>2015E</t>
  </si>
  <si>
    <t>2016E</t>
  </si>
  <si>
    <r>
      <t>Tax Rate</t>
    </r>
    <r>
      <rPr>
        <vertAlign val="superscript"/>
        <sz val="11"/>
        <color theme="1"/>
        <rFont val="Times New Roman"/>
        <family val="1"/>
      </rPr>
      <t>1</t>
    </r>
  </si>
  <si>
    <t>Capital Expenditures</t>
  </si>
  <si>
    <t>Net Working Capital (%)</t>
  </si>
  <si>
    <r>
      <t xml:space="preserve">Terminal EBITDA Multiple (×) </t>
    </r>
    <r>
      <rPr>
        <vertAlign val="superscript"/>
        <sz val="11"/>
        <color theme="1"/>
        <rFont val="Times New Roman"/>
        <family val="1"/>
      </rPr>
      <t>2</t>
    </r>
  </si>
  <si>
    <t>N/A</t>
  </si>
  <si>
    <t>Debt</t>
  </si>
  <si>
    <t>Blended Interest Rate on Debt</t>
  </si>
  <si>
    <r>
      <t xml:space="preserve">Unlevered Cost of Equity </t>
    </r>
    <r>
      <rPr>
        <vertAlign val="superscript"/>
        <sz val="11"/>
        <color theme="1"/>
        <rFont val="Times New Roman"/>
        <family val="1"/>
      </rPr>
      <t>3</t>
    </r>
  </si>
  <si>
    <t>APV Analysis</t>
  </si>
  <si>
    <t>Net Sales</t>
  </si>
  <si>
    <t>EBITDA</t>
  </si>
  <si>
    <t>Interest Expense</t>
  </si>
  <si>
    <t>Earnings before Taxes</t>
  </si>
  <si>
    <t xml:space="preserve">Taxes </t>
  </si>
  <si>
    <t>Net Income</t>
  </si>
  <si>
    <t>Terminal Value</t>
  </si>
  <si>
    <t>Unlevered FCF, including TV</t>
  </si>
  <si>
    <t>Interest Tax Shield</t>
  </si>
  <si>
    <t xml:space="preserve">PV Tax Shield </t>
  </si>
  <si>
    <t>EV with Tax Shield</t>
  </si>
  <si>
    <t>Market Capitalization</t>
  </si>
  <si>
    <t>NA</t>
  </si>
  <si>
    <t>Research and Development</t>
  </si>
  <si>
    <t xml:space="preserve">Pretax Operating Income </t>
  </si>
  <si>
    <t>Segment Net Assets</t>
  </si>
  <si>
    <t>Financial Characteristics of Potential Strategic Buyers</t>
  </si>
  <si>
    <t>Year-over-Year Growth</t>
  </si>
  <si>
    <t>Pretax Operating Income (EBIT)</t>
  </si>
  <si>
    <t>Average</t>
  </si>
  <si>
    <t>Strategic buyer</t>
  </si>
  <si>
    <t>Secondary buyouts</t>
  </si>
  <si>
    <t xml:space="preserve"> Exit Multiple by Exit Type</t>
  </si>
  <si>
    <t>Number of Exits by Exit Type</t>
  </si>
  <si>
    <t>Medians</t>
  </si>
  <si>
    <t>Equity/EBITDA</t>
  </si>
  <si>
    <t>Purchase Price/EBITDA</t>
  </si>
  <si>
    <t>Total Debt/EBITDA</t>
  </si>
  <si>
    <t>Debt, Equity, and Purchase Price Multiples for Buyout Deals</t>
  </si>
  <si>
    <t>Volume and Number of Buyout Deals above $1 Billion</t>
  </si>
  <si>
    <t>Enterprise Value (EV)</t>
  </si>
  <si>
    <t>Increase in Net Working Capital</t>
  </si>
  <si>
    <t xml:space="preserve">Unlevered Free Cash Flow </t>
  </si>
  <si>
    <t>Revenues</t>
  </si>
  <si>
    <t xml:space="preserve">EBITDA </t>
  </si>
  <si>
    <t>Total Debt</t>
  </si>
  <si>
    <t xml:space="preserve">Total Debt/ EBITDA </t>
  </si>
  <si>
    <t>Akzo Nobel NV</t>
  </si>
  <si>
    <t>BASF SE</t>
  </si>
  <si>
    <t>Sherwin-Williams</t>
  </si>
  <si>
    <t>Valspar</t>
  </si>
  <si>
    <t>2011A</t>
  </si>
  <si>
    <t>Sales by Industry</t>
  </si>
  <si>
    <t>Sales by Region</t>
  </si>
  <si>
    <t>Stand-Alone Valuation                                                                                                                                                    (dollars in millions)</t>
  </si>
  <si>
    <t>EBIT Margin (Pretax)</t>
  </si>
  <si>
    <t>Debt/EBITDA 2012 (×)</t>
  </si>
  <si>
    <t>Data source: Financial data are from Capital IQ; stock price performance is based on CRSP data.</t>
  </si>
  <si>
    <t>2.0×</t>
  </si>
  <si>
    <t>1.7×</t>
  </si>
  <si>
    <t>1.1×</t>
  </si>
  <si>
    <t>1.0×</t>
  </si>
  <si>
    <t>2.1×</t>
  </si>
  <si>
    <t>PE-backed IPOs</t>
  </si>
  <si>
    <t>Ethylene co-polymers</t>
  </si>
  <si>
    <t>Engineering resins</t>
  </si>
  <si>
    <t>Consumer electronics</t>
  </si>
  <si>
    <t>Biomaterials—enzymes</t>
  </si>
  <si>
    <t>Data source: Company reports.</t>
  </si>
  <si>
    <t>This spreadsheet supports STUDENT analysis of the case “DuPont Corporation: Sale of Performance Coatings” (UVA-F-1709).</t>
  </si>
  <si>
    <r>
      <rPr>
        <sz val="10"/>
        <color indexed="8"/>
        <rFont val="Times New Roman"/>
        <family val="1"/>
      </rPr>
      <t xml:space="preserve">This spreadsheet was prepared by Susan Chaplinsky, Tipton P. Snavely Professor of Business Administration, and Felicia Marston, Professor of Commerce, McIntire School of Commerce. Copyright © 2014 by the University of Virginia Darden School Foundation, Charlottesville, VA. All rights reserved.  </t>
    </r>
    <r>
      <rPr>
        <i/>
        <sz val="10"/>
        <color indexed="8"/>
        <rFont val="Times New Roman"/>
        <family val="1"/>
      </rPr>
      <t>For customer service inquiries, send an e-mail to</t>
    </r>
    <r>
      <rPr>
        <sz val="10"/>
        <color indexed="8"/>
        <rFont val="Times New Roman"/>
        <family val="1"/>
      </rPr>
      <t>sales@dardenbusinesspublishing.com</t>
    </r>
    <r>
      <rPr>
        <i/>
        <sz val="10"/>
        <color indexed="8"/>
        <rFont val="Times New Roman"/>
        <family val="1"/>
      </rPr>
      <t xml:space="preserve">. No part of this publication may be reproduced, stored in a retrieval system, posted to the Internet, or transmitted in any form or by any means—electronic, mechanical, photocopying, recording, or otherwise—without the permission of the Darden School Foundation.  </t>
    </r>
  </si>
  <si>
    <t>(Fiscal year-end values in millions, except multiples and percentages)</t>
  </si>
  <si>
    <t>Printing, packaging materials</t>
  </si>
  <si>
    <t>Industrials and chemicals</t>
  </si>
  <si>
    <t>Ind. liquid and powder coatings</t>
  </si>
  <si>
    <t xml:space="preserve">Residual (Levered) Cash Flow </t>
  </si>
  <si>
    <t>Data source: Company Databooks, various years.</t>
  </si>
  <si>
    <t>*After significant items.</t>
  </si>
  <si>
    <r>
      <t xml:space="preserve">Data source: PitchBook, </t>
    </r>
    <r>
      <rPr>
        <i/>
        <sz val="10"/>
        <color theme="1"/>
        <rFont val="Times New Roman"/>
        <family val="1"/>
      </rPr>
      <t>Annual Private Equity Breakdown 2012.</t>
    </r>
  </si>
  <si>
    <r>
      <t xml:space="preserve">Data source: PitchBook and Grant Thornton, </t>
    </r>
    <r>
      <rPr>
        <i/>
        <sz val="10"/>
        <color rgb="FF000000"/>
        <rFont val="Times New Roman"/>
        <family val="1"/>
      </rPr>
      <t>Private Equity Exits Report, 2012 Annual Edition.</t>
    </r>
  </si>
  <si>
    <t>Buyout Deals</t>
  </si>
  <si>
    <t>Private Equity Exits</t>
  </si>
  <si>
    <t>Data Source: Company reports, Macquarie Research, “EI DuPont de Nemours &amp; Co.,” analyst report, January 26, 2012, and author estimates.</t>
  </si>
  <si>
    <t>Est. Sales Growth (2012–14)</t>
  </si>
  <si>
    <r>
      <t>3%</t>
    </r>
    <r>
      <rPr>
        <sz val="10.5"/>
        <color rgb="FF000000"/>
        <rFont val="Calibri"/>
        <family val="2"/>
      </rPr>
      <t>–</t>
    </r>
    <r>
      <rPr>
        <sz val="10.5"/>
        <color rgb="FF000000"/>
        <rFont val="Times New Roman"/>
        <family val="1"/>
      </rPr>
      <t>5%</t>
    </r>
  </si>
  <si>
    <t>Five-year</t>
  </si>
  <si>
    <t>Five-Year Stock Performance</t>
  </si>
  <si>
    <t>One-Year Stock Performance</t>
  </si>
  <si>
    <t>Rev. May 11,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</si>
</sst>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0.0"/>
    <numFmt numFmtId="168" formatCode="_(* #,##0.0_);_(* \(#,##0.0\);_(* &quot;-&quot;??_);_(@_)"/>
    <numFmt numFmtId="169" formatCode="0.0000"/>
    <numFmt numFmtId="170" formatCode="#,##0.000"/>
    <numFmt numFmtId="171" formatCode="#,##0.0000"/>
    <numFmt numFmtId="172" formatCode="#,##0.0"/>
  </numFmts>
  <fonts count="32" x14ac:knownFonts="1">
    <font>
      <sz val="11"/>
      <color theme="1"/>
      <name val="Times New Roman"/>
      <family val="2"/>
    </font>
    <font>
      <sz val="11"/>
      <color theme="1"/>
      <name val="Calibri"/>
      <family val="2"/>
      <scheme val="minor"/>
    </font>
    <font>
      <sz val="11"/>
      <color theme="1"/>
      <name val="Times New Roman"/>
      <family val="2"/>
    </font>
    <font>
      <sz val="11"/>
      <color rgb="FF000000"/>
      <name val="Times New Roman"/>
      <family val="1"/>
    </font>
    <font>
      <u/>
      <sz val="11"/>
      <color theme="1"/>
      <name val="Times New Roman"/>
      <family val="2"/>
    </font>
    <font>
      <u val="singleAccounting"/>
      <sz val="11"/>
      <color theme="1"/>
      <name val="Times New Roman"/>
      <family val="2"/>
    </font>
    <font>
      <sz val="12"/>
      <color theme="1"/>
      <name val="Times New Roman"/>
      <family val="1"/>
    </font>
    <font>
      <sz val="10"/>
      <color theme="1"/>
      <name val="Times New Roman"/>
      <family val="1"/>
    </font>
    <font>
      <sz val="10.5"/>
      <color rgb="FF000000"/>
      <name val="Times New Roman"/>
      <family val="1"/>
    </font>
    <font>
      <vertAlign val="subscript"/>
      <sz val="10.5"/>
      <color rgb="FF000000"/>
      <name val="Times New Roman"/>
      <family val="1"/>
    </font>
    <font>
      <sz val="10"/>
      <color rgb="FF000000"/>
      <name val="Times New Roman"/>
      <family val="1"/>
    </font>
    <font>
      <sz val="11"/>
      <color theme="1"/>
      <name val="Calibri"/>
      <family val="2"/>
      <scheme val="minor"/>
    </font>
    <font>
      <sz val="11"/>
      <color theme="1"/>
      <name val="Times New Roman"/>
      <family val="1"/>
    </font>
    <font>
      <b/>
      <sz val="11"/>
      <color theme="1"/>
      <name val="Times New Roman"/>
      <family val="1"/>
    </font>
    <font>
      <b/>
      <i/>
      <sz val="11"/>
      <color theme="1"/>
      <name val="Times New Roman"/>
      <family val="1"/>
    </font>
    <font>
      <vertAlign val="superscript"/>
      <sz val="11"/>
      <color theme="1"/>
      <name val="Times New Roman"/>
      <family val="1"/>
    </font>
    <font>
      <u val="singleAccounting"/>
      <sz val="11"/>
      <color theme="1"/>
      <name val="Times New Roman"/>
      <family val="1"/>
    </font>
    <font>
      <u/>
      <sz val="11"/>
      <color theme="1"/>
      <name val="Times New Roman"/>
      <family val="1"/>
    </font>
    <font>
      <sz val="12"/>
      <color rgb="FF000000"/>
      <name val="Times New Roman"/>
      <family val="1"/>
    </font>
    <font>
      <sz val="11"/>
      <color rgb="FFFF0000"/>
      <name val="Times New Roman"/>
      <family val="1"/>
    </font>
    <font>
      <sz val="11"/>
      <color rgb="FFFF0000"/>
      <name val="Times New Roman"/>
      <family val="2"/>
    </font>
    <font>
      <sz val="8"/>
      <color theme="1"/>
      <name val="Times New Roman"/>
      <family val="1"/>
    </font>
    <font>
      <sz val="10"/>
      <color theme="1"/>
      <name val="arial"/>
      <family val="2"/>
    </font>
    <font>
      <i/>
      <sz val="10"/>
      <color indexed="8"/>
      <name val="Times New Roman"/>
      <family val="1"/>
    </font>
    <font>
      <sz val="10"/>
      <color indexed="8"/>
      <name val="Times New Roman"/>
      <family val="1"/>
    </font>
    <font>
      <sz val="10"/>
      <name val="Arial"/>
      <family val="2"/>
    </font>
    <font>
      <b/>
      <sz val="12"/>
      <name val="Arial"/>
      <family val="2"/>
    </font>
    <font>
      <sz val="12"/>
      <name val="Times New Roman"/>
      <family val="1"/>
    </font>
    <font>
      <sz val="10"/>
      <color theme="1"/>
      <name val="Times New Roman"/>
      <family val="2"/>
    </font>
    <font>
      <i/>
      <sz val="10"/>
      <color theme="1"/>
      <name val="Times New Roman"/>
      <family val="1"/>
    </font>
    <font>
      <i/>
      <sz val="10"/>
      <color rgb="FF000000"/>
      <name val="Times New Roman"/>
      <family val="1"/>
    </font>
    <font>
      <sz val="10.5"/>
      <color rgb="FF000000"/>
      <name val="Calibri"/>
      <family val="2"/>
    </font>
  </fonts>
  <fills count="5">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rgb="FFF7903B"/>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s>
  <cellStyleXfs count="11">
    <xf numFmtId="0" fontId="0" fillId="0" borderId="0"/>
    <xf numFmtId="43" fontId="2" fillId="0" borderId="0" applyFont="0" applyFill="0" applyBorder="0" applyAlignment="0" applyProtection="0"/>
    <xf numFmtId="9" fontId="2" fillId="0" borderId="0" applyFont="0" applyFill="0" applyBorder="0" applyAlignment="0" applyProtection="0"/>
    <xf numFmtId="0" fontId="11" fillId="0" borderId="0"/>
    <xf numFmtId="9" fontId="11" fillId="0" borderId="0" applyFont="0" applyFill="0" applyBorder="0" applyAlignment="0" applyProtection="0"/>
    <xf numFmtId="44" fontId="11" fillId="0" borderId="0" applyFont="0" applyFill="0" applyBorder="0" applyAlignment="0" applyProtection="0"/>
    <xf numFmtId="43" fontId="11" fillId="0" borderId="0" applyFont="0" applyFill="0" applyBorder="0" applyAlignment="0" applyProtection="0"/>
    <xf numFmtId="4" fontId="11" fillId="0" borderId="0"/>
    <xf numFmtId="0" fontId="1" fillId="0" borderId="0"/>
    <xf numFmtId="0" fontId="22" fillId="0" borderId="0"/>
    <xf numFmtId="0" fontId="25" fillId="0" borderId="0"/>
  </cellStyleXfs>
  <cellXfs count="221">
    <xf numFmtId="0" fontId="0" fillId="0" borderId="0" xfId="0"/>
    <xf numFmtId="0" fontId="3" fillId="0" borderId="0" xfId="0" applyFont="1"/>
    <xf numFmtId="0" fontId="0" fillId="0" borderId="0" xfId="0" applyAlignment="1">
      <alignment horizontal="center"/>
    </xf>
    <xf numFmtId="9" fontId="3" fillId="0" borderId="0" xfId="0" applyNumberFormat="1" applyFont="1" applyAlignment="1">
      <alignment horizontal="center"/>
    </xf>
    <xf numFmtId="0" fontId="0" fillId="0" borderId="0" xfId="0" applyAlignment="1">
      <alignment horizontal="center"/>
    </xf>
    <xf numFmtId="0" fontId="0" fillId="0" borderId="0" xfId="0" applyBorder="1" applyAlignment="1">
      <alignment horizontal="center" vertical="center"/>
    </xf>
    <xf numFmtId="0" fontId="0" fillId="0" borderId="0" xfId="0" applyBorder="1" applyAlignment="1">
      <alignment horizontal="center" vertical="center" wrapText="1"/>
    </xf>
    <xf numFmtId="0" fontId="8" fillId="0" borderId="0" xfId="0" applyFont="1" applyBorder="1" applyAlignment="1">
      <alignment vertical="center"/>
    </xf>
    <xf numFmtId="9" fontId="8" fillId="0" borderId="0" xfId="0" applyNumberFormat="1" applyFont="1" applyBorder="1" applyAlignment="1">
      <alignment horizontal="center" vertical="center"/>
    </xf>
    <xf numFmtId="0" fontId="7" fillId="0" borderId="0" xfId="0" applyFont="1" applyBorder="1"/>
    <xf numFmtId="0" fontId="8" fillId="2" borderId="0" xfId="0" applyFont="1" applyFill="1" applyBorder="1" applyAlignment="1">
      <alignment vertical="center"/>
    </xf>
    <xf numFmtId="9" fontId="8" fillId="2" borderId="0" xfId="0" applyNumberFormat="1" applyFont="1" applyFill="1" applyBorder="1" applyAlignment="1">
      <alignment horizontal="center" vertical="center"/>
    </xf>
    <xf numFmtId="0" fontId="7" fillId="2" borderId="0" xfId="0" applyFont="1" applyFill="1" applyBorder="1"/>
    <xf numFmtId="0" fontId="8" fillId="0" borderId="2" xfId="0" applyFont="1" applyBorder="1" applyAlignment="1">
      <alignment vertical="center"/>
    </xf>
    <xf numFmtId="9" fontId="8" fillId="0" borderId="2" xfId="0" applyNumberFormat="1" applyFont="1" applyBorder="1" applyAlignment="1">
      <alignment horizontal="center" vertical="center"/>
    </xf>
    <xf numFmtId="0" fontId="7" fillId="0" borderId="2" xfId="0" applyFont="1" applyBorder="1"/>
    <xf numFmtId="0" fontId="7" fillId="2" borderId="2" xfId="0" applyFont="1" applyFill="1" applyBorder="1"/>
    <xf numFmtId="0" fontId="8" fillId="2" borderId="2" xfId="0" applyFont="1" applyFill="1" applyBorder="1" applyAlignment="1">
      <alignment vertical="center"/>
    </xf>
    <xf numFmtId="9" fontId="8" fillId="2" borderId="2" xfId="0" applyNumberFormat="1" applyFont="1" applyFill="1" applyBorder="1" applyAlignment="1">
      <alignment horizontal="center" vertical="center"/>
    </xf>
    <xf numFmtId="0" fontId="8" fillId="0" borderId="1" xfId="0" applyFont="1" applyBorder="1" applyAlignment="1">
      <alignment vertical="center"/>
    </xf>
    <xf numFmtId="9" fontId="8" fillId="0" borderId="1" xfId="0" applyNumberFormat="1" applyFont="1" applyBorder="1" applyAlignment="1">
      <alignment horizontal="center" vertical="center"/>
    </xf>
    <xf numFmtId="0" fontId="7" fillId="0" borderId="1" xfId="0" applyFont="1" applyBorder="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10" fillId="0" borderId="0" xfId="0" applyFont="1"/>
    <xf numFmtId="164" fontId="12" fillId="0" borderId="0" xfId="4" applyNumberFormat="1" applyFont="1" applyBorder="1"/>
    <xf numFmtId="164" fontId="12" fillId="0" borderId="8" xfId="4" applyNumberFormat="1" applyFont="1" applyBorder="1"/>
    <xf numFmtId="164" fontId="14" fillId="0" borderId="8" xfId="4" applyNumberFormat="1" applyFont="1" applyFill="1" applyBorder="1"/>
    <xf numFmtId="164" fontId="14" fillId="0" borderId="0" xfId="4" applyNumberFormat="1" applyFont="1" applyFill="1" applyBorder="1"/>
    <xf numFmtId="1" fontId="14" fillId="0" borderId="8" xfId="4" applyNumberFormat="1" applyFont="1" applyFill="1" applyBorder="1"/>
    <xf numFmtId="1" fontId="14" fillId="0" borderId="0" xfId="4" applyNumberFormat="1" applyFont="1" applyFill="1" applyBorder="1"/>
    <xf numFmtId="10" fontId="12" fillId="0" borderId="10" xfId="4" applyNumberFormat="1" applyFont="1" applyBorder="1"/>
    <xf numFmtId="164" fontId="12" fillId="0" borderId="2" xfId="4" applyNumberFormat="1" applyFont="1" applyFill="1" applyBorder="1"/>
    <xf numFmtId="164" fontId="12" fillId="0" borderId="7" xfId="4" applyNumberFormat="1" applyFont="1" applyFill="1" applyBorder="1"/>
    <xf numFmtId="164" fontId="12" fillId="0" borderId="9" xfId="4" applyNumberFormat="1" applyFont="1" applyFill="1" applyBorder="1"/>
    <xf numFmtId="164" fontId="12" fillId="0" borderId="2" xfId="4" applyNumberFormat="1" applyFont="1" applyBorder="1"/>
    <xf numFmtId="5" fontId="12" fillId="0" borderId="0" xfId="5" applyNumberFormat="1" applyFont="1" applyBorder="1"/>
    <xf numFmtId="166" fontId="12" fillId="0" borderId="0" xfId="6" applyNumberFormat="1" applyFont="1" applyBorder="1"/>
    <xf numFmtId="165" fontId="13" fillId="0" borderId="0" xfId="6" applyNumberFormat="1" applyFont="1" applyBorder="1"/>
    <xf numFmtId="1" fontId="14" fillId="0" borderId="0" xfId="6" applyNumberFormat="1" applyFont="1" applyBorder="1"/>
    <xf numFmtId="1" fontId="17" fillId="0" borderId="0" xfId="6" applyNumberFormat="1" applyFont="1" applyBorder="1"/>
    <xf numFmtId="165" fontId="13" fillId="0" borderId="2" xfId="6" applyNumberFormat="1" applyFont="1" applyBorder="1"/>
    <xf numFmtId="166" fontId="12" fillId="0" borderId="0" xfId="6" applyNumberFormat="1" applyFont="1"/>
    <xf numFmtId="166" fontId="7" fillId="0" borderId="0" xfId="6" applyNumberFormat="1" applyFont="1"/>
    <xf numFmtId="5" fontId="12" fillId="0" borderId="8" xfId="6" applyNumberFormat="1" applyFont="1" applyBorder="1"/>
    <xf numFmtId="5" fontId="12" fillId="0" borderId="0" xfId="6" applyNumberFormat="1" applyFont="1" applyBorder="1"/>
    <xf numFmtId="5" fontId="16" fillId="0" borderId="8" xfId="6" applyNumberFormat="1" applyFont="1" applyBorder="1"/>
    <xf numFmtId="5" fontId="16" fillId="0" borderId="0" xfId="6" applyNumberFormat="1" applyFont="1" applyBorder="1"/>
    <xf numFmtId="4" fontId="12" fillId="0" borderId="0" xfId="7" applyFont="1"/>
    <xf numFmtId="4" fontId="12" fillId="0" borderId="0" xfId="7" applyFont="1" applyBorder="1"/>
    <xf numFmtId="4" fontId="12" fillId="0" borderId="5" xfId="7" applyFont="1" applyBorder="1"/>
    <xf numFmtId="4" fontId="12" fillId="0" borderId="6" xfId="7" applyFont="1" applyBorder="1"/>
    <xf numFmtId="1" fontId="13" fillId="0" borderId="7" xfId="7" applyNumberFormat="1" applyFont="1" applyBorder="1" applyAlignment="1">
      <alignment horizontal="center"/>
    </xf>
    <xf numFmtId="4" fontId="12" fillId="0" borderId="8" xfId="7" applyFont="1" applyBorder="1"/>
    <xf numFmtId="4" fontId="13" fillId="0" borderId="9" xfId="7" applyFont="1" applyFill="1" applyBorder="1" applyAlignment="1">
      <alignment horizontal="center"/>
    </xf>
    <xf numFmtId="4" fontId="13" fillId="0" borderId="2" xfId="7" applyFont="1" applyBorder="1" applyAlignment="1">
      <alignment horizontal="center"/>
    </xf>
    <xf numFmtId="4" fontId="12" fillId="0" borderId="2" xfId="7" applyFont="1" applyFill="1" applyBorder="1"/>
    <xf numFmtId="164" fontId="14" fillId="0" borderId="2" xfId="7" applyNumberFormat="1" applyFont="1" applyBorder="1"/>
    <xf numFmtId="1" fontId="13" fillId="0" borderId="2" xfId="7" applyNumberFormat="1" applyFont="1" applyBorder="1" applyAlignment="1">
      <alignment horizontal="center"/>
    </xf>
    <xf numFmtId="164" fontId="12" fillId="0" borderId="5" xfId="4" applyNumberFormat="1" applyFont="1" applyBorder="1"/>
    <xf numFmtId="165" fontId="12" fillId="0" borderId="0" xfId="7" applyNumberFormat="1" applyFont="1" applyBorder="1"/>
    <xf numFmtId="165" fontId="12" fillId="0" borderId="8" xfId="7" applyNumberFormat="1" applyFont="1" applyBorder="1"/>
    <xf numFmtId="9" fontId="12" fillId="3" borderId="0" xfId="7" applyNumberFormat="1" applyFont="1" applyFill="1" applyBorder="1"/>
    <xf numFmtId="9" fontId="12" fillId="0" borderId="8" xfId="7" applyNumberFormat="1" applyFont="1" applyBorder="1"/>
    <xf numFmtId="166" fontId="12" fillId="0" borderId="0" xfId="7" applyNumberFormat="1" applyFont="1" applyBorder="1"/>
    <xf numFmtId="166" fontId="12" fillId="0" borderId="8" xfId="7" applyNumberFormat="1" applyFont="1" applyBorder="1"/>
    <xf numFmtId="168" fontId="12" fillId="0" borderId="8" xfId="7" applyNumberFormat="1" applyFont="1" applyBorder="1" applyAlignment="1">
      <alignment horizontal="center"/>
    </xf>
    <xf numFmtId="1" fontId="12" fillId="0" borderId="0" xfId="7" applyNumberFormat="1" applyFont="1" applyBorder="1"/>
    <xf numFmtId="1" fontId="12" fillId="0" borderId="8" xfId="7" applyNumberFormat="1" applyFont="1" applyBorder="1"/>
    <xf numFmtId="10" fontId="12" fillId="0" borderId="0" xfId="4" applyNumberFormat="1" applyFont="1" applyBorder="1" applyAlignment="1">
      <alignment horizontal="right"/>
    </xf>
    <xf numFmtId="4" fontId="12" fillId="0" borderId="2" xfId="7" applyFont="1" applyBorder="1"/>
    <xf numFmtId="4" fontId="12" fillId="0" borderId="1" xfId="7" applyFont="1" applyBorder="1"/>
    <xf numFmtId="164" fontId="14" fillId="0" borderId="1" xfId="7" applyNumberFormat="1" applyFont="1" applyBorder="1"/>
    <xf numFmtId="4" fontId="13" fillId="0" borderId="0" xfId="7" applyFont="1" applyBorder="1" applyAlignment="1">
      <alignment horizontal="center"/>
    </xf>
    <xf numFmtId="165" fontId="12" fillId="0" borderId="0" xfId="5" applyNumberFormat="1" applyFont="1" applyBorder="1"/>
    <xf numFmtId="5" fontId="12" fillId="0" borderId="5" xfId="7" applyNumberFormat="1" applyFont="1" applyBorder="1"/>
    <xf numFmtId="5" fontId="12" fillId="0" borderId="0" xfId="7" applyNumberFormat="1" applyFont="1" applyBorder="1"/>
    <xf numFmtId="165" fontId="12" fillId="0" borderId="0" xfId="6" applyNumberFormat="1" applyFont="1" applyBorder="1"/>
    <xf numFmtId="169" fontId="12" fillId="0" borderId="0" xfId="7" applyNumberFormat="1" applyFont="1"/>
    <xf numFmtId="5" fontId="17" fillId="0" borderId="8" xfId="6" applyNumberFormat="1" applyFont="1" applyBorder="1"/>
    <xf numFmtId="5" fontId="17" fillId="0" borderId="0" xfId="6" applyNumberFormat="1" applyFont="1" applyBorder="1"/>
    <xf numFmtId="5" fontId="12" fillId="0" borderId="8" xfId="7" applyNumberFormat="1" applyFont="1" applyBorder="1"/>
    <xf numFmtId="1" fontId="12" fillId="0" borderId="9" xfId="7" applyNumberFormat="1" applyFont="1" applyBorder="1"/>
    <xf numFmtId="1" fontId="12" fillId="0" borderId="2" xfId="7" applyNumberFormat="1" applyFont="1" applyBorder="1"/>
    <xf numFmtId="37" fontId="12" fillId="0" borderId="0" xfId="7" applyNumberFormat="1" applyFont="1"/>
    <xf numFmtId="4" fontId="7" fillId="0" borderId="0" xfId="7" applyFont="1"/>
    <xf numFmtId="4" fontId="7" fillId="0" borderId="0" xfId="7" applyFont="1" applyAlignment="1">
      <alignment horizontal="left"/>
    </xf>
    <xf numFmtId="37" fontId="7" fillId="0" borderId="0" xfId="7" applyNumberFormat="1" applyFont="1"/>
    <xf numFmtId="4" fontId="12" fillId="3" borderId="0" xfId="7" applyFont="1" applyFill="1"/>
    <xf numFmtId="170" fontId="12" fillId="0" borderId="0" xfId="7" applyNumberFormat="1" applyFont="1"/>
    <xf numFmtId="171" fontId="12" fillId="0" borderId="0" xfId="7" applyNumberFormat="1" applyFont="1"/>
    <xf numFmtId="4" fontId="19" fillId="0" borderId="9" xfId="7" applyFont="1" applyBorder="1"/>
    <xf numFmtId="170" fontId="12" fillId="0" borderId="0" xfId="7" applyNumberFormat="1" applyFont="1" applyBorder="1"/>
    <xf numFmtId="164" fontId="14" fillId="0" borderId="3" xfId="4" applyNumberFormat="1" applyFont="1" applyFill="1" applyBorder="1"/>
    <xf numFmtId="164" fontId="14" fillId="0" borderId="0" xfId="7" applyNumberFormat="1" applyFont="1" applyFill="1" applyBorder="1"/>
    <xf numFmtId="164" fontId="12" fillId="0" borderId="5" xfId="4" applyNumberFormat="1" applyFont="1" applyFill="1" applyBorder="1"/>
    <xf numFmtId="164" fontId="12" fillId="0" borderId="0" xfId="4" applyNumberFormat="1" applyFont="1" applyFill="1" applyBorder="1"/>
    <xf numFmtId="4" fontId="12" fillId="0" borderId="0" xfId="7" applyFont="1" applyFill="1" applyBorder="1"/>
    <xf numFmtId="165" fontId="12" fillId="0" borderId="8" xfId="4" applyNumberFormat="1" applyFont="1" applyFill="1" applyBorder="1"/>
    <xf numFmtId="165" fontId="12" fillId="0" borderId="0" xfId="4" applyNumberFormat="1" applyFont="1" applyFill="1" applyBorder="1"/>
    <xf numFmtId="164" fontId="12" fillId="0" borderId="8" xfId="7" applyNumberFormat="1" applyFont="1" applyFill="1" applyBorder="1"/>
    <xf numFmtId="164" fontId="12" fillId="0" borderId="0" xfId="7" applyNumberFormat="1" applyFont="1" applyFill="1" applyBorder="1"/>
    <xf numFmtId="9" fontId="12" fillId="0" borderId="8" xfId="7" applyNumberFormat="1" applyFont="1" applyFill="1" applyBorder="1"/>
    <xf numFmtId="9" fontId="12" fillId="0" borderId="0" xfId="7" applyNumberFormat="1" applyFont="1" applyFill="1" applyBorder="1"/>
    <xf numFmtId="165" fontId="12" fillId="0" borderId="8" xfId="7" applyNumberFormat="1" applyFont="1" applyFill="1" applyBorder="1"/>
    <xf numFmtId="165" fontId="12" fillId="0" borderId="0" xfId="7" applyNumberFormat="1" applyFont="1" applyFill="1" applyBorder="1"/>
    <xf numFmtId="164" fontId="12" fillId="0" borderId="8" xfId="4" applyNumberFormat="1" applyFont="1" applyFill="1" applyBorder="1"/>
    <xf numFmtId="166" fontId="12" fillId="0" borderId="0" xfId="6" applyNumberFormat="1" applyFont="1" applyFill="1" applyBorder="1"/>
    <xf numFmtId="5" fontId="12" fillId="0" borderId="8" xfId="6" applyNumberFormat="1" applyFont="1" applyFill="1" applyBorder="1"/>
    <xf numFmtId="5" fontId="12" fillId="0" borderId="0" xfId="6" applyNumberFormat="1" applyFont="1" applyFill="1" applyBorder="1"/>
    <xf numFmtId="170" fontId="12" fillId="0" borderId="0" xfId="7" applyNumberFormat="1" applyFont="1" applyFill="1" applyBorder="1"/>
    <xf numFmtId="170" fontId="12" fillId="0" borderId="0" xfId="7" applyNumberFormat="1" applyFont="1" applyFill="1"/>
    <xf numFmtId="4" fontId="12" fillId="0" borderId="0" xfId="7" applyFont="1" applyFill="1"/>
    <xf numFmtId="0" fontId="1" fillId="0" borderId="0" xfId="8"/>
    <xf numFmtId="0" fontId="1" fillId="0" borderId="0" xfId="8" applyBorder="1"/>
    <xf numFmtId="49" fontId="21" fillId="0" borderId="0" xfId="8" applyNumberFormat="1" applyFont="1"/>
    <xf numFmtId="0" fontId="26" fillId="0" borderId="0" xfId="10" applyFont="1" applyFill="1" applyAlignment="1">
      <alignment horizontal="center" vertical="center" wrapText="1"/>
    </xf>
    <xf numFmtId="0" fontId="27" fillId="4" borderId="0" xfId="10" applyFont="1" applyFill="1" applyAlignment="1">
      <alignment horizontal="center" vertical="center" wrapText="1"/>
    </xf>
    <xf numFmtId="4" fontId="13" fillId="0" borderId="3" xfId="7" applyFont="1" applyBorder="1" applyAlignment="1">
      <alignment horizontal="center"/>
    </xf>
    <xf numFmtId="0" fontId="0" fillId="3" borderId="0" xfId="0" applyFill="1"/>
    <xf numFmtId="0" fontId="0" fillId="3" borderId="3" xfId="0" applyFill="1" applyBorder="1"/>
    <xf numFmtId="0" fontId="0" fillId="3" borderId="3" xfId="0" applyFill="1" applyBorder="1" applyAlignment="1">
      <alignment horizontal="center"/>
    </xf>
    <xf numFmtId="0" fontId="0" fillId="3" borderId="2" xfId="0" applyFill="1" applyBorder="1"/>
    <xf numFmtId="0" fontId="0" fillId="3" borderId="2" xfId="0" applyFill="1" applyBorder="1" applyAlignment="1">
      <alignment horizontal="center"/>
    </xf>
    <xf numFmtId="6" fontId="0" fillId="3" borderId="0" xfId="0" applyNumberFormat="1" applyFill="1"/>
    <xf numFmtId="164" fontId="0" fillId="3" borderId="0" xfId="2" applyNumberFormat="1" applyFont="1" applyFill="1"/>
    <xf numFmtId="0" fontId="3" fillId="3" borderId="0" xfId="0" applyFont="1" applyFill="1"/>
    <xf numFmtId="3" fontId="0" fillId="3" borderId="0" xfId="0" applyNumberFormat="1" applyFill="1"/>
    <xf numFmtId="0" fontId="3" fillId="3" borderId="0" xfId="0" applyFont="1" applyFill="1" applyAlignment="1">
      <alignment horizontal="left" indent="1"/>
    </xf>
    <xf numFmtId="9" fontId="0" fillId="3" borderId="0" xfId="2" applyFont="1" applyFill="1"/>
    <xf numFmtId="9" fontId="3" fillId="3" borderId="0" xfId="0" applyNumberFormat="1" applyFont="1" applyFill="1"/>
    <xf numFmtId="0" fontId="3" fillId="3" borderId="2" xfId="0" applyFont="1" applyFill="1" applyBorder="1" applyAlignment="1">
      <alignment horizontal="left" indent="1"/>
    </xf>
    <xf numFmtId="9" fontId="0" fillId="3" borderId="2" xfId="2" applyFont="1" applyFill="1" applyBorder="1"/>
    <xf numFmtId="9" fontId="3" fillId="3" borderId="2" xfId="0" applyNumberFormat="1" applyFont="1" applyFill="1" applyBorder="1"/>
    <xf numFmtId="0" fontId="0" fillId="3" borderId="0" xfId="0" applyFill="1" applyAlignment="1"/>
    <xf numFmtId="0" fontId="4" fillId="3" borderId="0" xfId="0" applyFont="1" applyFill="1"/>
    <xf numFmtId="166" fontId="0" fillId="3" borderId="0" xfId="1" applyNumberFormat="1" applyFont="1" applyFill="1"/>
    <xf numFmtId="166" fontId="5" fillId="3" borderId="0" xfId="1" applyNumberFormat="1" applyFont="1" applyFill="1"/>
    <xf numFmtId="165" fontId="0" fillId="3" borderId="2" xfId="1" applyNumberFormat="1" applyFont="1" applyFill="1" applyBorder="1"/>
    <xf numFmtId="164" fontId="0" fillId="3" borderId="2" xfId="2" applyNumberFormat="1" applyFont="1" applyFill="1" applyBorder="1"/>
    <xf numFmtId="165" fontId="0" fillId="3" borderId="0" xfId="1" applyNumberFormat="1" applyFont="1" applyFill="1"/>
    <xf numFmtId="165" fontId="0" fillId="3" borderId="0" xfId="0" applyNumberFormat="1" applyFill="1"/>
    <xf numFmtId="164" fontId="2" fillId="3" borderId="0" xfId="2" applyNumberFormat="1" applyFont="1" applyFill="1"/>
    <xf numFmtId="166" fontId="0" fillId="3" borderId="2" xfId="1" applyNumberFormat="1" applyFont="1" applyFill="1" applyBorder="1"/>
    <xf numFmtId="4" fontId="13" fillId="0" borderId="4" xfId="7" applyFont="1" applyBorder="1" applyAlignment="1">
      <alignment horizontal="center"/>
    </xf>
    <xf numFmtId="4" fontId="13" fillId="0" borderId="7" xfId="7" applyFont="1" applyBorder="1" applyAlignment="1">
      <alignment horizontal="center"/>
    </xf>
    <xf numFmtId="0" fontId="7" fillId="0" borderId="0" xfId="0" applyFont="1" applyAlignment="1">
      <alignment vertical="center"/>
    </xf>
    <xf numFmtId="0" fontId="3" fillId="3" borderId="12" xfId="0" applyFont="1" applyFill="1" applyBorder="1" applyAlignment="1">
      <alignment vertical="center"/>
    </xf>
    <xf numFmtId="0" fontId="3" fillId="3" borderId="12" xfId="0" applyFont="1" applyFill="1" applyBorder="1" applyAlignment="1">
      <alignment horizontal="right" vertical="center"/>
    </xf>
    <xf numFmtId="0" fontId="3" fillId="3" borderId="0" xfId="0" applyFont="1" applyFill="1" applyAlignment="1">
      <alignment vertical="center"/>
    </xf>
    <xf numFmtId="0" fontId="3" fillId="3" borderId="0" xfId="0" applyFont="1" applyFill="1" applyAlignment="1">
      <alignment horizontal="right" vertical="center"/>
    </xf>
    <xf numFmtId="0" fontId="3" fillId="3" borderId="11" xfId="0" applyFont="1" applyFill="1" applyBorder="1" applyAlignment="1">
      <alignment horizontal="right" vertical="center"/>
    </xf>
    <xf numFmtId="0" fontId="3" fillId="3" borderId="13" xfId="0" applyFont="1" applyFill="1" applyBorder="1" applyAlignment="1">
      <alignment vertical="center"/>
    </xf>
    <xf numFmtId="0" fontId="3" fillId="3" borderId="13" xfId="0" applyFont="1" applyFill="1" applyBorder="1" applyAlignment="1">
      <alignment horizontal="right" vertical="center"/>
    </xf>
    <xf numFmtId="167" fontId="3" fillId="3" borderId="13" xfId="0" applyNumberFormat="1" applyFont="1" applyFill="1" applyBorder="1" applyAlignment="1">
      <alignment horizontal="right" vertical="center"/>
    </xf>
    <xf numFmtId="0" fontId="7" fillId="3" borderId="0" xfId="0" applyFont="1" applyFill="1"/>
    <xf numFmtId="0" fontId="10" fillId="3" borderId="0" xfId="0" applyFont="1" applyFill="1" applyAlignment="1">
      <alignment vertical="center"/>
    </xf>
    <xf numFmtId="0" fontId="0" fillId="3" borderId="1" xfId="0" applyFill="1" applyBorder="1"/>
    <xf numFmtId="0" fontId="3" fillId="3" borderId="1" xfId="0" applyFont="1" applyFill="1" applyBorder="1"/>
    <xf numFmtId="167" fontId="3" fillId="3" borderId="0" xfId="0" applyNumberFormat="1" applyFont="1" applyFill="1"/>
    <xf numFmtId="167" fontId="0" fillId="3" borderId="0" xfId="0" applyNumberFormat="1" applyFill="1"/>
    <xf numFmtId="0" fontId="3" fillId="3" borderId="2" xfId="0" applyFont="1" applyFill="1" applyBorder="1"/>
    <xf numFmtId="167" fontId="0" fillId="3" borderId="2" xfId="0" applyNumberFormat="1" applyFill="1" applyBorder="1"/>
    <xf numFmtId="0" fontId="10" fillId="0" borderId="0" xfId="0" applyFont="1" applyAlignment="1">
      <alignment horizontal="left" vertical="center"/>
    </xf>
    <xf numFmtId="0" fontId="28" fillId="3" borderId="0" xfId="0" applyFont="1" applyFill="1"/>
    <xf numFmtId="0" fontId="6" fillId="3" borderId="0" xfId="0" applyFont="1" applyFill="1" applyAlignment="1">
      <alignment vertical="center"/>
    </xf>
    <xf numFmtId="0" fontId="18" fillId="3" borderId="3" xfId="0" applyFont="1" applyFill="1" applyBorder="1" applyAlignment="1">
      <alignment horizontal="center" wrapText="1"/>
    </xf>
    <xf numFmtId="14" fontId="18" fillId="3" borderId="0" xfId="0" applyNumberFormat="1" applyFont="1" applyFill="1" applyBorder="1" applyAlignment="1">
      <alignment horizontal="center" wrapText="1"/>
    </xf>
    <xf numFmtId="0" fontId="18" fillId="3" borderId="0" xfId="0" applyFont="1" applyFill="1" applyAlignment="1">
      <alignment vertical="center" wrapText="1"/>
    </xf>
    <xf numFmtId="6" fontId="18" fillId="3" borderId="3" xfId="0" applyNumberFormat="1" applyFont="1" applyFill="1" applyBorder="1" applyAlignment="1">
      <alignment horizontal="right" vertical="center" wrapText="1"/>
    </xf>
    <xf numFmtId="3" fontId="18" fillId="3" borderId="3" xfId="0" applyNumberFormat="1" applyFont="1" applyFill="1" applyBorder="1" applyAlignment="1">
      <alignment horizontal="right" vertical="center" wrapText="1"/>
    </xf>
    <xf numFmtId="0" fontId="18" fillId="3" borderId="3" xfId="0" applyFont="1" applyFill="1" applyBorder="1" applyAlignment="1">
      <alignment horizontal="right" vertical="center" wrapText="1"/>
    </xf>
    <xf numFmtId="164" fontId="18" fillId="3" borderId="3" xfId="0" applyNumberFormat="1" applyFont="1" applyFill="1" applyBorder="1" applyAlignment="1">
      <alignment horizontal="right" vertical="center" wrapText="1"/>
    </xf>
    <xf numFmtId="6" fontId="18" fillId="3" borderId="0" xfId="0" applyNumberFormat="1" applyFont="1" applyFill="1" applyAlignment="1">
      <alignment horizontal="right" vertical="center" wrapText="1"/>
    </xf>
    <xf numFmtId="3" fontId="18" fillId="3" borderId="0" xfId="0" applyNumberFormat="1" applyFont="1" applyFill="1" applyAlignment="1">
      <alignment horizontal="right" vertical="center" wrapText="1"/>
    </xf>
    <xf numFmtId="0" fontId="18" fillId="3" borderId="0" xfId="0" applyFont="1" applyFill="1" applyAlignment="1">
      <alignment horizontal="right" vertical="center" wrapText="1"/>
    </xf>
    <xf numFmtId="164" fontId="18" fillId="3" borderId="0" xfId="0" applyNumberFormat="1" applyFont="1" applyFill="1" applyAlignment="1">
      <alignment horizontal="right" vertical="center" wrapText="1"/>
    </xf>
    <xf numFmtId="0" fontId="20" fillId="3" borderId="0" xfId="0" applyFont="1" applyFill="1"/>
    <xf numFmtId="8" fontId="0" fillId="3" borderId="0" xfId="0" applyNumberFormat="1" applyFill="1"/>
    <xf numFmtId="0" fontId="18" fillId="3" borderId="0" xfId="0" applyFont="1" applyFill="1" applyBorder="1" applyAlignment="1">
      <alignment vertical="center" wrapText="1"/>
    </xf>
    <xf numFmtId="6" fontId="18" fillId="3" borderId="0" xfId="0" applyNumberFormat="1" applyFont="1" applyFill="1" applyBorder="1" applyAlignment="1">
      <alignment horizontal="right" vertical="center" wrapText="1"/>
    </xf>
    <xf numFmtId="6" fontId="6" fillId="3" borderId="0" xfId="0" applyNumberFormat="1" applyFont="1" applyFill="1" applyBorder="1" applyAlignment="1">
      <alignment horizontal="right" vertical="center"/>
    </xf>
    <xf numFmtId="3" fontId="18" fillId="3" borderId="0" xfId="0" applyNumberFormat="1" applyFont="1" applyFill="1" applyBorder="1" applyAlignment="1">
      <alignment horizontal="right" vertical="center" wrapText="1"/>
    </xf>
    <xf numFmtId="0" fontId="18" fillId="3" borderId="0" xfId="0" applyFont="1" applyFill="1" applyBorder="1" applyAlignment="1">
      <alignment horizontal="right" vertical="center" wrapText="1"/>
    </xf>
    <xf numFmtId="164" fontId="18" fillId="3" borderId="0" xfId="0" applyNumberFormat="1" applyFont="1" applyFill="1" applyBorder="1" applyAlignment="1">
      <alignment horizontal="right" vertical="center" wrapText="1"/>
    </xf>
    <xf numFmtId="0" fontId="3" fillId="3" borderId="3" xfId="0" applyFont="1" applyFill="1" applyBorder="1"/>
    <xf numFmtId="0" fontId="7" fillId="3" borderId="0" xfId="0" applyFont="1" applyFill="1" applyAlignment="1">
      <alignment vertical="center"/>
    </xf>
    <xf numFmtId="164" fontId="14" fillId="0" borderId="0" xfId="4" applyNumberFormat="1" applyFont="1" applyBorder="1"/>
    <xf numFmtId="164" fontId="14" fillId="0" borderId="0" xfId="7" applyNumberFormat="1" applyFont="1" applyBorder="1"/>
    <xf numFmtId="167" fontId="12" fillId="3" borderId="6" xfId="4" applyNumberFormat="1" applyFont="1" applyFill="1" applyBorder="1"/>
    <xf numFmtId="172" fontId="12" fillId="0" borderId="0" xfId="7" applyNumberFormat="1" applyFont="1" applyFill="1" applyBorder="1"/>
    <xf numFmtId="168" fontId="12" fillId="0" borderId="0" xfId="7" applyNumberFormat="1" applyFont="1" applyBorder="1" applyAlignment="1">
      <alignment horizontal="center"/>
    </xf>
    <xf numFmtId="4" fontId="7" fillId="3" borderId="0" xfId="7" applyFont="1" applyFill="1"/>
    <xf numFmtId="171" fontId="12" fillId="3" borderId="0" xfId="7" applyNumberFormat="1" applyFont="1" applyFill="1"/>
    <xf numFmtId="0" fontId="10" fillId="0" borderId="0" xfId="0" applyFont="1" applyAlignment="1">
      <alignment vertical="center"/>
    </xf>
    <xf numFmtId="0" fontId="0" fillId="3" borderId="0" xfId="0" applyFill="1" applyAlignment="1">
      <alignment horizontal="center"/>
    </xf>
    <xf numFmtId="0" fontId="23" fillId="0" borderId="0" xfId="9" applyFont="1" applyBorder="1" applyAlignment="1">
      <alignment horizontal="justify" vertical="top" wrapText="1"/>
    </xf>
    <xf numFmtId="0" fontId="22" fillId="0" borderId="0" xfId="9" applyAlignment="1">
      <alignment wrapText="1"/>
    </xf>
    <xf numFmtId="0" fontId="0" fillId="3" borderId="0" xfId="0" applyFill="1" applyAlignment="1">
      <alignment horizontal="left"/>
    </xf>
    <xf numFmtId="0" fontId="0" fillId="3" borderId="3" xfId="0" applyFill="1" applyBorder="1" applyAlignment="1">
      <alignment horizontal="center"/>
    </xf>
    <xf numFmtId="0" fontId="0" fillId="3" borderId="0" xfId="0" applyFill="1" applyAlignment="1">
      <alignment horizontal="center"/>
    </xf>
    <xf numFmtId="0" fontId="0" fillId="3" borderId="2" xfId="0" applyFill="1" applyBorder="1" applyAlignment="1">
      <alignment horizontal="center"/>
    </xf>
    <xf numFmtId="0" fontId="6" fillId="0" borderId="2" xfId="0" applyFont="1" applyBorder="1" applyAlignment="1">
      <alignment horizontal="center" vertical="center"/>
    </xf>
    <xf numFmtId="0" fontId="3" fillId="3" borderId="0" xfId="0" applyFont="1" applyFill="1" applyAlignment="1">
      <alignment horizontal="center"/>
    </xf>
    <xf numFmtId="4" fontId="13" fillId="0" borderId="1" xfId="7" applyFont="1" applyBorder="1" applyAlignment="1">
      <alignment horizontal="center"/>
    </xf>
    <xf numFmtId="4" fontId="7" fillId="0" borderId="0" xfId="7" applyFont="1" applyAlignment="1">
      <alignment horizontal="left" wrapText="1"/>
    </xf>
    <xf numFmtId="4" fontId="6" fillId="0" borderId="0" xfId="7" applyFont="1" applyAlignment="1">
      <alignment horizontal="center" vertical="center" wrapText="1"/>
    </xf>
    <xf numFmtId="4" fontId="13" fillId="0" borderId="2" xfId="7" applyFont="1" applyBorder="1" applyAlignment="1">
      <alignment horizontal="center" vertical="center"/>
    </xf>
    <xf numFmtId="4" fontId="13" fillId="0" borderId="5" xfId="7" applyFont="1" applyBorder="1" applyAlignment="1">
      <alignment horizontal="center"/>
    </xf>
    <xf numFmtId="4" fontId="13" fillId="0" borderId="3" xfId="7" applyFont="1" applyBorder="1" applyAlignment="1">
      <alignment horizontal="center"/>
    </xf>
    <xf numFmtId="4" fontId="13" fillId="0" borderId="4" xfId="7" applyFont="1" applyBorder="1" applyAlignment="1">
      <alignment horizontal="center" vertical="center"/>
    </xf>
    <xf numFmtId="4" fontId="13" fillId="0" borderId="7" xfId="7" applyFont="1" applyBorder="1" applyAlignment="1">
      <alignment horizontal="center" vertical="center"/>
    </xf>
    <xf numFmtId="0" fontId="18" fillId="3" borderId="3" xfId="0" applyFont="1" applyFill="1" applyBorder="1" applyAlignment="1">
      <alignment horizontal="center" wrapText="1"/>
    </xf>
    <xf numFmtId="0" fontId="18" fillId="3" borderId="0" xfId="0" applyFont="1" applyFill="1" applyBorder="1" applyAlignment="1">
      <alignment horizontal="center" wrapText="1"/>
    </xf>
    <xf numFmtId="0" fontId="6" fillId="3" borderId="0" xfId="0" applyFont="1" applyFill="1" applyAlignment="1">
      <alignment horizontal="center" vertical="center"/>
    </xf>
    <xf numFmtId="0" fontId="18" fillId="3" borderId="3" xfId="0" applyFont="1" applyFill="1" applyBorder="1" applyAlignment="1">
      <alignment vertical="center" wrapText="1"/>
    </xf>
    <xf numFmtId="0" fontId="18" fillId="3" borderId="0" xfId="0" applyFont="1" applyFill="1" applyBorder="1" applyAlignment="1">
      <alignment vertical="center" wrapText="1"/>
    </xf>
    <xf numFmtId="0" fontId="6" fillId="3" borderId="3" xfId="0" applyFont="1" applyFill="1" applyBorder="1" applyAlignment="1">
      <alignment horizontal="center" wrapText="1"/>
    </xf>
    <xf numFmtId="0" fontId="6" fillId="3" borderId="0" xfId="0" applyFont="1" applyFill="1" applyBorder="1" applyAlignment="1">
      <alignment horizontal="center" wrapText="1"/>
    </xf>
    <xf numFmtId="0" fontId="3" fillId="3" borderId="0" xfId="0" applyFont="1" applyFill="1" applyAlignment="1">
      <alignment horizontal="center" vertical="center"/>
    </xf>
    <xf numFmtId="0" fontId="18" fillId="3" borderId="0" xfId="0" applyFont="1" applyFill="1" applyAlignment="1">
      <alignment horizontal="center" vertical="center"/>
    </xf>
  </cellXfs>
  <cellStyles count="11">
    <cellStyle name="Comma" xfId="1" builtinId="3"/>
    <cellStyle name="Comma 2" xfId="6"/>
    <cellStyle name="Currency 2" xfId="5"/>
    <cellStyle name="Normal" xfId="0" builtinId="0"/>
    <cellStyle name="Normal 2" xfId="3"/>
    <cellStyle name="Normal 2 2" xfId="8"/>
    <cellStyle name="Normal 2 2 2" xfId="10"/>
    <cellStyle name="Normal 3" xfId="7"/>
    <cellStyle name="Normal 3 2" xfId="9"/>
    <cellStyle name="Percent" xfId="2" builtinId="5"/>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66675</xdr:rowOff>
    </xdr:from>
    <xdr:ext cx="1377696" cy="64008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19075"/>
          <a:ext cx="1377696" cy="64008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19050</xdr:colOff>
      <xdr:row>46</xdr:row>
      <xdr:rowOff>47626</xdr:rowOff>
    </xdr:from>
    <xdr:to>
      <xdr:col>9</xdr:col>
      <xdr:colOff>38100</xdr:colOff>
      <xdr:row>54</xdr:row>
      <xdr:rowOff>66676</xdr:rowOff>
    </xdr:to>
    <xdr:sp macro="" textlink="">
      <xdr:nvSpPr>
        <xdr:cNvPr id="2" name="TextBox 1"/>
        <xdr:cNvSpPr txBox="1"/>
      </xdr:nvSpPr>
      <xdr:spPr>
        <a:xfrm>
          <a:off x="200025" y="9086851"/>
          <a:ext cx="6829425" cy="17335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Times New Roman" panose="02020603050405020304" pitchFamily="18" charset="0"/>
              <a:ea typeface="+mn-ea"/>
              <a:cs typeface="Times New Roman" panose="02020603050405020304" pitchFamily="18" charset="0"/>
            </a:rPr>
            <a:t>Data sources: Historical information for DPC is from DuPont company Databooks. Projections are case writer estimates. PPG’s enterprise value is based on prices at the end of January 2012. PPG’s projections are based on Buckingham Research Group analyst report, </a:t>
          </a:r>
          <a:r>
            <a:rPr lang="en-US" sz="1000" i="1">
              <a:solidFill>
                <a:schemeClr val="dk1"/>
              </a:solidFill>
              <a:effectLst/>
              <a:latin typeface="Times New Roman" panose="02020603050405020304" pitchFamily="18" charset="0"/>
              <a:ea typeface="+mn-ea"/>
              <a:cs typeface="Times New Roman" panose="02020603050405020304" pitchFamily="18" charset="0"/>
            </a:rPr>
            <a:t>PPG Industries:</a:t>
          </a:r>
          <a:r>
            <a:rPr lang="en-US" sz="1000">
              <a:solidFill>
                <a:schemeClr val="dk1"/>
              </a:solidFill>
              <a:effectLst/>
              <a:latin typeface="Times New Roman" panose="02020603050405020304" pitchFamily="18" charset="0"/>
              <a:ea typeface="+mn-ea"/>
              <a:cs typeface="Times New Roman" panose="02020603050405020304" pitchFamily="18" charset="0"/>
            </a:rPr>
            <a:t> </a:t>
          </a:r>
          <a:r>
            <a:rPr lang="en-US" sz="1000" i="1">
              <a:solidFill>
                <a:schemeClr val="dk1"/>
              </a:solidFill>
              <a:effectLst/>
              <a:latin typeface="Times New Roman" panose="02020603050405020304" pitchFamily="18" charset="0"/>
              <a:ea typeface="+mn-ea"/>
              <a:cs typeface="Times New Roman" panose="02020603050405020304" pitchFamily="18" charset="0"/>
            </a:rPr>
            <a:t>“Other” Industrial Coatings Review</a:t>
          </a:r>
          <a:r>
            <a:rPr lang="en-US" sz="1000">
              <a:solidFill>
                <a:schemeClr val="dk1"/>
              </a:solidFill>
              <a:effectLst/>
              <a:latin typeface="Times New Roman" panose="02020603050405020304" pitchFamily="18" charset="0"/>
              <a:ea typeface="+mn-ea"/>
              <a:cs typeface="Times New Roman" panose="02020603050405020304" pitchFamily="18" charset="0"/>
            </a:rPr>
            <a:t>, May 21, 2012.</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a:solidFill>
                <a:sysClr val="windowText" lastClr="000000"/>
              </a:solidFill>
              <a:effectLst/>
              <a:latin typeface="Times New Roman" pitchFamily="18" charset="0"/>
              <a:ea typeface="+mn-ea"/>
              <a:cs typeface="Times New Roman"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Notes to stand-alone model:</a:t>
          </a:r>
        </a:p>
        <a:p>
          <a:r>
            <a:rPr lang="en-US" sz="100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a:solidFill>
                <a:schemeClr val="dk1"/>
              </a:solidFill>
              <a:effectLst/>
              <a:latin typeface="Times New Roman" panose="02020603050405020304" pitchFamily="18" charset="0"/>
              <a:ea typeface="+mn-ea"/>
              <a:cs typeface="Times New Roman" panose="02020603050405020304" pitchFamily="18" charset="0"/>
            </a:rPr>
            <a:t> DPC’s estimated average tax rate of 25% is lower than the U.S. marginal corporate tax rate as a result of international operations taxed at lower rates.</a:t>
          </a:r>
        </a:p>
        <a:p>
          <a:r>
            <a:rPr lang="en-US" sz="1000"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a:solidFill>
                <a:schemeClr val="dk1"/>
              </a:solidFill>
              <a:effectLst/>
              <a:latin typeface="Times New Roman" panose="02020603050405020304" pitchFamily="18" charset="0"/>
              <a:ea typeface="+mn-ea"/>
              <a:cs typeface="Times New Roman" panose="02020603050405020304" pitchFamily="18" charset="0"/>
            </a:rPr>
            <a:t> Assumed forward exit multiple for Terminal Value is based on projected EBITDA growth in 2017 and is below PPG’s multiple because of lower margins and slightly lower growth.</a:t>
          </a:r>
        </a:p>
        <a:p>
          <a:r>
            <a:rPr lang="en-US" sz="1000"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a:solidFill>
                <a:schemeClr val="dk1"/>
              </a:solidFill>
              <a:effectLst/>
              <a:latin typeface="Times New Roman" panose="02020603050405020304" pitchFamily="18" charset="0"/>
              <a:ea typeface="+mn-ea"/>
              <a:cs typeface="Times New Roman" panose="02020603050405020304" pitchFamily="18" charset="0"/>
            </a:rPr>
            <a:t> Unlevered Cost of Equity (</a:t>
          </a:r>
          <a:r>
            <a:rPr lang="en-US" sz="1000" i="1">
              <a:solidFill>
                <a:schemeClr val="dk1"/>
              </a:solidFill>
              <a:effectLst/>
              <a:latin typeface="Times New Roman" panose="02020603050405020304" pitchFamily="18" charset="0"/>
              <a:ea typeface="+mn-ea"/>
              <a:cs typeface="Times New Roman" panose="02020603050405020304" pitchFamily="18" charset="0"/>
            </a:rPr>
            <a:t>k</a:t>
          </a:r>
          <a:r>
            <a:rPr lang="en-US" sz="1000" i="1" baseline="-25000">
              <a:solidFill>
                <a:schemeClr val="dk1"/>
              </a:solidFill>
              <a:effectLst/>
              <a:latin typeface="Times New Roman" panose="02020603050405020304" pitchFamily="18" charset="0"/>
              <a:ea typeface="+mn-ea"/>
              <a:cs typeface="Times New Roman" panose="02020603050405020304" pitchFamily="18" charset="0"/>
            </a:rPr>
            <a:t>u</a:t>
          </a:r>
          <a:r>
            <a:rPr lang="en-US" sz="1000">
              <a:solidFill>
                <a:schemeClr val="dk1"/>
              </a:solidFill>
              <a:effectLst/>
              <a:latin typeface="Times New Roman" panose="02020603050405020304" pitchFamily="18" charset="0"/>
              <a:ea typeface="+mn-ea"/>
              <a:cs typeface="Times New Roman" panose="02020603050405020304" pitchFamily="18" charset="0"/>
            </a:rPr>
            <a:t>) is based on PPG’s estimated unlevered beta of 1.2, a normalized 4% long-term U.S. Treasury rate, and a 6% market risk premium.</a:t>
          </a:r>
        </a:p>
        <a:p>
          <a:endParaRPr lang="en-US" sz="1000">
            <a:solidFill>
              <a:srgbClr val="FF0000"/>
            </a:solidFill>
            <a:effectLst/>
            <a:latin typeface="Times New Roman" pitchFamily="18" charset="0"/>
            <a:ea typeface="+mn-ea"/>
            <a:cs typeface="Times New Roman"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142875</xdr:colOff>
      <xdr:row>5</xdr:row>
      <xdr:rowOff>38100</xdr:rowOff>
    </xdr:from>
    <xdr:to>
      <xdr:col>8</xdr:col>
      <xdr:colOff>428625</xdr:colOff>
      <xdr:row>20</xdr:row>
      <xdr:rowOff>104775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876300"/>
          <a:ext cx="5438775"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190500</xdr:colOff>
      <xdr:row>4</xdr:row>
      <xdr:rowOff>104775</xdr:rowOff>
    </xdr:from>
    <xdr:to>
      <xdr:col>9</xdr:col>
      <xdr:colOff>581025</xdr:colOff>
      <xdr:row>20</xdr:row>
      <xdr:rowOff>19050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752475"/>
          <a:ext cx="5267325" cy="2962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7"/>
  <sheetViews>
    <sheetView tabSelected="1" workbookViewId="0"/>
  </sheetViews>
  <sheetFormatPr defaultColWidth="9.140625" defaultRowHeight="15" x14ac:dyDescent="0.25"/>
  <cols>
    <col min="1" max="1" width="23.42578125" style="113" customWidth="1"/>
    <col min="2" max="2" width="100.28515625" style="113" customWidth="1"/>
    <col min="3" max="16384" width="9.140625" style="113"/>
  </cols>
  <sheetData>
    <row r="1" spans="1:2" ht="10.5" customHeight="1" x14ac:dyDescent="0.25"/>
    <row r="2" spans="1:2" ht="65.25" customHeight="1" x14ac:dyDescent="0.25">
      <c r="B2" s="117" t="s">
        <v>145</v>
      </c>
    </row>
    <row r="3" spans="1:2" ht="13.5" customHeight="1" x14ac:dyDescent="0.25">
      <c r="A3" s="116"/>
      <c r="B3" s="116"/>
    </row>
    <row r="4" spans="1:2" ht="66" customHeight="1" x14ac:dyDescent="0.25">
      <c r="A4" s="196" t="s">
        <v>146</v>
      </c>
      <c r="B4" s="197"/>
    </row>
    <row r="5" spans="1:2" x14ac:dyDescent="0.25">
      <c r="A5" s="115" t="s">
        <v>164</v>
      </c>
    </row>
    <row r="6" spans="1:2" x14ac:dyDescent="0.25">
      <c r="A6" s="114"/>
      <c r="B6" s="114"/>
    </row>
    <row r="7" spans="1:2" x14ac:dyDescent="0.25">
      <c r="A7" s="114"/>
    </row>
  </sheetData>
  <mergeCells count="1">
    <mergeCell ref="A4:B4"/>
  </mergeCells>
  <pageMargins left="0.7" right="0.7" top="0.75" bottom="0.75" header="0.3" footer="0.3"/>
  <pageSetup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J66"/>
  <sheetViews>
    <sheetView workbookViewId="0"/>
  </sheetViews>
  <sheetFormatPr defaultRowHeight="15" x14ac:dyDescent="0.25"/>
  <cols>
    <col min="1" max="1" width="3.85546875" style="119" customWidth="1"/>
    <col min="2" max="2" width="35.5703125" style="119" customWidth="1"/>
    <col min="3" max="5" width="10.42578125" style="119" bestFit="1" customWidth="1"/>
    <col min="6" max="6" width="2.28515625" style="119" customWidth="1"/>
    <col min="7" max="16384" width="9.140625" style="119"/>
  </cols>
  <sheetData>
    <row r="1" spans="2:10" x14ac:dyDescent="0.25">
      <c r="B1" s="200" t="s">
        <v>46</v>
      </c>
      <c r="C1" s="200"/>
      <c r="D1" s="200"/>
      <c r="E1" s="200"/>
      <c r="F1" s="200"/>
      <c r="G1" s="200"/>
      <c r="H1" s="200"/>
      <c r="I1" s="200"/>
    </row>
    <row r="2" spans="2:10" x14ac:dyDescent="0.25">
      <c r="B2" s="134"/>
      <c r="C2" s="201" t="s">
        <v>51</v>
      </c>
      <c r="D2" s="201"/>
      <c r="E2" s="201"/>
      <c r="F2" s="134"/>
      <c r="G2" s="134"/>
      <c r="H2" s="134"/>
      <c r="I2" s="134"/>
      <c r="J2" s="134"/>
    </row>
    <row r="3" spans="2:10" x14ac:dyDescent="0.25">
      <c r="B3" s="120" t="s">
        <v>20</v>
      </c>
      <c r="C3" s="120"/>
      <c r="D3" s="120"/>
      <c r="E3" s="120"/>
      <c r="F3" s="120"/>
      <c r="G3" s="199" t="s">
        <v>103</v>
      </c>
      <c r="H3" s="199"/>
      <c r="I3" s="199"/>
    </row>
    <row r="4" spans="2:10" x14ac:dyDescent="0.25">
      <c r="C4" s="135">
        <v>2009</v>
      </c>
      <c r="D4" s="135">
        <v>2010</v>
      </c>
      <c r="E4" s="135">
        <v>2011</v>
      </c>
      <c r="F4" s="135"/>
      <c r="G4" s="135">
        <v>2009</v>
      </c>
      <c r="H4" s="135">
        <v>2010</v>
      </c>
      <c r="I4" s="135">
        <v>2011</v>
      </c>
    </row>
    <row r="5" spans="2:10" x14ac:dyDescent="0.25">
      <c r="B5" s="119" t="s">
        <v>10</v>
      </c>
      <c r="C5" s="124">
        <v>7069</v>
      </c>
      <c r="D5" s="124">
        <v>7845</v>
      </c>
      <c r="E5" s="124">
        <v>9166</v>
      </c>
      <c r="F5" s="124"/>
      <c r="G5" s="125">
        <v>7.9401435333638748E-2</v>
      </c>
      <c r="H5" s="125">
        <f t="shared" ref="H5:I11" si="0">D5/C5-1</f>
        <v>0.10977507426793043</v>
      </c>
      <c r="I5" s="125">
        <f t="shared" si="0"/>
        <v>0.16838750796685797</v>
      </c>
    </row>
    <row r="6" spans="2:10" x14ac:dyDescent="0.25">
      <c r="B6" s="119" t="s">
        <v>11</v>
      </c>
      <c r="C6" s="136">
        <v>1918</v>
      </c>
      <c r="D6" s="136">
        <v>2764</v>
      </c>
      <c r="E6" s="136">
        <v>3173</v>
      </c>
      <c r="F6" s="136"/>
      <c r="G6" s="125">
        <v>-0.10749185667752448</v>
      </c>
      <c r="H6" s="125">
        <f t="shared" si="0"/>
        <v>0.44108446298227322</v>
      </c>
      <c r="I6" s="125">
        <f t="shared" si="0"/>
        <v>0.14797395079594788</v>
      </c>
    </row>
    <row r="7" spans="2:10" x14ac:dyDescent="0.25">
      <c r="B7" s="119" t="s">
        <v>13</v>
      </c>
      <c r="C7" s="136">
        <v>1218</v>
      </c>
      <c r="D7" s="136">
        <v>1240</v>
      </c>
      <c r="E7" s="136">
        <v>2460</v>
      </c>
      <c r="G7" s="125">
        <v>-0.13186029935851751</v>
      </c>
      <c r="H7" s="125">
        <f t="shared" si="0"/>
        <v>1.8062397372742289E-2</v>
      </c>
      <c r="I7" s="125">
        <f t="shared" si="0"/>
        <v>0.9838709677419355</v>
      </c>
    </row>
    <row r="8" spans="2:10" x14ac:dyDescent="0.25">
      <c r="B8" s="119" t="s">
        <v>14</v>
      </c>
      <c r="C8" s="136">
        <v>4964</v>
      </c>
      <c r="D8" s="136">
        <v>6322</v>
      </c>
      <c r="E8" s="136">
        <v>7794</v>
      </c>
      <c r="F8" s="136"/>
      <c r="G8" s="125">
        <v>-0.14502239063038236</v>
      </c>
      <c r="H8" s="125">
        <f t="shared" si="0"/>
        <v>0.27356970185334406</v>
      </c>
      <c r="I8" s="125">
        <f t="shared" si="0"/>
        <v>0.23283770958557426</v>
      </c>
    </row>
    <row r="9" spans="2:10" x14ac:dyDescent="0.25">
      <c r="B9" s="119" t="s">
        <v>15</v>
      </c>
      <c r="C9" s="136">
        <v>3429</v>
      </c>
      <c r="D9" s="136">
        <v>3806</v>
      </c>
      <c r="E9" s="136">
        <v>4281</v>
      </c>
      <c r="F9" s="136"/>
      <c r="G9" s="125">
        <v>-0.21371245127264393</v>
      </c>
      <c r="H9" s="125">
        <f t="shared" si="0"/>
        <v>0.10994459025955083</v>
      </c>
      <c r="I9" s="125">
        <f t="shared" si="0"/>
        <v>0.12480294272201786</v>
      </c>
    </row>
    <row r="10" spans="2:10" x14ac:dyDescent="0.25">
      <c r="B10" s="119" t="s">
        <v>16</v>
      </c>
      <c r="C10" s="136">
        <v>4768</v>
      </c>
      <c r="D10" s="136">
        <v>6287</v>
      </c>
      <c r="E10" s="136">
        <v>6815</v>
      </c>
      <c r="F10" s="136"/>
      <c r="G10" s="125">
        <v>-0.25336673974318824</v>
      </c>
      <c r="H10" s="125">
        <f t="shared" si="0"/>
        <v>0.31858221476510074</v>
      </c>
      <c r="I10" s="125">
        <f t="shared" si="0"/>
        <v>8.398282169556226E-2</v>
      </c>
    </row>
    <row r="11" spans="2:10" x14ac:dyDescent="0.25">
      <c r="B11" s="119" t="s">
        <v>17</v>
      </c>
      <c r="C11" s="136">
        <v>2811</v>
      </c>
      <c r="D11" s="136">
        <v>3364</v>
      </c>
      <c r="E11" s="136">
        <v>3934</v>
      </c>
      <c r="F11" s="136"/>
      <c r="G11" s="125">
        <v>-0.24415165367034153</v>
      </c>
      <c r="H11" s="125">
        <f t="shared" si="0"/>
        <v>0.19672714336535035</v>
      </c>
      <c r="I11" s="125">
        <f t="shared" si="0"/>
        <v>0.16944114149821643</v>
      </c>
    </row>
    <row r="12" spans="2:10" x14ac:dyDescent="0.25">
      <c r="B12" s="119" t="s">
        <v>12</v>
      </c>
      <c r="C12" s="136"/>
      <c r="D12" s="136"/>
      <c r="E12" s="136">
        <v>705</v>
      </c>
      <c r="F12" s="136"/>
    </row>
    <row r="13" spans="2:10" ht="17.25" x14ac:dyDescent="0.4">
      <c r="B13" s="119" t="s">
        <v>4</v>
      </c>
      <c r="C13" s="137">
        <v>158</v>
      </c>
      <c r="D13" s="137">
        <v>194</v>
      </c>
      <c r="E13" s="137">
        <v>40</v>
      </c>
      <c r="F13" s="136"/>
    </row>
    <row r="14" spans="2:10" x14ac:dyDescent="0.25">
      <c r="B14" s="119" t="s">
        <v>18</v>
      </c>
      <c r="C14" s="136">
        <v>26335</v>
      </c>
      <c r="D14" s="136">
        <v>31822</v>
      </c>
      <c r="E14" s="136">
        <v>38368</v>
      </c>
    </row>
    <row r="15" spans="2:10" ht="17.25" x14ac:dyDescent="0.4">
      <c r="B15" s="119" t="s">
        <v>19</v>
      </c>
      <c r="C15" s="137">
        <v>-226</v>
      </c>
      <c r="D15" s="137">
        <v>-317</v>
      </c>
      <c r="E15" s="137">
        <v>-407</v>
      </c>
    </row>
    <row r="16" spans="2:10" x14ac:dyDescent="0.25">
      <c r="B16" s="122" t="s">
        <v>0</v>
      </c>
      <c r="C16" s="138">
        <v>26109</v>
      </c>
      <c r="D16" s="138">
        <v>31505</v>
      </c>
      <c r="E16" s="138">
        <v>37961</v>
      </c>
      <c r="F16" s="138"/>
      <c r="G16" s="139">
        <v>-0.14478037276032629</v>
      </c>
      <c r="H16" s="139">
        <v>0.20667202880232871</v>
      </c>
      <c r="I16" s="139">
        <v>0.20491985399142987</v>
      </c>
    </row>
    <row r="17" spans="2:9" x14ac:dyDescent="0.25">
      <c r="C17" s="140"/>
      <c r="D17" s="140"/>
      <c r="E17" s="140"/>
      <c r="F17" s="140"/>
    </row>
    <row r="18" spans="2:9" x14ac:dyDescent="0.25">
      <c r="B18" s="198" t="s">
        <v>49</v>
      </c>
      <c r="C18" s="198"/>
      <c r="D18" s="198"/>
      <c r="E18" s="198"/>
      <c r="G18" s="200" t="s">
        <v>21</v>
      </c>
      <c r="H18" s="200"/>
      <c r="I18" s="200"/>
    </row>
    <row r="19" spans="2:9" x14ac:dyDescent="0.25">
      <c r="C19" s="135">
        <v>2009</v>
      </c>
      <c r="D19" s="135">
        <v>2010</v>
      </c>
      <c r="E19" s="135">
        <v>2011</v>
      </c>
      <c r="G19" s="135">
        <v>2009</v>
      </c>
      <c r="H19" s="135">
        <v>2010</v>
      </c>
      <c r="I19" s="135">
        <v>2011</v>
      </c>
    </row>
    <row r="20" spans="2:9" x14ac:dyDescent="0.25">
      <c r="B20" s="119" t="s">
        <v>10</v>
      </c>
      <c r="C20" s="141">
        <v>1160</v>
      </c>
      <c r="D20" s="141">
        <v>1293</v>
      </c>
      <c r="E20" s="141">
        <v>1527</v>
      </c>
      <c r="F20" s="141"/>
      <c r="G20" s="125">
        <f t="shared" ref="G20:G26" si="1">C20/C5</f>
        <v>0.1640967605036073</v>
      </c>
      <c r="H20" s="125">
        <f t="shared" ref="H20:H26" si="2">D20/D5</f>
        <v>0.16481835564053537</v>
      </c>
      <c r="I20" s="125">
        <f t="shared" ref="I20:I27" si="3">E20/E5</f>
        <v>0.16659393410429849</v>
      </c>
    </row>
    <row r="21" spans="2:9" x14ac:dyDescent="0.25">
      <c r="B21" s="119" t="s">
        <v>11</v>
      </c>
      <c r="C21" s="136">
        <v>87</v>
      </c>
      <c r="D21" s="136">
        <v>445</v>
      </c>
      <c r="E21" s="136">
        <v>355</v>
      </c>
      <c r="F21" s="136"/>
      <c r="G21" s="125">
        <f t="shared" si="1"/>
        <v>4.5359749739311783E-2</v>
      </c>
      <c r="H21" s="125">
        <f t="shared" si="2"/>
        <v>0.1609985528219971</v>
      </c>
      <c r="I21" s="125">
        <f t="shared" si="3"/>
        <v>0.11188150015757958</v>
      </c>
    </row>
    <row r="22" spans="2:9" x14ac:dyDescent="0.25">
      <c r="B22" s="119" t="s">
        <v>13</v>
      </c>
      <c r="C22" s="136">
        <v>64</v>
      </c>
      <c r="D22" s="136">
        <v>62</v>
      </c>
      <c r="E22" s="136">
        <v>44</v>
      </c>
      <c r="G22" s="125">
        <f t="shared" si="1"/>
        <v>5.2545155993431854E-2</v>
      </c>
      <c r="H22" s="125">
        <f t="shared" si="2"/>
        <v>0.05</v>
      </c>
      <c r="I22" s="125">
        <f t="shared" si="3"/>
        <v>1.7886178861788619E-2</v>
      </c>
    </row>
    <row r="23" spans="2:9" x14ac:dyDescent="0.25">
      <c r="B23" s="119" t="s">
        <v>14</v>
      </c>
      <c r="C23" s="136">
        <v>547</v>
      </c>
      <c r="D23" s="136">
        <v>1081</v>
      </c>
      <c r="E23" s="136">
        <v>1923</v>
      </c>
      <c r="G23" s="125">
        <f t="shared" si="1"/>
        <v>0.11019339242546333</v>
      </c>
      <c r="H23" s="125">
        <f t="shared" si="2"/>
        <v>0.17099019297690604</v>
      </c>
      <c r="I23" s="125">
        <f t="shared" si="3"/>
        <v>0.24672825250192457</v>
      </c>
    </row>
    <row r="24" spans="2:9" x14ac:dyDescent="0.25">
      <c r="B24" s="119" t="s">
        <v>15</v>
      </c>
      <c r="C24" s="136">
        <v>69</v>
      </c>
      <c r="D24" s="136">
        <v>249</v>
      </c>
      <c r="E24" s="136">
        <v>271</v>
      </c>
      <c r="F24" s="136"/>
      <c r="G24" s="125">
        <f t="shared" si="1"/>
        <v>2.0122484689413824E-2</v>
      </c>
      <c r="H24" s="125">
        <f t="shared" si="2"/>
        <v>6.5423016290068317E-2</v>
      </c>
      <c r="I24" s="125">
        <f t="shared" si="3"/>
        <v>6.3302966596589585E-2</v>
      </c>
    </row>
    <row r="25" spans="2:9" x14ac:dyDescent="0.25">
      <c r="B25" s="119" t="s">
        <v>16</v>
      </c>
      <c r="C25" s="136">
        <v>287</v>
      </c>
      <c r="D25" s="136">
        <v>994</v>
      </c>
      <c r="E25" s="136">
        <v>973</v>
      </c>
      <c r="F25" s="136"/>
      <c r="G25" s="125">
        <f t="shared" si="1"/>
        <v>6.0192953020134228E-2</v>
      </c>
      <c r="H25" s="125">
        <f t="shared" si="2"/>
        <v>0.15810402417687291</v>
      </c>
      <c r="I25" s="125">
        <f t="shared" si="3"/>
        <v>0.14277329420396184</v>
      </c>
    </row>
    <row r="26" spans="2:9" x14ac:dyDescent="0.25">
      <c r="B26" s="119" t="s">
        <v>17</v>
      </c>
      <c r="C26" s="136">
        <v>260</v>
      </c>
      <c r="D26" s="136">
        <v>454</v>
      </c>
      <c r="E26" s="136">
        <v>500</v>
      </c>
      <c r="F26" s="136"/>
      <c r="G26" s="142">
        <f t="shared" si="1"/>
        <v>9.2493774457488437E-2</v>
      </c>
      <c r="H26" s="142">
        <f t="shared" si="2"/>
        <v>0.13495838287752676</v>
      </c>
      <c r="I26" s="142">
        <f t="shared" si="3"/>
        <v>0.12709710218607015</v>
      </c>
    </row>
    <row r="27" spans="2:9" x14ac:dyDescent="0.25">
      <c r="B27" s="119" t="s">
        <v>12</v>
      </c>
      <c r="C27" s="136"/>
      <c r="D27" s="136"/>
      <c r="E27" s="136">
        <v>-1</v>
      </c>
      <c r="F27" s="136"/>
      <c r="I27" s="125">
        <f t="shared" si="3"/>
        <v>-1.4184397163120568E-3</v>
      </c>
    </row>
    <row r="28" spans="2:9" x14ac:dyDescent="0.25">
      <c r="B28" s="119" t="s">
        <v>44</v>
      </c>
      <c r="C28" s="136">
        <v>1037</v>
      </c>
      <c r="D28" s="136">
        <v>489</v>
      </c>
      <c r="E28" s="136">
        <v>289</v>
      </c>
      <c r="F28" s="136"/>
    </row>
    <row r="29" spans="2:9" ht="17.25" x14ac:dyDescent="0.4">
      <c r="B29" s="119" t="s">
        <v>4</v>
      </c>
      <c r="C29" s="137">
        <v>-169</v>
      </c>
      <c r="D29" s="137">
        <v>-206</v>
      </c>
      <c r="E29" s="137">
        <v>-235</v>
      </c>
      <c r="F29" s="136"/>
    </row>
    <row r="30" spans="2:9" x14ac:dyDescent="0.25">
      <c r="B30" s="122" t="s">
        <v>45</v>
      </c>
      <c r="C30" s="138">
        <f>SUM(C20:C29)</f>
        <v>3342</v>
      </c>
      <c r="D30" s="138">
        <f>SUM(D20:D29)</f>
        <v>4861</v>
      </c>
      <c r="E30" s="138">
        <f>SUM(E20:E29)</f>
        <v>5646</v>
      </c>
      <c r="F30" s="143"/>
      <c r="G30" s="139">
        <f>C30/C16</f>
        <v>0.12800183844651269</v>
      </c>
      <c r="H30" s="139">
        <f>D30/D16</f>
        <v>0.15429296936994127</v>
      </c>
      <c r="I30" s="139">
        <f>E30/E16</f>
        <v>0.14873159295065988</v>
      </c>
    </row>
    <row r="31" spans="2:9" x14ac:dyDescent="0.25">
      <c r="B31" s="164" t="s">
        <v>153</v>
      </c>
      <c r="F31" s="141"/>
    </row>
    <row r="33" spans="2:2" x14ac:dyDescent="0.25">
      <c r="B33" s="146" t="s">
        <v>144</v>
      </c>
    </row>
    <row r="52" spans="2:2" x14ac:dyDescent="0.25">
      <c r="B52" s="127"/>
    </row>
    <row r="53" spans="2:2" x14ac:dyDescent="0.25">
      <c r="B53" s="127"/>
    </row>
    <row r="56" spans="2:2" x14ac:dyDescent="0.25">
      <c r="B56" s="127"/>
    </row>
    <row r="57" spans="2:2" x14ac:dyDescent="0.25">
      <c r="B57" s="127"/>
    </row>
    <row r="58" spans="2:2" x14ac:dyDescent="0.25">
      <c r="B58" s="127"/>
    </row>
    <row r="64" spans="2:2" x14ac:dyDescent="0.25">
      <c r="B64" s="124"/>
    </row>
    <row r="65" spans="2:2" x14ac:dyDescent="0.25">
      <c r="B65" s="124"/>
    </row>
    <row r="66" spans="2:2" x14ac:dyDescent="0.25">
      <c r="B66" s="124"/>
    </row>
  </sheetData>
  <mergeCells count="5">
    <mergeCell ref="B18:E18"/>
    <mergeCell ref="G3:I3"/>
    <mergeCell ref="G18:I18"/>
    <mergeCell ref="B1:I1"/>
    <mergeCell ref="C2:E2"/>
  </mergeCells>
  <pageMargins left="0.7" right="0.7" top="0.75" bottom="0.75" header="0.3" footer="0.3"/>
  <pageSetup orientation="portrait" horizontalDpi="0" verticalDpi="0" r:id="rId1"/>
  <ignoredErrors>
    <ignoredError sqref="C30:E30"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24"/>
  <sheetViews>
    <sheetView showGridLines="0" workbookViewId="0"/>
  </sheetViews>
  <sheetFormatPr defaultRowHeight="15" x14ac:dyDescent="0.25"/>
  <cols>
    <col min="1" max="1" width="4.85546875" customWidth="1"/>
    <col min="2" max="2" width="27.85546875" customWidth="1"/>
    <col min="3" max="3" width="10.7109375" style="2" customWidth="1"/>
    <col min="4" max="4" width="27.5703125" customWidth="1"/>
    <col min="5" max="5" width="11" style="2" customWidth="1"/>
    <col min="6" max="6" width="23.28515625" customWidth="1"/>
    <col min="7" max="7" width="14.85546875" style="4" customWidth="1"/>
    <col min="8" max="8" width="13.5703125" customWidth="1"/>
  </cols>
  <sheetData>
    <row r="1" spans="2:12" ht="15.75" x14ac:dyDescent="0.25">
      <c r="B1" s="202" t="s">
        <v>54</v>
      </c>
      <c r="C1" s="202"/>
      <c r="D1" s="202"/>
      <c r="E1" s="202"/>
      <c r="F1" s="202"/>
      <c r="G1" s="202"/>
    </row>
    <row r="2" spans="2:12" ht="59.25" customHeight="1" x14ac:dyDescent="0.25">
      <c r="B2" s="22"/>
      <c r="C2" s="23" t="s">
        <v>159</v>
      </c>
      <c r="D2" s="22" t="s">
        <v>47</v>
      </c>
      <c r="E2" s="23" t="s">
        <v>53</v>
      </c>
      <c r="F2" s="22" t="s">
        <v>41</v>
      </c>
      <c r="G2" s="23" t="s">
        <v>57</v>
      </c>
      <c r="K2" s="5"/>
      <c r="L2" s="6"/>
    </row>
    <row r="3" spans="2:12" x14ac:dyDescent="0.25">
      <c r="B3" s="7" t="s">
        <v>10</v>
      </c>
      <c r="C3" s="8">
        <v>0.1</v>
      </c>
      <c r="D3" s="7" t="s">
        <v>22</v>
      </c>
      <c r="E3" s="8">
        <v>0.47</v>
      </c>
      <c r="F3" s="7" t="s">
        <v>25</v>
      </c>
      <c r="G3" s="8">
        <v>0.68</v>
      </c>
      <c r="L3" s="3"/>
    </row>
    <row r="4" spans="2:12" x14ac:dyDescent="0.25">
      <c r="B4" s="9"/>
      <c r="C4" s="9"/>
      <c r="D4" s="7" t="s">
        <v>24</v>
      </c>
      <c r="E4" s="8">
        <v>0.15</v>
      </c>
      <c r="F4" s="7" t="s">
        <v>26</v>
      </c>
      <c r="G4" s="8">
        <v>0.32</v>
      </c>
      <c r="L4" s="3"/>
    </row>
    <row r="5" spans="2:12" x14ac:dyDescent="0.25">
      <c r="B5" s="15"/>
      <c r="C5" s="15"/>
      <c r="D5" s="13" t="s">
        <v>23</v>
      </c>
      <c r="E5" s="14">
        <v>0.13</v>
      </c>
      <c r="F5" s="15"/>
      <c r="G5" s="15"/>
      <c r="L5" s="3"/>
    </row>
    <row r="6" spans="2:12" x14ac:dyDescent="0.25">
      <c r="B6" s="7" t="s">
        <v>14</v>
      </c>
      <c r="C6" s="8">
        <v>0.12</v>
      </c>
      <c r="D6" s="7" t="s">
        <v>58</v>
      </c>
      <c r="E6" s="8">
        <v>0.47</v>
      </c>
      <c r="F6" s="7" t="s">
        <v>149</v>
      </c>
      <c r="G6" s="8">
        <v>0.36</v>
      </c>
      <c r="L6" s="2"/>
    </row>
    <row r="7" spans="2:12" x14ac:dyDescent="0.25">
      <c r="B7" s="9"/>
      <c r="C7" s="9"/>
      <c r="D7" s="7" t="s">
        <v>42</v>
      </c>
      <c r="E7" s="8">
        <v>0.34</v>
      </c>
      <c r="F7" s="7" t="s">
        <v>27</v>
      </c>
      <c r="G7" s="8">
        <v>0.31</v>
      </c>
      <c r="L7" s="3"/>
    </row>
    <row r="8" spans="2:12" x14ac:dyDescent="0.25">
      <c r="B8" s="15"/>
      <c r="C8" s="15"/>
      <c r="D8" s="13" t="s">
        <v>59</v>
      </c>
      <c r="E8" s="14">
        <v>0.19</v>
      </c>
      <c r="F8" s="13" t="s">
        <v>28</v>
      </c>
      <c r="G8" s="14">
        <v>0.18</v>
      </c>
      <c r="L8" s="3"/>
    </row>
    <row r="9" spans="2:12" x14ac:dyDescent="0.25">
      <c r="B9" s="7" t="s">
        <v>16</v>
      </c>
      <c r="C9" s="8">
        <v>0.04</v>
      </c>
      <c r="D9" s="7" t="s">
        <v>141</v>
      </c>
      <c r="E9" s="8">
        <v>0.46</v>
      </c>
      <c r="F9" s="7" t="s">
        <v>30</v>
      </c>
      <c r="G9" s="8">
        <v>0.37</v>
      </c>
      <c r="L9" s="3"/>
    </row>
    <row r="10" spans="2:12" x14ac:dyDescent="0.25">
      <c r="B10" s="9"/>
      <c r="C10" s="9"/>
      <c r="D10" s="7" t="s">
        <v>140</v>
      </c>
      <c r="E10" s="8">
        <v>0.23</v>
      </c>
      <c r="F10" s="7" t="s">
        <v>34</v>
      </c>
      <c r="G10" s="8">
        <v>0.18</v>
      </c>
      <c r="L10" s="3"/>
    </row>
    <row r="11" spans="2:12" x14ac:dyDescent="0.25">
      <c r="B11" s="15"/>
      <c r="C11" s="15"/>
      <c r="D11" s="13" t="s">
        <v>29</v>
      </c>
      <c r="E11" s="14">
        <v>0.09</v>
      </c>
      <c r="F11" s="13" t="s">
        <v>31</v>
      </c>
      <c r="G11" s="14">
        <v>0.14000000000000001</v>
      </c>
      <c r="L11" s="3"/>
    </row>
    <row r="12" spans="2:12" x14ac:dyDescent="0.25">
      <c r="B12" s="10" t="s">
        <v>15</v>
      </c>
      <c r="C12" s="11" t="s">
        <v>160</v>
      </c>
      <c r="D12" s="10" t="s">
        <v>1</v>
      </c>
      <c r="E12" s="11">
        <v>0.43</v>
      </c>
      <c r="F12" s="10" t="s">
        <v>60</v>
      </c>
      <c r="G12" s="11">
        <v>0.43</v>
      </c>
      <c r="L12" s="3"/>
    </row>
    <row r="13" spans="2:12" x14ac:dyDescent="0.25">
      <c r="B13" s="12"/>
      <c r="C13" s="12"/>
      <c r="D13" s="10" t="s">
        <v>2</v>
      </c>
      <c r="E13" s="11">
        <v>0.31</v>
      </c>
      <c r="F13" s="10" t="s">
        <v>55</v>
      </c>
      <c r="G13" s="11">
        <v>0.37</v>
      </c>
      <c r="L13" s="3"/>
    </row>
    <row r="14" spans="2:12" x14ac:dyDescent="0.25">
      <c r="B14" s="16"/>
      <c r="C14" s="16"/>
      <c r="D14" s="17" t="s">
        <v>150</v>
      </c>
      <c r="E14" s="18">
        <v>0.26</v>
      </c>
      <c r="F14" s="17" t="s">
        <v>3</v>
      </c>
      <c r="G14" s="18">
        <v>0.15</v>
      </c>
      <c r="L14" s="2"/>
    </row>
    <row r="15" spans="2:12" x14ac:dyDescent="0.25">
      <c r="B15" s="7" t="s">
        <v>17</v>
      </c>
      <c r="C15" s="8">
        <v>7.0000000000000007E-2</v>
      </c>
      <c r="D15" s="7" t="s">
        <v>32</v>
      </c>
      <c r="E15" s="8">
        <v>0.39</v>
      </c>
      <c r="F15" s="7" t="s">
        <v>34</v>
      </c>
      <c r="G15" s="8">
        <v>0.54</v>
      </c>
      <c r="L15" s="3"/>
    </row>
    <row r="16" spans="2:12" x14ac:dyDescent="0.25">
      <c r="B16" s="9"/>
      <c r="C16" s="9"/>
      <c r="D16" s="7" t="s">
        <v>33</v>
      </c>
      <c r="E16" s="8">
        <v>0.26</v>
      </c>
      <c r="F16" s="7" t="s">
        <v>61</v>
      </c>
      <c r="G16" s="8">
        <v>0.2</v>
      </c>
      <c r="L16" s="3"/>
    </row>
    <row r="17" spans="2:12" x14ac:dyDescent="0.25">
      <c r="B17" s="15"/>
      <c r="C17" s="15"/>
      <c r="D17" s="13" t="s">
        <v>62</v>
      </c>
      <c r="E17" s="14">
        <v>0.16</v>
      </c>
      <c r="F17" s="13" t="s">
        <v>35</v>
      </c>
      <c r="G17" s="14">
        <v>0.12</v>
      </c>
      <c r="L17" s="3"/>
    </row>
    <row r="18" spans="2:12" x14ac:dyDescent="0.25">
      <c r="B18" s="119" t="s">
        <v>11</v>
      </c>
      <c r="C18" s="8">
        <v>0.06</v>
      </c>
      <c r="D18" s="7" t="s">
        <v>37</v>
      </c>
      <c r="E18" s="8">
        <v>0.39</v>
      </c>
      <c r="F18" s="7" t="s">
        <v>39</v>
      </c>
      <c r="G18" s="8">
        <v>0.39</v>
      </c>
      <c r="L18" s="3"/>
    </row>
    <row r="19" spans="2:12" x14ac:dyDescent="0.25">
      <c r="B19" s="9"/>
      <c r="C19" s="9"/>
      <c r="D19" s="7" t="s">
        <v>36</v>
      </c>
      <c r="E19" s="8">
        <v>0.25</v>
      </c>
      <c r="F19" s="7" t="s">
        <v>142</v>
      </c>
      <c r="G19" s="8">
        <v>0.18</v>
      </c>
      <c r="L19" s="3"/>
    </row>
    <row r="20" spans="2:12" x14ac:dyDescent="0.25">
      <c r="B20" s="15"/>
      <c r="C20" s="15"/>
      <c r="D20" s="13" t="s">
        <v>148</v>
      </c>
      <c r="E20" s="14">
        <v>0.18</v>
      </c>
      <c r="F20" s="13" t="s">
        <v>38</v>
      </c>
      <c r="G20" s="14">
        <v>0.18</v>
      </c>
      <c r="L20" s="3"/>
    </row>
    <row r="21" spans="2:12" x14ac:dyDescent="0.25">
      <c r="B21" s="19" t="s">
        <v>13</v>
      </c>
      <c r="C21" s="20">
        <v>0.15</v>
      </c>
      <c r="D21" s="19" t="s">
        <v>43</v>
      </c>
      <c r="E21" s="20">
        <v>1</v>
      </c>
      <c r="F21" s="19" t="s">
        <v>43</v>
      </c>
      <c r="G21" s="20">
        <v>1</v>
      </c>
      <c r="L21" s="3"/>
    </row>
    <row r="22" spans="2:12" x14ac:dyDescent="0.25">
      <c r="B22" s="19" t="s">
        <v>12</v>
      </c>
      <c r="C22" s="20">
        <v>0.28999999999999998</v>
      </c>
      <c r="D22" s="19" t="s">
        <v>143</v>
      </c>
      <c r="E22" s="21"/>
      <c r="F22" s="19" t="s">
        <v>40</v>
      </c>
      <c r="G22" s="20">
        <v>1</v>
      </c>
      <c r="L22" s="3"/>
    </row>
    <row r="23" spans="2:12" x14ac:dyDescent="0.25">
      <c r="B23" s="1"/>
      <c r="C23" s="3"/>
      <c r="D23" s="1"/>
      <c r="E23" s="3"/>
      <c r="F23" s="1"/>
      <c r="G23" s="3"/>
      <c r="L23" s="3"/>
    </row>
    <row r="24" spans="2:12" x14ac:dyDescent="0.25">
      <c r="B24" s="24" t="s">
        <v>158</v>
      </c>
    </row>
  </sheetData>
  <mergeCells count="1">
    <mergeCell ref="B1:G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28"/>
  <sheetViews>
    <sheetView workbookViewId="0"/>
  </sheetViews>
  <sheetFormatPr defaultRowHeight="15" x14ac:dyDescent="0.25"/>
  <cols>
    <col min="1" max="1" width="4.85546875" style="119" customWidth="1"/>
    <col min="2" max="2" width="30.28515625" style="119" customWidth="1"/>
    <col min="3" max="4" width="9.42578125" style="119" bestFit="1" customWidth="1"/>
    <col min="5" max="16384" width="9.140625" style="119"/>
  </cols>
  <sheetData>
    <row r="1" spans="1:8" x14ac:dyDescent="0.25">
      <c r="B1" s="203" t="s">
        <v>52</v>
      </c>
      <c r="C1" s="203"/>
      <c r="D1" s="203"/>
      <c r="E1" s="203"/>
      <c r="F1" s="203"/>
      <c r="G1" s="203"/>
      <c r="H1" s="203"/>
    </row>
    <row r="2" spans="1:8" x14ac:dyDescent="0.25">
      <c r="A2" s="200" t="s">
        <v>51</v>
      </c>
      <c r="B2" s="200"/>
      <c r="C2" s="200"/>
      <c r="D2" s="200"/>
      <c r="E2" s="200"/>
      <c r="F2" s="200"/>
      <c r="G2" s="200"/>
      <c r="H2" s="200"/>
    </row>
    <row r="3" spans="1:8" x14ac:dyDescent="0.25">
      <c r="B3" s="120"/>
      <c r="C3" s="120"/>
      <c r="D3" s="120"/>
      <c r="E3" s="120"/>
      <c r="F3" s="120"/>
      <c r="G3" s="120"/>
      <c r="H3" s="121" t="s">
        <v>161</v>
      </c>
    </row>
    <row r="4" spans="1:8" x14ac:dyDescent="0.25">
      <c r="B4" s="122"/>
      <c r="C4" s="122">
        <v>2007</v>
      </c>
      <c r="D4" s="122">
        <v>2008</v>
      </c>
      <c r="E4" s="122">
        <v>2009</v>
      </c>
      <c r="F4" s="122">
        <v>2010</v>
      </c>
      <c r="G4" s="122">
        <v>2011</v>
      </c>
      <c r="H4" s="123" t="s">
        <v>50</v>
      </c>
    </row>
    <row r="5" spans="1:8" x14ac:dyDescent="0.25">
      <c r="B5" s="119" t="s">
        <v>86</v>
      </c>
      <c r="C5" s="124">
        <v>4347</v>
      </c>
      <c r="D5" s="124">
        <v>4360</v>
      </c>
      <c r="E5" s="124">
        <v>3428</v>
      </c>
      <c r="F5" s="124">
        <v>3806</v>
      </c>
      <c r="G5" s="124">
        <v>4281</v>
      </c>
      <c r="H5" s="125">
        <f>(G5/C5)^(1/5)-1</f>
        <v>-3.0551883531091395E-3</v>
      </c>
    </row>
    <row r="6" spans="1:8" x14ac:dyDescent="0.25">
      <c r="B6" s="126" t="s">
        <v>103</v>
      </c>
      <c r="C6" s="125"/>
      <c r="D6" s="125">
        <f>D5/C5-1</f>
        <v>2.9905682079596208E-3</v>
      </c>
      <c r="E6" s="125">
        <f>E5/D5-1</f>
        <v>-0.21376146788990824</v>
      </c>
      <c r="F6" s="125">
        <f>F5/E5-1</f>
        <v>0.11026837806301049</v>
      </c>
      <c r="G6" s="125">
        <f>G5/F5-1</f>
        <v>0.12480294272201786</v>
      </c>
      <c r="H6" s="125"/>
    </row>
    <row r="7" spans="1:8" x14ac:dyDescent="0.25">
      <c r="B7" s="119" t="s">
        <v>100</v>
      </c>
      <c r="C7" s="119">
        <v>366</v>
      </c>
      <c r="D7" s="119">
        <v>-8</v>
      </c>
      <c r="E7" s="119">
        <v>69</v>
      </c>
      <c r="F7" s="127">
        <v>255</v>
      </c>
      <c r="G7" s="127">
        <v>268</v>
      </c>
      <c r="H7" s="125">
        <f>(G7/C7)^(1/5)-1</f>
        <v>-6.0426538045349809E-2</v>
      </c>
    </row>
    <row r="8" spans="1:8" x14ac:dyDescent="0.25">
      <c r="B8" s="126" t="s">
        <v>9</v>
      </c>
      <c r="C8" s="125">
        <f>C7/C5</f>
        <v>8.4195997239475504E-2</v>
      </c>
      <c r="D8" s="125">
        <f>D7/D5</f>
        <v>-1.834862385321101E-3</v>
      </c>
      <c r="E8" s="125">
        <f t="shared" ref="E8" si="0">E7/E5</f>
        <v>2.0128354725787632E-2</v>
      </c>
      <c r="F8" s="125">
        <f>F7/F5</f>
        <v>6.6999474513925378E-2</v>
      </c>
      <c r="G8" s="125">
        <f>G7/G5</f>
        <v>6.2602195748656858E-2</v>
      </c>
    </row>
    <row r="9" spans="1:8" ht="10.5" customHeight="1" x14ac:dyDescent="0.25"/>
    <row r="10" spans="1:8" x14ac:dyDescent="0.25">
      <c r="B10" s="119" t="s">
        <v>71</v>
      </c>
      <c r="C10" s="119">
        <v>107</v>
      </c>
      <c r="D10" s="119">
        <v>111</v>
      </c>
      <c r="E10" s="119">
        <v>123</v>
      </c>
      <c r="F10" s="119">
        <v>105</v>
      </c>
      <c r="G10" s="119">
        <v>104</v>
      </c>
    </row>
    <row r="11" spans="1:8" x14ac:dyDescent="0.25">
      <c r="B11" s="126" t="s">
        <v>99</v>
      </c>
      <c r="C11" s="119">
        <v>71</v>
      </c>
      <c r="D11" s="119">
        <v>69</v>
      </c>
      <c r="E11" s="126">
        <v>56</v>
      </c>
      <c r="F11" s="126">
        <v>48</v>
      </c>
      <c r="G11" s="126">
        <v>46</v>
      </c>
    </row>
    <row r="12" spans="1:8" x14ac:dyDescent="0.25">
      <c r="B12" s="119" t="s">
        <v>78</v>
      </c>
      <c r="C12" s="119">
        <v>126</v>
      </c>
      <c r="D12" s="119">
        <v>91</v>
      </c>
      <c r="E12" s="119">
        <v>55</v>
      </c>
      <c r="F12" s="119">
        <v>74</v>
      </c>
      <c r="G12" s="119">
        <v>80</v>
      </c>
    </row>
    <row r="13" spans="1:8" x14ac:dyDescent="0.25">
      <c r="B13" s="119" t="s">
        <v>101</v>
      </c>
      <c r="C13" s="127">
        <v>2607</v>
      </c>
      <c r="D13" s="127">
        <v>2226</v>
      </c>
      <c r="E13" s="127">
        <v>2018</v>
      </c>
      <c r="F13" s="127">
        <v>2047</v>
      </c>
      <c r="G13" s="127">
        <v>2107</v>
      </c>
    </row>
    <row r="15" spans="1:8" x14ac:dyDescent="0.25">
      <c r="B15" s="126" t="s">
        <v>128</v>
      </c>
    </row>
    <row r="16" spans="1:8" x14ac:dyDescent="0.25">
      <c r="B16" s="128" t="s">
        <v>56</v>
      </c>
      <c r="E16" s="129">
        <v>0.53</v>
      </c>
      <c r="F16" s="129">
        <v>0.43983184445612189</v>
      </c>
      <c r="G16" s="129">
        <v>0.43027330063069374</v>
      </c>
    </row>
    <row r="17" spans="2:8" x14ac:dyDescent="0.25">
      <c r="B17" s="128" t="s">
        <v>55</v>
      </c>
      <c r="E17" s="129">
        <v>0.28000000000000003</v>
      </c>
      <c r="F17" s="129">
        <v>0.3599579611140305</v>
      </c>
      <c r="G17" s="129">
        <v>0.36837187572996966</v>
      </c>
    </row>
    <row r="18" spans="2:8" x14ac:dyDescent="0.25">
      <c r="B18" s="128" t="s">
        <v>48</v>
      </c>
      <c r="E18" s="129">
        <v>0.14000000000000001</v>
      </c>
      <c r="F18" s="129">
        <v>0.14004203888596953</v>
      </c>
      <c r="G18" s="129">
        <v>0.14903060032702639</v>
      </c>
    </row>
    <row r="19" spans="2:8" x14ac:dyDescent="0.25">
      <c r="B19" s="128" t="s">
        <v>4</v>
      </c>
      <c r="E19" s="129">
        <v>0.05</v>
      </c>
      <c r="F19" s="129">
        <v>5.9905412506568577E-2</v>
      </c>
      <c r="G19" s="129">
        <v>5.2324223312310209E-2</v>
      </c>
    </row>
    <row r="20" spans="2:8" x14ac:dyDescent="0.25">
      <c r="B20" s="126"/>
    </row>
    <row r="21" spans="2:8" x14ac:dyDescent="0.25">
      <c r="B21" s="126" t="s">
        <v>129</v>
      </c>
    </row>
    <row r="22" spans="2:8" x14ac:dyDescent="0.25">
      <c r="B22" s="128" t="s">
        <v>5</v>
      </c>
      <c r="E22" s="129">
        <v>0.26</v>
      </c>
      <c r="F22" s="129">
        <v>0.27</v>
      </c>
      <c r="G22" s="130">
        <v>0.27</v>
      </c>
    </row>
    <row r="23" spans="2:8" x14ac:dyDescent="0.25">
      <c r="B23" s="128" t="s">
        <v>6</v>
      </c>
      <c r="E23" s="129">
        <v>0.12</v>
      </c>
      <c r="F23" s="129">
        <v>0.13</v>
      </c>
      <c r="G23" s="130">
        <v>0.13</v>
      </c>
    </row>
    <row r="24" spans="2:8" x14ac:dyDescent="0.25">
      <c r="B24" s="128" t="s">
        <v>7</v>
      </c>
      <c r="E24" s="129">
        <v>0.46</v>
      </c>
      <c r="F24" s="129">
        <v>0.44</v>
      </c>
      <c r="G24" s="130">
        <v>0.43</v>
      </c>
    </row>
    <row r="25" spans="2:8" x14ac:dyDescent="0.25">
      <c r="B25" s="131" t="s">
        <v>8</v>
      </c>
      <c r="C25" s="122"/>
      <c r="D25" s="122"/>
      <c r="E25" s="132">
        <v>0.16</v>
      </c>
      <c r="F25" s="132">
        <v>0.18</v>
      </c>
      <c r="G25" s="133">
        <v>0.17</v>
      </c>
      <c r="H25" s="122"/>
    </row>
    <row r="26" spans="2:8" x14ac:dyDescent="0.25">
      <c r="B26" s="126"/>
    </row>
    <row r="27" spans="2:8" x14ac:dyDescent="0.25">
      <c r="B27" s="163" t="s">
        <v>152</v>
      </c>
    </row>
    <row r="28" spans="2:8" x14ac:dyDescent="0.25">
      <c r="B28" s="126"/>
    </row>
  </sheetData>
  <mergeCells count="2">
    <mergeCell ref="B1:H1"/>
    <mergeCell ref="A2:H2"/>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57"/>
  <sheetViews>
    <sheetView showGridLines="0" zoomScale="90" zoomScaleNormal="90" workbookViewId="0"/>
  </sheetViews>
  <sheetFormatPr defaultRowHeight="15" x14ac:dyDescent="0.25"/>
  <cols>
    <col min="1" max="1" width="2.7109375" style="48" customWidth="1"/>
    <col min="2" max="2" width="29.42578125" style="48" customWidth="1"/>
    <col min="3" max="3" width="12.140625" style="48" bestFit="1" customWidth="1"/>
    <col min="4" max="4" width="12.140625" style="48" customWidth="1"/>
    <col min="5" max="5" width="10.5703125" style="48" bestFit="1" customWidth="1"/>
    <col min="6" max="8" width="9.28515625" style="48" bestFit="1" customWidth="1"/>
    <col min="9" max="9" width="10" style="48" customWidth="1"/>
    <col min="10" max="14" width="9.140625" style="48"/>
    <col min="15" max="15" width="9.7109375" style="48" bestFit="1" customWidth="1"/>
    <col min="16" max="16384" width="9.140625" style="48"/>
  </cols>
  <sheetData>
    <row r="1" spans="1:23" ht="36" customHeight="1" x14ac:dyDescent="0.25">
      <c r="B1" s="206" t="s">
        <v>130</v>
      </c>
      <c r="C1" s="206"/>
      <c r="D1" s="206"/>
      <c r="E1" s="206"/>
      <c r="F1" s="206"/>
      <c r="G1" s="206"/>
      <c r="H1" s="206"/>
      <c r="I1" s="206"/>
      <c r="O1" s="89"/>
      <c r="R1" s="89"/>
    </row>
    <row r="2" spans="1:23" ht="18.75" customHeight="1" x14ac:dyDescent="0.25">
      <c r="B2" s="207" t="s">
        <v>63</v>
      </c>
      <c r="C2" s="207"/>
      <c r="D2" s="207"/>
      <c r="E2" s="207"/>
      <c r="F2" s="207"/>
      <c r="G2" s="207"/>
    </row>
    <row r="3" spans="1:23" ht="14.1" customHeight="1" x14ac:dyDescent="0.25">
      <c r="A3" s="49"/>
      <c r="B3" s="118" t="s">
        <v>64</v>
      </c>
      <c r="C3" s="144" t="s">
        <v>65</v>
      </c>
      <c r="D3" s="50"/>
      <c r="E3" s="208" t="s">
        <v>66</v>
      </c>
      <c r="F3" s="209"/>
      <c r="G3" s="209"/>
    </row>
    <row r="4" spans="1:23" ht="14.1" customHeight="1" x14ac:dyDescent="0.25">
      <c r="A4" s="49"/>
      <c r="B4" s="51"/>
      <c r="C4" s="52">
        <v>2011</v>
      </c>
      <c r="D4" s="53"/>
      <c r="E4" s="54" t="s">
        <v>67</v>
      </c>
      <c r="F4" s="55" t="s">
        <v>68</v>
      </c>
      <c r="G4" s="55"/>
    </row>
    <row r="5" spans="1:23" ht="15" customHeight="1" x14ac:dyDescent="0.25">
      <c r="A5" s="49"/>
      <c r="B5" s="49" t="s">
        <v>70</v>
      </c>
      <c r="C5" s="25">
        <v>0.109</v>
      </c>
      <c r="D5" s="50"/>
      <c r="E5" s="28">
        <v>4.1000000000000002E-2</v>
      </c>
      <c r="F5" s="93">
        <v>4.2999999999999997E-2</v>
      </c>
      <c r="G5" s="187"/>
    </row>
    <row r="6" spans="1:23" ht="15" customHeight="1" x14ac:dyDescent="0.25">
      <c r="A6" s="49"/>
      <c r="B6" s="49" t="s">
        <v>131</v>
      </c>
      <c r="C6" s="25">
        <v>0.112</v>
      </c>
      <c r="D6" s="53"/>
      <c r="E6" s="94">
        <v>0.11</v>
      </c>
      <c r="F6" s="94">
        <v>0.12</v>
      </c>
      <c r="G6" s="188"/>
    </row>
    <row r="7" spans="1:23" ht="15" customHeight="1" x14ac:dyDescent="0.25">
      <c r="A7" s="49"/>
      <c r="B7" s="56" t="s">
        <v>72</v>
      </c>
      <c r="C7" s="189">
        <v>7.3</v>
      </c>
      <c r="D7" s="91"/>
      <c r="E7" s="57"/>
      <c r="F7" s="57"/>
      <c r="G7" s="57"/>
      <c r="W7" s="89"/>
    </row>
    <row r="8" spans="1:23" ht="14.1" customHeight="1" x14ac:dyDescent="0.25">
      <c r="A8" s="49"/>
      <c r="B8" s="49"/>
      <c r="C8" s="49"/>
      <c r="D8" s="49"/>
      <c r="E8" s="49"/>
      <c r="F8" s="49"/>
      <c r="G8" s="49"/>
    </row>
    <row r="9" spans="1:23" ht="16.5" customHeight="1" x14ac:dyDescent="0.25">
      <c r="A9" s="49"/>
      <c r="B9" s="207" t="s">
        <v>73</v>
      </c>
      <c r="C9" s="207"/>
      <c r="D9" s="207"/>
      <c r="E9" s="207"/>
      <c r="F9" s="207"/>
      <c r="G9" s="207"/>
      <c r="H9" s="207"/>
      <c r="I9" s="207"/>
    </row>
    <row r="10" spans="1:23" ht="14.1" customHeight="1" x14ac:dyDescent="0.25">
      <c r="A10" s="49"/>
      <c r="B10" s="118" t="s">
        <v>64</v>
      </c>
      <c r="C10" s="118"/>
      <c r="D10" s="210" t="s">
        <v>74</v>
      </c>
      <c r="E10" s="208" t="s">
        <v>66</v>
      </c>
      <c r="F10" s="209"/>
      <c r="G10" s="209"/>
      <c r="H10" s="209"/>
      <c r="I10" s="209"/>
      <c r="J10" s="49"/>
    </row>
    <row r="11" spans="1:23" ht="14.1" customHeight="1" x14ac:dyDescent="0.25">
      <c r="A11" s="49"/>
      <c r="B11" s="49"/>
      <c r="C11" s="58" t="s">
        <v>127</v>
      </c>
      <c r="D11" s="211"/>
      <c r="E11" s="54" t="s">
        <v>67</v>
      </c>
      <c r="F11" s="55" t="s">
        <v>68</v>
      </c>
      <c r="G11" s="55" t="s">
        <v>69</v>
      </c>
      <c r="H11" s="55" t="s">
        <v>75</v>
      </c>
      <c r="I11" s="55" t="s">
        <v>76</v>
      </c>
      <c r="J11" s="49"/>
    </row>
    <row r="12" spans="1:23" ht="15" customHeight="1" x14ac:dyDescent="0.25">
      <c r="A12" s="49"/>
      <c r="B12" s="49" t="s">
        <v>70</v>
      </c>
      <c r="C12" s="25">
        <v>0.125</v>
      </c>
      <c r="D12" s="59"/>
      <c r="E12" s="95">
        <v>0.04</v>
      </c>
      <c r="F12" s="96">
        <v>0.04</v>
      </c>
      <c r="G12" s="96">
        <v>0.04</v>
      </c>
      <c r="H12" s="96">
        <v>0.04</v>
      </c>
      <c r="I12" s="96">
        <v>0.04</v>
      </c>
      <c r="J12" s="97"/>
    </row>
    <row r="13" spans="1:23" ht="15" customHeight="1" x14ac:dyDescent="0.25">
      <c r="A13" s="49"/>
      <c r="B13" s="49" t="s">
        <v>71</v>
      </c>
      <c r="C13" s="60">
        <f>C29</f>
        <v>104</v>
      </c>
      <c r="D13" s="61"/>
      <c r="E13" s="98">
        <v>115</v>
      </c>
      <c r="F13" s="99">
        <v>118</v>
      </c>
      <c r="G13" s="99">
        <v>122</v>
      </c>
      <c r="H13" s="99">
        <v>125</v>
      </c>
      <c r="I13" s="99">
        <v>130</v>
      </c>
      <c r="J13" s="97"/>
      <c r="K13" s="90"/>
      <c r="L13" s="90"/>
      <c r="M13" s="90"/>
      <c r="N13" s="90"/>
      <c r="O13" s="90"/>
    </row>
    <row r="14" spans="1:23" ht="15" customHeight="1" x14ac:dyDescent="0.25">
      <c r="A14" s="49"/>
      <c r="B14" s="49" t="s">
        <v>131</v>
      </c>
      <c r="C14" s="25">
        <v>6.3E-2</v>
      </c>
      <c r="D14" s="26"/>
      <c r="E14" s="100">
        <v>0.1</v>
      </c>
      <c r="F14" s="101">
        <v>0.1</v>
      </c>
      <c r="G14" s="101">
        <v>0.1</v>
      </c>
      <c r="H14" s="101">
        <v>0.1</v>
      </c>
      <c r="I14" s="101">
        <v>0.1</v>
      </c>
      <c r="J14" s="97"/>
    </row>
    <row r="15" spans="1:23" ht="15" customHeight="1" x14ac:dyDescent="0.25">
      <c r="A15" s="49"/>
      <c r="B15" s="49" t="s">
        <v>77</v>
      </c>
      <c r="C15" s="62">
        <v>0.25</v>
      </c>
      <c r="D15" s="63"/>
      <c r="E15" s="102">
        <f>C15</f>
        <v>0.25</v>
      </c>
      <c r="F15" s="103">
        <f>C15</f>
        <v>0.25</v>
      </c>
      <c r="G15" s="103">
        <f>C15</f>
        <v>0.25</v>
      </c>
      <c r="H15" s="103">
        <f>C15</f>
        <v>0.25</v>
      </c>
      <c r="I15" s="103">
        <f>C15</f>
        <v>0.25</v>
      </c>
      <c r="J15" s="97"/>
    </row>
    <row r="16" spans="1:23" ht="15" customHeight="1" x14ac:dyDescent="0.25">
      <c r="A16" s="49"/>
      <c r="B16" s="49" t="s">
        <v>78</v>
      </c>
      <c r="C16" s="60">
        <v>80</v>
      </c>
      <c r="D16" s="61"/>
      <c r="E16" s="104">
        <v>115</v>
      </c>
      <c r="F16" s="105">
        <v>122</v>
      </c>
      <c r="G16" s="105">
        <v>132</v>
      </c>
      <c r="H16" s="105">
        <v>144.30000000000001</v>
      </c>
      <c r="I16" s="105">
        <v>150</v>
      </c>
      <c r="J16" s="97"/>
    </row>
    <row r="17" spans="1:16" ht="15" customHeight="1" x14ac:dyDescent="0.25">
      <c r="A17" s="49"/>
      <c r="B17" s="49" t="s">
        <v>79</v>
      </c>
      <c r="C17" s="64"/>
      <c r="D17" s="65"/>
      <c r="E17" s="106">
        <v>0.15</v>
      </c>
      <c r="F17" s="96">
        <v>0.15</v>
      </c>
      <c r="G17" s="96">
        <v>0.15</v>
      </c>
      <c r="H17" s="96">
        <v>0.15</v>
      </c>
      <c r="I17" s="96">
        <v>0.15</v>
      </c>
      <c r="J17" s="97"/>
    </row>
    <row r="18" spans="1:16" ht="15" customHeight="1" x14ac:dyDescent="0.25">
      <c r="A18" s="49"/>
      <c r="B18" s="49"/>
      <c r="C18" s="64"/>
      <c r="D18" s="65"/>
      <c r="E18" s="27"/>
      <c r="F18" s="28"/>
      <c r="G18" s="28"/>
      <c r="H18" s="28"/>
      <c r="I18" s="28"/>
      <c r="J18" s="97"/>
    </row>
    <row r="19" spans="1:16" ht="15" customHeight="1" x14ac:dyDescent="0.25">
      <c r="A19" s="49"/>
      <c r="B19" s="49" t="s">
        <v>80</v>
      </c>
      <c r="D19" s="65"/>
      <c r="E19" s="27"/>
      <c r="F19" s="28"/>
      <c r="G19" s="28"/>
      <c r="H19" s="28"/>
      <c r="I19" s="190">
        <v>7</v>
      </c>
      <c r="J19" s="97"/>
    </row>
    <row r="20" spans="1:16" ht="15" customHeight="1" x14ac:dyDescent="0.25">
      <c r="A20" s="49"/>
      <c r="B20" s="49" t="s">
        <v>132</v>
      </c>
      <c r="C20" s="191" t="s">
        <v>81</v>
      </c>
      <c r="D20" s="66"/>
      <c r="E20" s="29"/>
      <c r="F20" s="30"/>
      <c r="G20" s="30"/>
      <c r="H20" s="30"/>
      <c r="I20" s="30"/>
      <c r="J20" s="49"/>
    </row>
    <row r="21" spans="1:16" ht="15" customHeight="1" x14ac:dyDescent="0.25">
      <c r="A21" s="49"/>
      <c r="B21" s="49" t="s">
        <v>82</v>
      </c>
      <c r="C21" s="67"/>
      <c r="D21" s="68"/>
      <c r="E21" s="29"/>
      <c r="F21" s="30"/>
      <c r="G21" s="30"/>
      <c r="H21" s="30"/>
      <c r="I21" s="30"/>
      <c r="J21" s="49"/>
    </row>
    <row r="22" spans="1:16" ht="15" customHeight="1" x14ac:dyDescent="0.25">
      <c r="A22" s="49"/>
      <c r="B22" s="49" t="s">
        <v>83</v>
      </c>
      <c r="C22" s="69">
        <v>6.7500000000000004E-2</v>
      </c>
      <c r="D22" s="31"/>
      <c r="E22" s="27"/>
      <c r="F22" s="28"/>
      <c r="G22" s="28"/>
      <c r="H22" s="28"/>
      <c r="I22" s="28"/>
      <c r="J22" s="49"/>
    </row>
    <row r="23" spans="1:16" ht="15" customHeight="1" x14ac:dyDescent="0.25">
      <c r="A23" s="49"/>
      <c r="B23" s="70" t="s">
        <v>84</v>
      </c>
      <c r="C23" s="32">
        <v>0.112</v>
      </c>
      <c r="D23" s="33"/>
      <c r="E23" s="34"/>
      <c r="F23" s="32"/>
      <c r="G23" s="32"/>
      <c r="H23" s="32"/>
      <c r="I23" s="32"/>
      <c r="J23" s="49"/>
    </row>
    <row r="24" spans="1:16" ht="14.1" customHeight="1" x14ac:dyDescent="0.25">
      <c r="A24" s="49"/>
      <c r="B24" s="71"/>
      <c r="C24" s="35"/>
      <c r="D24" s="35"/>
      <c r="E24" s="72"/>
      <c r="F24" s="72"/>
      <c r="G24" s="72"/>
      <c r="H24" s="72"/>
      <c r="I24" s="72"/>
    </row>
    <row r="25" spans="1:16" ht="14.1" customHeight="1" x14ac:dyDescent="0.25">
      <c r="A25" s="49"/>
      <c r="B25" s="204" t="s">
        <v>85</v>
      </c>
      <c r="C25" s="204"/>
      <c r="D25" s="204"/>
      <c r="E25" s="204"/>
      <c r="F25" s="204"/>
      <c r="G25" s="204"/>
      <c r="H25" s="204"/>
      <c r="I25" s="204"/>
      <c r="J25" s="49"/>
    </row>
    <row r="26" spans="1:16" ht="14.1" customHeight="1" x14ac:dyDescent="0.25">
      <c r="A26" s="49"/>
      <c r="B26" s="73"/>
      <c r="C26" s="58" t="s">
        <v>127</v>
      </c>
      <c r="D26" s="145" t="s">
        <v>74</v>
      </c>
      <c r="E26" s="54" t="s">
        <v>67</v>
      </c>
      <c r="F26" s="55" t="s">
        <v>68</v>
      </c>
      <c r="G26" s="55" t="s">
        <v>69</v>
      </c>
      <c r="H26" s="55" t="s">
        <v>75</v>
      </c>
      <c r="I26" s="55" t="s">
        <v>76</v>
      </c>
      <c r="J26" s="49"/>
    </row>
    <row r="27" spans="1:16" x14ac:dyDescent="0.25">
      <c r="A27" s="49"/>
      <c r="B27" s="49" t="s">
        <v>86</v>
      </c>
      <c r="C27" s="74">
        <v>4281</v>
      </c>
      <c r="D27" s="36"/>
      <c r="E27" s="75">
        <f>C27*(1+E12)</f>
        <v>4452.24</v>
      </c>
      <c r="F27" s="76">
        <f>E27*(1+F12)</f>
        <v>4630.3296</v>
      </c>
      <c r="G27" s="76">
        <f>F27*(1+G12)</f>
        <v>4815.5427840000002</v>
      </c>
      <c r="H27" s="76">
        <f>G27*(1+H12)</f>
        <v>5008.1644953600007</v>
      </c>
      <c r="I27" s="76">
        <f>H27*(1+I12)</f>
        <v>5208.491075174401</v>
      </c>
      <c r="J27" s="92"/>
    </row>
    <row r="28" spans="1:16" x14ac:dyDescent="0.25">
      <c r="A28" s="49"/>
      <c r="B28" s="49" t="s">
        <v>87</v>
      </c>
      <c r="C28" s="77">
        <f t="shared" ref="C28:I28" si="0">C30+C29</f>
        <v>372</v>
      </c>
      <c r="D28" s="37"/>
      <c r="E28" s="44">
        <f>E30+E29</f>
        <v>560.22399999999993</v>
      </c>
      <c r="F28" s="45">
        <f t="shared" si="0"/>
        <v>581.03296</v>
      </c>
      <c r="G28" s="45">
        <f t="shared" si="0"/>
        <v>603.55427840000004</v>
      </c>
      <c r="H28" s="45">
        <f t="shared" si="0"/>
        <v>625.81644953600016</v>
      </c>
      <c r="I28" s="45">
        <f t="shared" si="0"/>
        <v>650.84910751744007</v>
      </c>
      <c r="J28" s="92"/>
      <c r="O28" s="78"/>
    </row>
    <row r="29" spans="1:16" ht="17.25" x14ac:dyDescent="0.4">
      <c r="A29" s="49"/>
      <c r="B29" s="49" t="s">
        <v>71</v>
      </c>
      <c r="C29" s="77">
        <v>104</v>
      </c>
      <c r="D29" s="37"/>
      <c r="E29" s="46">
        <f>E13</f>
        <v>115</v>
      </c>
      <c r="F29" s="47">
        <f>F13</f>
        <v>118</v>
      </c>
      <c r="G29" s="47">
        <f>G13</f>
        <v>122</v>
      </c>
      <c r="H29" s="47">
        <f t="shared" ref="H29:I29" si="1">H13</f>
        <v>125</v>
      </c>
      <c r="I29" s="47">
        <f t="shared" si="1"/>
        <v>130</v>
      </c>
      <c r="J29" s="92"/>
      <c r="K29" s="89"/>
    </row>
    <row r="30" spans="1:16" x14ac:dyDescent="0.25">
      <c r="A30" s="49"/>
      <c r="B30" s="49" t="s">
        <v>104</v>
      </c>
      <c r="C30" s="77">
        <v>268</v>
      </c>
      <c r="D30" s="37"/>
      <c r="E30" s="44">
        <f>E27*E14</f>
        <v>445.22399999999999</v>
      </c>
      <c r="F30" s="45">
        <f>F27*F14</f>
        <v>463.03296</v>
      </c>
      <c r="G30" s="45">
        <f>G27*G14</f>
        <v>481.55427840000004</v>
      </c>
      <c r="H30" s="45">
        <f>H27*H14</f>
        <v>500.81644953600011</v>
      </c>
      <c r="I30" s="45">
        <f>I27*I14</f>
        <v>520.84910751744007</v>
      </c>
      <c r="J30" s="92"/>
    </row>
    <row r="31" spans="1:16" ht="17.25" x14ac:dyDescent="0.4">
      <c r="A31" s="49"/>
      <c r="B31" s="49" t="s">
        <v>88</v>
      </c>
      <c r="C31" s="37"/>
      <c r="D31" s="37"/>
      <c r="E31" s="46">
        <v>0</v>
      </c>
      <c r="F31" s="47">
        <v>0</v>
      </c>
      <c r="G31" s="47">
        <v>0</v>
      </c>
      <c r="H31" s="47">
        <v>0</v>
      </c>
      <c r="I31" s="47">
        <v>0</v>
      </c>
      <c r="J31" s="92"/>
      <c r="P31" s="89"/>
    </row>
    <row r="32" spans="1:16" x14ac:dyDescent="0.25">
      <c r="A32" s="49"/>
      <c r="B32" s="49" t="s">
        <v>89</v>
      </c>
      <c r="C32" s="37"/>
      <c r="D32" s="37"/>
      <c r="E32" s="108">
        <f>E30+E31</f>
        <v>445.22399999999999</v>
      </c>
      <c r="F32" s="109">
        <f t="shared" ref="F32:I32" si="2">F30+F31</f>
        <v>463.03296</v>
      </c>
      <c r="G32" s="109">
        <f t="shared" si="2"/>
        <v>481.55427840000004</v>
      </c>
      <c r="H32" s="109">
        <f t="shared" si="2"/>
        <v>500.81644953600011</v>
      </c>
      <c r="I32" s="109">
        <f t="shared" si="2"/>
        <v>520.84910751744007</v>
      </c>
      <c r="J32" s="92"/>
    </row>
    <row r="33" spans="1:14" x14ac:dyDescent="0.25">
      <c r="A33" s="49"/>
      <c r="B33" s="49" t="s">
        <v>90</v>
      </c>
      <c r="C33" s="37"/>
      <c r="D33" s="37"/>
      <c r="E33" s="79">
        <f>-E32*E15</f>
        <v>-111.306</v>
      </c>
      <c r="F33" s="80">
        <f t="shared" ref="F33:I33" si="3">-F32*F15</f>
        <v>-115.75824</v>
      </c>
      <c r="G33" s="80">
        <f t="shared" si="3"/>
        <v>-120.38856960000001</v>
      </c>
      <c r="H33" s="80">
        <f t="shared" si="3"/>
        <v>-125.20411238400003</v>
      </c>
      <c r="I33" s="80">
        <f t="shared" si="3"/>
        <v>-130.21227687936002</v>
      </c>
      <c r="J33" s="92"/>
    </row>
    <row r="34" spans="1:14" x14ac:dyDescent="0.25">
      <c r="A34" s="49"/>
      <c r="B34" s="49" t="s">
        <v>91</v>
      </c>
      <c r="C34" s="37"/>
      <c r="D34" s="37"/>
      <c r="E34" s="44">
        <f>E32+E33</f>
        <v>333.91800000000001</v>
      </c>
      <c r="F34" s="45">
        <f t="shared" ref="F34:I34" si="4">F32+F33</f>
        <v>347.27472</v>
      </c>
      <c r="G34" s="45">
        <f t="shared" si="4"/>
        <v>361.16570880000006</v>
      </c>
      <c r="H34" s="45">
        <f t="shared" si="4"/>
        <v>375.61233715200007</v>
      </c>
      <c r="I34" s="45">
        <f t="shared" si="4"/>
        <v>390.63683063808003</v>
      </c>
      <c r="J34" s="92"/>
    </row>
    <row r="35" spans="1:14" x14ac:dyDescent="0.25">
      <c r="A35" s="49"/>
      <c r="B35" s="49" t="s">
        <v>117</v>
      </c>
      <c r="C35" s="37"/>
      <c r="D35" s="37"/>
      <c r="E35" s="44">
        <f>-(E27*E17)+C27*E17</f>
        <v>-25.685999999999922</v>
      </c>
      <c r="F35" s="45">
        <f>-(F27*F17)+E27*E17</f>
        <v>-26.713440000000105</v>
      </c>
      <c r="G35" s="45">
        <f t="shared" ref="G35:I35" si="5">-(G27*G17)+F27*F17</f>
        <v>-27.781977600000005</v>
      </c>
      <c r="H35" s="45">
        <f t="shared" si="5"/>
        <v>-28.893256704000123</v>
      </c>
      <c r="I35" s="45">
        <f t="shared" si="5"/>
        <v>-30.048986972160037</v>
      </c>
      <c r="J35" s="92"/>
    </row>
    <row r="36" spans="1:14" ht="17.25" x14ac:dyDescent="0.4">
      <c r="A36" s="49"/>
      <c r="B36" s="49" t="s">
        <v>78</v>
      </c>
      <c r="C36" s="37"/>
      <c r="D36" s="37"/>
      <c r="E36" s="46">
        <f>-E16</f>
        <v>-115</v>
      </c>
      <c r="F36" s="47">
        <f t="shared" ref="F36:I36" si="6">-F16</f>
        <v>-122</v>
      </c>
      <c r="G36" s="47">
        <f t="shared" si="6"/>
        <v>-132</v>
      </c>
      <c r="H36" s="47">
        <f t="shared" si="6"/>
        <v>-144.30000000000001</v>
      </c>
      <c r="I36" s="47">
        <f t="shared" si="6"/>
        <v>-150</v>
      </c>
      <c r="J36" s="92"/>
    </row>
    <row r="37" spans="1:14" s="112" customFormat="1" x14ac:dyDescent="0.25">
      <c r="A37" s="97"/>
      <c r="B37" s="97" t="s">
        <v>151</v>
      </c>
      <c r="C37" s="107"/>
      <c r="D37" s="107"/>
      <c r="E37" s="108">
        <f>E34+E29+E35+E36</f>
        <v>308.23200000000008</v>
      </c>
      <c r="F37" s="109">
        <f t="shared" ref="F37:I37" si="7">F34+F29+F35+F36</f>
        <v>316.5612799999999</v>
      </c>
      <c r="G37" s="109">
        <f t="shared" si="7"/>
        <v>323.38373120000006</v>
      </c>
      <c r="H37" s="109">
        <f t="shared" si="7"/>
        <v>327.41908044799993</v>
      </c>
      <c r="I37" s="109">
        <f t="shared" si="7"/>
        <v>340.58784366591999</v>
      </c>
      <c r="J37" s="110"/>
      <c r="K37" s="111"/>
    </row>
    <row r="38" spans="1:14" x14ac:dyDescent="0.25">
      <c r="A38" s="49"/>
      <c r="B38" s="49"/>
      <c r="C38" s="37"/>
      <c r="D38" s="37"/>
      <c r="E38" s="44"/>
      <c r="F38" s="45"/>
      <c r="G38" s="45"/>
      <c r="H38" s="45"/>
      <c r="I38" s="45"/>
      <c r="J38" s="49"/>
    </row>
    <row r="39" spans="1:14" x14ac:dyDescent="0.25">
      <c r="A39" s="49"/>
      <c r="B39" s="49" t="s">
        <v>118</v>
      </c>
      <c r="C39" s="37"/>
      <c r="D39" s="37"/>
      <c r="E39" s="44">
        <f>E30*(1-E15)+E29+E35+E36</f>
        <v>308.23200000000008</v>
      </c>
      <c r="F39" s="45">
        <f t="shared" ref="F39:I39" si="8">F30*(1-F15)+F29+F35+F36</f>
        <v>316.5612799999999</v>
      </c>
      <c r="G39" s="45">
        <f t="shared" si="8"/>
        <v>323.38373120000006</v>
      </c>
      <c r="H39" s="45">
        <f t="shared" si="8"/>
        <v>327.41908044799993</v>
      </c>
      <c r="I39" s="45">
        <f t="shared" si="8"/>
        <v>340.58784366591999</v>
      </c>
      <c r="J39" s="49"/>
    </row>
    <row r="40" spans="1:14" ht="17.25" x14ac:dyDescent="0.4">
      <c r="A40" s="49"/>
      <c r="B40" s="49" t="s">
        <v>92</v>
      </c>
      <c r="C40" s="37"/>
      <c r="D40" s="37"/>
      <c r="E40" s="44"/>
      <c r="F40" s="45"/>
      <c r="G40" s="45"/>
      <c r="H40" s="45"/>
      <c r="I40" s="47">
        <f>I28*(1+$I$12)*I19</f>
        <v>4738.181502726964</v>
      </c>
      <c r="J40" s="49"/>
      <c r="L40" s="90"/>
    </row>
    <row r="41" spans="1:14" x14ac:dyDescent="0.25">
      <c r="A41" s="49"/>
      <c r="B41" s="49" t="s">
        <v>93</v>
      </c>
      <c r="C41" s="37"/>
      <c r="D41" s="37"/>
      <c r="E41" s="44">
        <f>E39+E40</f>
        <v>308.23200000000008</v>
      </c>
      <c r="F41" s="45">
        <f>F39+F40</f>
        <v>316.5612799999999</v>
      </c>
      <c r="G41" s="45">
        <f>G39+G40</f>
        <v>323.38373120000006</v>
      </c>
      <c r="H41" s="45">
        <f>H39+H40</f>
        <v>327.41908044799993</v>
      </c>
      <c r="I41" s="45">
        <f>I39+I40</f>
        <v>5078.7693463928845</v>
      </c>
      <c r="J41" s="49"/>
    </row>
    <row r="42" spans="1:14" x14ac:dyDescent="0.25">
      <c r="A42" s="49"/>
      <c r="B42" s="49" t="s">
        <v>116</v>
      </c>
      <c r="D42" s="38">
        <f>NPV(C23,E41:I41)</f>
        <v>3969.5027735768981</v>
      </c>
      <c r="E42" s="81"/>
      <c r="F42" s="76"/>
      <c r="G42" s="76"/>
      <c r="H42" s="76"/>
      <c r="I42" s="76"/>
      <c r="J42" s="49"/>
    </row>
    <row r="43" spans="1:14" x14ac:dyDescent="0.25">
      <c r="A43" s="49"/>
      <c r="B43" s="49" t="s">
        <v>94</v>
      </c>
      <c r="D43" s="39"/>
      <c r="E43" s="68"/>
      <c r="F43" s="67"/>
      <c r="G43" s="67"/>
      <c r="H43" s="67"/>
      <c r="I43" s="67"/>
      <c r="J43" s="49"/>
    </row>
    <row r="44" spans="1:14" x14ac:dyDescent="0.25">
      <c r="A44" s="49"/>
      <c r="B44" s="49" t="s">
        <v>95</v>
      </c>
      <c r="D44" s="40"/>
      <c r="E44" s="68"/>
      <c r="F44" s="67"/>
      <c r="G44" s="67"/>
      <c r="H44" s="67"/>
      <c r="I44" s="67"/>
      <c r="J44" s="49"/>
    </row>
    <row r="45" spans="1:14" x14ac:dyDescent="0.25">
      <c r="A45" s="49"/>
      <c r="B45" s="70" t="s">
        <v>96</v>
      </c>
      <c r="C45" s="70"/>
      <c r="D45" s="41">
        <f>D42+D44</f>
        <v>3969.5027735768981</v>
      </c>
      <c r="E45" s="82"/>
      <c r="F45" s="83"/>
      <c r="G45" s="83"/>
      <c r="H45" s="83"/>
      <c r="I45" s="83"/>
      <c r="J45" s="49"/>
    </row>
    <row r="46" spans="1:14" ht="14.1" customHeight="1" x14ac:dyDescent="0.25">
      <c r="A46" s="49"/>
      <c r="C46" s="42"/>
      <c r="D46" s="42"/>
      <c r="E46" s="84"/>
      <c r="F46" s="84"/>
      <c r="G46" s="84"/>
      <c r="H46" s="84"/>
      <c r="I46" s="84"/>
    </row>
    <row r="47" spans="1:14" ht="30" customHeight="1" x14ac:dyDescent="0.25">
      <c r="A47" s="49"/>
      <c r="B47" s="205"/>
      <c r="C47" s="205"/>
      <c r="D47" s="205"/>
      <c r="E47" s="205"/>
      <c r="F47" s="205"/>
      <c r="G47" s="205"/>
      <c r="H47" s="205"/>
      <c r="I47" s="205"/>
      <c r="J47" s="85"/>
      <c r="K47" s="85"/>
      <c r="M47" s="90"/>
    </row>
    <row r="48" spans="1:14" x14ac:dyDescent="0.25">
      <c r="A48" s="49"/>
      <c r="B48" s="86"/>
      <c r="C48" s="43"/>
      <c r="D48" s="43"/>
      <c r="E48" s="87"/>
      <c r="F48" s="87"/>
      <c r="G48" s="87"/>
      <c r="H48" s="87"/>
      <c r="I48" s="87"/>
      <c r="J48" s="85"/>
      <c r="K48" s="85"/>
      <c r="N48" s="89"/>
    </row>
    <row r="49" spans="1:18" x14ac:dyDescent="0.25">
      <c r="A49" s="49"/>
      <c r="B49" s="86"/>
      <c r="C49" s="43"/>
      <c r="D49" s="43"/>
      <c r="E49" s="87"/>
      <c r="F49" s="87"/>
      <c r="G49" s="87"/>
      <c r="H49" s="87"/>
      <c r="I49" s="87"/>
      <c r="J49" s="85"/>
      <c r="K49" s="85"/>
    </row>
    <row r="50" spans="1:18" x14ac:dyDescent="0.25">
      <c r="A50" s="49"/>
      <c r="B50" s="86"/>
      <c r="C50" s="43"/>
      <c r="D50" s="43"/>
      <c r="E50" s="87"/>
      <c r="F50" s="87"/>
      <c r="G50" s="87"/>
      <c r="H50" s="87"/>
      <c r="I50" s="87"/>
      <c r="J50" s="85"/>
      <c r="K50" s="192"/>
      <c r="L50" s="193"/>
      <c r="M50" s="88"/>
    </row>
    <row r="51" spans="1:18" x14ac:dyDescent="0.25">
      <c r="A51" s="49"/>
      <c r="B51" s="85"/>
      <c r="C51" s="85"/>
      <c r="D51" s="85"/>
      <c r="E51" s="85"/>
      <c r="F51" s="85"/>
      <c r="G51" s="85"/>
      <c r="H51" s="85"/>
      <c r="I51" s="85"/>
      <c r="J51" s="85"/>
      <c r="K51" s="85"/>
      <c r="O51" s="88"/>
    </row>
    <row r="52" spans="1:18" x14ac:dyDescent="0.25">
      <c r="A52" s="49"/>
      <c r="B52" s="85"/>
      <c r="C52" s="85"/>
      <c r="D52" s="85"/>
      <c r="E52" s="85"/>
      <c r="F52" s="85"/>
      <c r="G52" s="85"/>
      <c r="H52" s="85"/>
      <c r="I52" s="85"/>
      <c r="J52" s="85"/>
      <c r="K52" s="85"/>
      <c r="P52" s="90"/>
      <c r="Q52" s="90"/>
      <c r="R52" s="89"/>
    </row>
    <row r="53" spans="1:18" x14ac:dyDescent="0.25">
      <c r="A53" s="49"/>
      <c r="B53" s="85"/>
      <c r="C53" s="85"/>
      <c r="D53" s="85"/>
      <c r="E53" s="85"/>
      <c r="F53" s="85"/>
      <c r="G53" s="85"/>
      <c r="H53" s="85"/>
      <c r="I53" s="85"/>
      <c r="J53" s="85"/>
      <c r="K53" s="85"/>
      <c r="L53" s="85"/>
    </row>
    <row r="54" spans="1:18" x14ac:dyDescent="0.25">
      <c r="A54" s="49"/>
      <c r="B54" s="85"/>
      <c r="C54" s="85"/>
      <c r="D54" s="85"/>
      <c r="E54" s="85"/>
      <c r="F54" s="85"/>
      <c r="G54" s="85"/>
      <c r="H54" s="85"/>
      <c r="I54" s="85"/>
      <c r="J54" s="85"/>
      <c r="K54" s="85"/>
      <c r="L54" s="85"/>
    </row>
    <row r="55" spans="1:18" x14ac:dyDescent="0.25">
      <c r="A55" s="49"/>
      <c r="B55" s="85"/>
      <c r="C55" s="85"/>
      <c r="D55" s="85"/>
      <c r="E55" s="85"/>
      <c r="F55" s="85"/>
      <c r="G55" s="85"/>
      <c r="H55" s="85"/>
      <c r="I55" s="85"/>
      <c r="J55" s="85"/>
      <c r="K55" s="85"/>
      <c r="L55" s="85"/>
    </row>
    <row r="57" spans="1:18" x14ac:dyDescent="0.25">
      <c r="C57" s="90"/>
    </row>
  </sheetData>
  <mergeCells count="8">
    <mergeCell ref="B25:I25"/>
    <mergeCell ref="B47:I47"/>
    <mergeCell ref="B1:I1"/>
    <mergeCell ref="B2:G2"/>
    <mergeCell ref="E3:G3"/>
    <mergeCell ref="B9:I9"/>
    <mergeCell ref="D10:D11"/>
    <mergeCell ref="E10:I10"/>
  </mergeCells>
  <pageMargins left="0.5" right="0.5" top="0.5" bottom="0.5" header="0.3" footer="0.3"/>
  <pageSetup orientation="portrait" r:id="rId1"/>
  <ignoredErrors>
    <ignoredError sqref="E33:I33"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0"/>
  <sheetViews>
    <sheetView workbookViewId="0">
      <selection sqref="A1:H1"/>
    </sheetView>
  </sheetViews>
  <sheetFormatPr defaultRowHeight="15" x14ac:dyDescent="0.25"/>
  <cols>
    <col min="1" max="1" width="20.5703125" style="119" customWidth="1"/>
    <col min="2" max="8" width="14.7109375" style="119" customWidth="1"/>
    <col min="9" max="16384" width="9.140625" style="119"/>
  </cols>
  <sheetData>
    <row r="1" spans="1:12" ht="15" customHeight="1" x14ac:dyDescent="0.25">
      <c r="A1" s="214" t="s">
        <v>102</v>
      </c>
      <c r="B1" s="214"/>
      <c r="C1" s="214"/>
      <c r="D1" s="214"/>
      <c r="E1" s="214"/>
      <c r="F1" s="214"/>
      <c r="G1" s="214"/>
      <c r="H1" s="214"/>
    </row>
    <row r="2" spans="1:12" ht="15" customHeight="1" x14ac:dyDescent="0.25">
      <c r="A2" s="214" t="s">
        <v>147</v>
      </c>
      <c r="B2" s="214"/>
      <c r="C2" s="214"/>
      <c r="D2" s="214"/>
      <c r="E2" s="214"/>
      <c r="F2" s="214"/>
      <c r="G2" s="214"/>
      <c r="H2" s="214"/>
    </row>
    <row r="3" spans="1:12" ht="15.75" x14ac:dyDescent="0.25">
      <c r="A3" s="165"/>
    </row>
    <row r="4" spans="1:12" ht="31.5" x14ac:dyDescent="0.25">
      <c r="A4" s="215"/>
      <c r="B4" s="166" t="s">
        <v>97</v>
      </c>
      <c r="C4" s="217" t="s">
        <v>119</v>
      </c>
      <c r="D4" s="212" t="s">
        <v>120</v>
      </c>
      <c r="E4" s="212" t="s">
        <v>121</v>
      </c>
      <c r="F4" s="212" t="s">
        <v>122</v>
      </c>
      <c r="G4" s="212" t="s">
        <v>162</v>
      </c>
      <c r="H4" s="212" t="s">
        <v>163</v>
      </c>
    </row>
    <row r="5" spans="1:12" ht="15.75" x14ac:dyDescent="0.25">
      <c r="A5" s="216"/>
      <c r="B5" s="167">
        <v>40908</v>
      </c>
      <c r="C5" s="218"/>
      <c r="D5" s="213"/>
      <c r="E5" s="213"/>
      <c r="F5" s="213"/>
      <c r="G5" s="213"/>
      <c r="H5" s="213"/>
    </row>
    <row r="6" spans="1:12" ht="18" customHeight="1" x14ac:dyDescent="0.25">
      <c r="A6" s="168" t="s">
        <v>123</v>
      </c>
      <c r="B6" s="169">
        <v>11837</v>
      </c>
      <c r="C6" s="169">
        <v>18972</v>
      </c>
      <c r="D6" s="169">
        <v>2311</v>
      </c>
      <c r="E6" s="170">
        <v>4585</v>
      </c>
      <c r="F6" s="171" t="s">
        <v>134</v>
      </c>
      <c r="G6" s="171" t="s">
        <v>98</v>
      </c>
      <c r="H6" s="172">
        <v>-0.21</v>
      </c>
    </row>
    <row r="7" spans="1:12" ht="18" customHeight="1" x14ac:dyDescent="0.25">
      <c r="A7" s="168" t="s">
        <v>124</v>
      </c>
      <c r="B7" s="173">
        <v>66702</v>
      </c>
      <c r="C7" s="173">
        <v>95482</v>
      </c>
      <c r="D7" s="173">
        <v>15205</v>
      </c>
      <c r="E7" s="174">
        <v>16972</v>
      </c>
      <c r="F7" s="175" t="s">
        <v>136</v>
      </c>
      <c r="G7" s="176">
        <v>-5.3999999999999999E-2</v>
      </c>
      <c r="H7" s="176">
        <v>-0.128</v>
      </c>
    </row>
    <row r="8" spans="1:12" ht="18" customHeight="1" x14ac:dyDescent="0.25">
      <c r="A8" s="168" t="s">
        <v>63</v>
      </c>
      <c r="B8" s="173">
        <v>12893</v>
      </c>
      <c r="C8" s="173">
        <v>14885</v>
      </c>
      <c r="D8" s="173">
        <v>2141</v>
      </c>
      <c r="E8" s="174">
        <v>3682</v>
      </c>
      <c r="F8" s="175" t="s">
        <v>135</v>
      </c>
      <c r="G8" s="176">
        <v>0.3</v>
      </c>
      <c r="H8" s="176">
        <v>-7.0000000000000001E-3</v>
      </c>
      <c r="J8" s="177"/>
      <c r="K8" s="177"/>
      <c r="L8" s="177"/>
    </row>
    <row r="9" spans="1:12" ht="18" customHeight="1" x14ac:dyDescent="0.25">
      <c r="A9" s="168" t="s">
        <v>125</v>
      </c>
      <c r="B9" s="173">
        <v>9263</v>
      </c>
      <c r="C9" s="173">
        <v>8766</v>
      </c>
      <c r="D9" s="173">
        <v>956</v>
      </c>
      <c r="E9" s="175">
        <v>993</v>
      </c>
      <c r="F9" s="175" t="s">
        <v>137</v>
      </c>
      <c r="G9" s="176">
        <v>0.40400000000000003</v>
      </c>
      <c r="H9" s="176">
        <v>6.6000000000000003E-2</v>
      </c>
      <c r="L9" s="178"/>
    </row>
    <row r="10" spans="1:12" ht="18" customHeight="1" x14ac:dyDescent="0.25">
      <c r="A10" s="179" t="s">
        <v>126</v>
      </c>
      <c r="B10" s="180">
        <v>3637</v>
      </c>
      <c r="C10" s="180">
        <v>3953</v>
      </c>
      <c r="D10" s="181">
        <v>513</v>
      </c>
      <c r="E10" s="182">
        <v>1057</v>
      </c>
      <c r="F10" s="183" t="s">
        <v>138</v>
      </c>
      <c r="G10" s="184">
        <v>0.41</v>
      </c>
      <c r="H10" s="184">
        <v>0.13</v>
      </c>
    </row>
    <row r="11" spans="1:12" x14ac:dyDescent="0.25">
      <c r="A11" s="120"/>
      <c r="B11" s="185"/>
      <c r="C11" s="120"/>
      <c r="D11" s="120"/>
      <c r="E11" s="120"/>
      <c r="F11" s="120"/>
      <c r="G11" s="120"/>
      <c r="H11" s="120"/>
    </row>
    <row r="12" spans="1:12" x14ac:dyDescent="0.25">
      <c r="A12" s="186" t="s">
        <v>133</v>
      </c>
      <c r="B12" s="186"/>
      <c r="C12" s="186"/>
      <c r="D12" s="186"/>
      <c r="E12" s="186"/>
    </row>
    <row r="13" spans="1:12" x14ac:dyDescent="0.25">
      <c r="A13" s="186"/>
      <c r="B13" s="186"/>
      <c r="C13" s="186"/>
      <c r="D13" s="186"/>
      <c r="E13" s="186"/>
    </row>
    <row r="14" spans="1:12" x14ac:dyDescent="0.25">
      <c r="B14" s="126"/>
    </row>
    <row r="16" spans="1:12" x14ac:dyDescent="0.25">
      <c r="B16" s="126"/>
    </row>
    <row r="17" spans="2:2" x14ac:dyDescent="0.25">
      <c r="B17" s="126"/>
    </row>
    <row r="18" spans="2:2" x14ac:dyDescent="0.25">
      <c r="B18" s="126"/>
    </row>
    <row r="19" spans="2:2" x14ac:dyDescent="0.25">
      <c r="B19" s="126"/>
    </row>
    <row r="20" spans="2:2" x14ac:dyDescent="0.25">
      <c r="B20" s="126"/>
    </row>
  </sheetData>
  <mergeCells count="9">
    <mergeCell ref="H4:H5"/>
    <mergeCell ref="A1:H1"/>
    <mergeCell ref="A4:A5"/>
    <mergeCell ref="C4:C5"/>
    <mergeCell ref="D4:D5"/>
    <mergeCell ref="E4:E5"/>
    <mergeCell ref="F4:F5"/>
    <mergeCell ref="G4:G5"/>
    <mergeCell ref="A2:H2"/>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J29"/>
  <sheetViews>
    <sheetView workbookViewId="0"/>
  </sheetViews>
  <sheetFormatPr defaultRowHeight="15" x14ac:dyDescent="0.25"/>
  <cols>
    <col min="1" max="1" width="5" style="119" customWidth="1"/>
    <col min="2" max="2" width="22.42578125" style="119" customWidth="1"/>
    <col min="3" max="16384" width="9.140625" style="119"/>
  </cols>
  <sheetData>
    <row r="1" spans="2:10" x14ac:dyDescent="0.25">
      <c r="E1" s="119" t="s">
        <v>156</v>
      </c>
    </row>
    <row r="3" spans="2:10" ht="15.75" x14ac:dyDescent="0.25">
      <c r="B3" s="214" t="s">
        <v>115</v>
      </c>
      <c r="C3" s="214"/>
      <c r="D3" s="214"/>
      <c r="E3" s="214"/>
      <c r="F3" s="214"/>
      <c r="G3" s="214"/>
      <c r="H3" s="214"/>
      <c r="I3" s="214"/>
      <c r="J3" s="214"/>
    </row>
    <row r="4" spans="2:10" ht="5.25" customHeight="1" x14ac:dyDescent="0.25"/>
    <row r="22" spans="2:10" x14ac:dyDescent="0.25">
      <c r="B22" s="219" t="s">
        <v>114</v>
      </c>
      <c r="C22" s="219"/>
      <c r="D22" s="219"/>
      <c r="E22" s="219"/>
      <c r="F22" s="219"/>
      <c r="G22" s="219"/>
      <c r="H22" s="219"/>
      <c r="I22" s="219"/>
      <c r="J22" s="219"/>
    </row>
    <row r="23" spans="2:10" ht="15.75" thickBot="1" x14ac:dyDescent="0.3"/>
    <row r="24" spans="2:10" ht="15.75" thickBot="1" x14ac:dyDescent="0.3">
      <c r="B24" s="147" t="s">
        <v>110</v>
      </c>
      <c r="C24" s="148">
        <v>2004</v>
      </c>
      <c r="D24" s="148">
        <v>2005</v>
      </c>
      <c r="E24" s="148">
        <v>2006</v>
      </c>
      <c r="F24" s="148">
        <v>2007</v>
      </c>
      <c r="G24" s="148">
        <v>2008</v>
      </c>
      <c r="H24" s="148">
        <v>2009</v>
      </c>
      <c r="I24" s="148">
        <v>2010</v>
      </c>
      <c r="J24" s="148">
        <v>2011</v>
      </c>
    </row>
    <row r="25" spans="2:10" x14ac:dyDescent="0.25">
      <c r="B25" s="149" t="s">
        <v>113</v>
      </c>
      <c r="C25" s="150">
        <v>5.3</v>
      </c>
      <c r="D25" s="150">
        <v>5</v>
      </c>
      <c r="E25" s="150">
        <v>5.9</v>
      </c>
      <c r="F25" s="150">
        <v>7.6</v>
      </c>
      <c r="G25" s="150">
        <v>4.4000000000000004</v>
      </c>
      <c r="H25" s="150">
        <v>3.3</v>
      </c>
      <c r="I25" s="150">
        <v>4.5999999999999996</v>
      </c>
      <c r="J25" s="151">
        <v>6.2</v>
      </c>
    </row>
    <row r="26" spans="2:10" x14ac:dyDescent="0.25">
      <c r="B26" s="149" t="s">
        <v>111</v>
      </c>
      <c r="C26" s="150">
        <v>2.2999999999999998</v>
      </c>
      <c r="D26" s="150">
        <v>3.2</v>
      </c>
      <c r="E26" s="150">
        <v>3.1</v>
      </c>
      <c r="F26" s="150">
        <v>1.2</v>
      </c>
      <c r="G26" s="150">
        <v>5</v>
      </c>
      <c r="H26" s="150">
        <v>3.2</v>
      </c>
      <c r="I26" s="150">
        <v>2.7</v>
      </c>
      <c r="J26" s="150">
        <v>2.8</v>
      </c>
    </row>
    <row r="27" spans="2:10" ht="15.75" thickBot="1" x14ac:dyDescent="0.3">
      <c r="B27" s="152" t="s">
        <v>112</v>
      </c>
      <c r="C27" s="153">
        <v>7.6</v>
      </c>
      <c r="D27" s="153">
        <v>8.1999999999999993</v>
      </c>
      <c r="E27" s="153">
        <v>9</v>
      </c>
      <c r="F27" s="153">
        <v>8.8000000000000007</v>
      </c>
      <c r="G27" s="153">
        <v>9.4</v>
      </c>
      <c r="H27" s="153">
        <v>6.5</v>
      </c>
      <c r="I27" s="153">
        <v>7.3</v>
      </c>
      <c r="J27" s="154">
        <v>9</v>
      </c>
    </row>
    <row r="29" spans="2:10" x14ac:dyDescent="0.25">
      <c r="B29" s="155" t="s">
        <v>154</v>
      </c>
    </row>
  </sheetData>
  <mergeCells count="2">
    <mergeCell ref="B3:J3"/>
    <mergeCell ref="B22:J22"/>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J29"/>
  <sheetViews>
    <sheetView workbookViewId="0"/>
  </sheetViews>
  <sheetFormatPr defaultRowHeight="15" x14ac:dyDescent="0.25"/>
  <cols>
    <col min="1" max="1" width="6.85546875" style="119" customWidth="1"/>
    <col min="2" max="16384" width="9.140625" style="119"/>
  </cols>
  <sheetData>
    <row r="1" spans="2:10" x14ac:dyDescent="0.25">
      <c r="F1" s="195" t="s">
        <v>157</v>
      </c>
    </row>
    <row r="3" spans="2:10" ht="15" customHeight="1" x14ac:dyDescent="0.25">
      <c r="B3" s="220" t="s">
        <v>109</v>
      </c>
      <c r="C3" s="220"/>
      <c r="D3" s="220"/>
      <c r="E3" s="220"/>
      <c r="F3" s="220"/>
      <c r="G3" s="220"/>
      <c r="H3" s="220"/>
      <c r="I3" s="220"/>
      <c r="J3" s="220"/>
    </row>
    <row r="4" spans="2:10" ht="6" customHeight="1" x14ac:dyDescent="0.25">
      <c r="C4" s="156"/>
    </row>
    <row r="22" spans="2:10" x14ac:dyDescent="0.25">
      <c r="B22" s="122"/>
      <c r="C22" s="201" t="s">
        <v>108</v>
      </c>
      <c r="D22" s="201"/>
      <c r="E22" s="201"/>
      <c r="F22" s="201"/>
      <c r="G22" s="201"/>
      <c r="H22" s="201"/>
      <c r="I22" s="201"/>
      <c r="J22" s="201"/>
    </row>
    <row r="23" spans="2:10" x14ac:dyDescent="0.25">
      <c r="B23" s="157" t="s">
        <v>110</v>
      </c>
      <c r="C23" s="157"/>
      <c r="D23" s="158">
        <v>2006</v>
      </c>
      <c r="E23" s="157">
        <f>D23+1</f>
        <v>2007</v>
      </c>
      <c r="F23" s="157">
        <f>E23+1</f>
        <v>2008</v>
      </c>
      <c r="G23" s="157">
        <f>F23+1</f>
        <v>2009</v>
      </c>
      <c r="H23" s="157">
        <f>G23+1</f>
        <v>2010</v>
      </c>
      <c r="I23" s="157">
        <f>H23+1</f>
        <v>2011</v>
      </c>
      <c r="J23" s="157" t="s">
        <v>105</v>
      </c>
    </row>
    <row r="24" spans="2:10" x14ac:dyDescent="0.25">
      <c r="B24" s="126" t="s">
        <v>106</v>
      </c>
      <c r="D24" s="159">
        <v>9.5</v>
      </c>
      <c r="E24" s="159">
        <v>10.9</v>
      </c>
      <c r="F24" s="159">
        <v>9.5</v>
      </c>
      <c r="G24" s="159">
        <v>8</v>
      </c>
      <c r="H24" s="159">
        <v>8.5</v>
      </c>
      <c r="I24" s="159">
        <v>8.6999999999999993</v>
      </c>
      <c r="J24" s="160">
        <f>AVERAGE(D24:I24)</f>
        <v>9.1833333333333318</v>
      </c>
    </row>
    <row r="25" spans="2:10" x14ac:dyDescent="0.25">
      <c r="B25" s="126" t="s">
        <v>139</v>
      </c>
      <c r="D25" s="159">
        <v>5.8</v>
      </c>
      <c r="E25" s="159">
        <v>11.7</v>
      </c>
      <c r="F25" s="159">
        <v>10.8</v>
      </c>
      <c r="G25" s="159">
        <v>7.4</v>
      </c>
      <c r="H25" s="159">
        <v>7.2</v>
      </c>
      <c r="I25" s="159">
        <v>5.0999999999999996</v>
      </c>
      <c r="J25" s="160">
        <f>AVERAGE(D25:I25)</f>
        <v>8.0000000000000018</v>
      </c>
    </row>
    <row r="26" spans="2:10" x14ac:dyDescent="0.25">
      <c r="B26" s="126" t="s">
        <v>107</v>
      </c>
      <c r="D26" s="159">
        <v>11</v>
      </c>
      <c r="E26" s="159">
        <v>6.9</v>
      </c>
      <c r="F26" s="159">
        <v>9.8000000000000007</v>
      </c>
      <c r="G26" s="159">
        <v>12.4</v>
      </c>
      <c r="H26" s="159">
        <v>9.4</v>
      </c>
      <c r="I26" s="159">
        <v>9.6</v>
      </c>
      <c r="J26" s="160">
        <f>AVERAGE(D26:I26)</f>
        <v>9.85</v>
      </c>
    </row>
    <row r="27" spans="2:10" ht="2.25" customHeight="1" x14ac:dyDescent="0.25">
      <c r="B27" s="161"/>
      <c r="C27" s="122"/>
      <c r="D27" s="162"/>
      <c r="E27" s="162"/>
      <c r="F27" s="162"/>
      <c r="G27" s="162"/>
      <c r="H27" s="162"/>
      <c r="I27" s="162"/>
      <c r="J27" s="162"/>
    </row>
    <row r="29" spans="2:10" x14ac:dyDescent="0.25">
      <c r="B29" s="194" t="s">
        <v>155</v>
      </c>
      <c r="C29" s="155"/>
      <c r="D29" s="155"/>
    </row>
  </sheetData>
  <mergeCells count="2">
    <mergeCell ref="C22:J22"/>
    <mergeCell ref="B3:J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Mode xmlns="3280b98c-2d7e-449d-b713-5a352c511315">2</Mode>
    <Content_x0020_Type xmlns="3280b98c-2d7e-449d-b713-5a352c511315">9</Content_x0020_Type>
    <Product_x0020_Type xmlns="3280b98c-2d7e-449d-b713-5a352c511315" xsi:nil="true"/>
    <Content_x0020_Name xmlns="3280b98c-2d7e-449d-b713-5a352c511315">8560</Content_x0020_Name>
    <Workflow_x0020_Instance_x0020_Name xmlns="3280b98c-2d7e-449d-b713-5a352c511315">4359</Workflow_x0020_Instance_x0020_Name>
    <Target_x0020_Audiences xmlns="3280b98c-2d7e-449d-b713-5a352c511315" xsi:nil="true"/>
    <Faculty_x0020_Sponsor xmlns="3280b98c-2d7e-449d-b713-5a352c511315">
      <UserInfo>
        <DisplayName>Chaplinsky, Susan</DisplayName>
        <AccountId>50</AccountId>
        <AccountType/>
      </UserInfo>
    </Faculty_x0020_Sponsor>
    <Reviewer xmlns="3280b98c-2d7e-449d-b713-5a352c511315">
      <UserInfo>
        <DisplayName>Chaplinsky, Susan</DisplayName>
        <AccountId>50</AccountId>
        <AccountType/>
      </UserInfo>
    </Reviewer>
    <Comments xmlns="3280b98c-2d7e-449d-b713-5a352c5113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CE423D29324CE4C81F8A9ED93508B14" ma:contentTypeVersion="20" ma:contentTypeDescription="Create a new document." ma:contentTypeScope="" ma:versionID="86bcd07dd7887262605823f1c04d73ba">
  <xsd:schema xmlns:xsd="http://www.w3.org/2001/XMLSchema" xmlns:xs="http://www.w3.org/2001/XMLSchema" xmlns:p="http://schemas.microsoft.com/office/2006/metadata/properties" xmlns:ns2="3280b98c-2d7e-449d-b713-5a352c511315" targetNamespace="http://schemas.microsoft.com/office/2006/metadata/properties" ma:root="true" ma:fieldsID="b63e78a39b42928810968ce9a38bdfa0" ns2:_="">
    <xsd:import namespace="3280b98c-2d7e-449d-b713-5a352c511315"/>
    <xsd:element name="properties">
      <xsd:complexType>
        <xsd:sequence>
          <xsd:element name="documentManagement">
            <xsd:complexType>
              <xsd:all>
                <xsd:element ref="ns2:Content_x0020_Name"/>
                <xsd:element ref="ns2:Workflow_x0020_Instance_x0020_Name" minOccurs="0"/>
                <xsd:element ref="ns2:Workflow_x0020_Instance_x0020_Name_x003a_ID" minOccurs="0"/>
                <xsd:element ref="ns2:Content_x0020_Name_x003a_ID" minOccurs="0"/>
                <xsd:element ref="ns2:Product_x0020_Type" minOccurs="0"/>
                <xsd:element ref="ns2:Content_x0020_Name_x003a_Title" minOccurs="0"/>
                <xsd:element ref="ns2:Comments" minOccurs="0"/>
                <xsd:element ref="ns2:Target_x0020_Audiences" minOccurs="0"/>
                <xsd:element ref="ns2:Faculty_x0020_Sponsor" minOccurs="0"/>
                <xsd:element ref="ns2:Reviewer" minOccurs="0"/>
                <xsd:element ref="ns2:Mode" minOccurs="0"/>
                <xsd:element ref="ns2:Cont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80b98c-2d7e-449d-b713-5a352c511315" elementFormDefault="qualified">
    <xsd:import namespace="http://schemas.microsoft.com/office/2006/documentManagement/types"/>
    <xsd:import namespace="http://schemas.microsoft.com/office/infopath/2007/PartnerControls"/>
    <xsd:element name="Content_x0020_Name" ma:index="8" ma:displayName="Content Name" ma:indexed="true" ma:list="{2a1dccef-5bbd-4239-9d2c-9dab3c3bdaeb}" ma:internalName="Content_x0020_Name" ma:readOnly="false" ma:showField="Title">
      <xsd:simpleType>
        <xsd:restriction base="dms:Lookup"/>
      </xsd:simpleType>
    </xsd:element>
    <xsd:element name="Workflow_x0020_Instance_x0020_Name" ma:index="9" nillable="true" ma:displayName="Workflow Instance Name" ma:list="{a3cd38c8-60df-4dc0-a0b2-c311c937c69e}" ma:internalName="Workflow_x0020_Instance_x0020_Name" ma:showField="Title">
      <xsd:simpleType>
        <xsd:restriction base="dms:Lookup"/>
      </xsd:simpleType>
    </xsd:element>
    <xsd:element name="Workflow_x0020_Instance_x0020_Name_x003a_ID" ma:index="10" nillable="true" ma:displayName="Workflow Instance Name:ID" ma:list="{a3cd38c8-60df-4dc0-a0b2-c311c937c69e}" ma:internalName="Workflow_x0020_Instance_x0020_Name_x003a_ID" ma:readOnly="true" ma:showField="ID" ma:web="d314d7ef-47d2-49ec-98a2-beb62148fffe">
      <xsd:simpleType>
        <xsd:restriction base="dms:Lookup"/>
      </xsd:simpleType>
    </xsd:element>
    <xsd:element name="Content_x0020_Name_x003a_ID" ma:index="11" nillable="true" ma:displayName="Content Name:ID" ma:list="{2a1dccef-5bbd-4239-9d2c-9dab3c3bdaeb}" ma:internalName="Content_x0020_Name_x003a_ID" ma:readOnly="true" ma:showField="ID" ma:web="d314d7ef-47d2-49ec-98a2-beb62148fffe">
      <xsd:simpleType>
        <xsd:restriction base="dms:Lookup"/>
      </xsd:simpleType>
    </xsd:element>
    <xsd:element name="Product_x0020_Type" ma:index="12" nillable="true" ma:displayName="Product Type" ma:list="{b8add45d-a9e3-4b61-9172-dff46669a501}" ma:internalName="Product_x0020_Type" ma:showField="Title">
      <xsd:simpleType>
        <xsd:restriction base="dms:Lookup"/>
      </xsd:simpleType>
    </xsd:element>
    <xsd:element name="Content_x0020_Name_x003a_Title" ma:index="13" nillable="true" ma:displayName="Content Name:Title" ma:list="{2a1dccef-5bbd-4239-9d2c-9dab3c3bdaeb}" ma:internalName="Content_x0020_Name_x003a_Title" ma:readOnly="true" ma:showField="Title0" ma:web="d314d7ef-47d2-49ec-98a2-beb62148fffe">
      <xsd:simpleType>
        <xsd:restriction base="dms:Lookup"/>
      </xsd:simpleType>
    </xsd:element>
    <xsd:element name="Comments" ma:index="14" nillable="true" ma:displayName="Comments" ma:internalName="Comments">
      <xsd:simpleType>
        <xsd:restriction base="dms:Note">
          <xsd:maxLength value="255"/>
        </xsd:restriction>
      </xsd:simpleType>
    </xsd:element>
    <xsd:element name="Target_x0020_Audiences" ma:index="15" nillable="true" ma:displayName="Target Audiences" ma:internalName="Target_x0020_Audiences">
      <xsd:simpleType>
        <xsd:restriction base="dms:Unknown"/>
      </xsd:simpleType>
    </xsd:element>
    <xsd:element name="Faculty_x0020_Sponsor" ma:index="16" nillable="true" ma:displayName="Faculty Sponsor" ma:list="UserInfo" ma:SharePointGroup="0" ma:internalName="Faculty_x0020_Sponsor"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 ma:index="17" nillable="true" ma:displayName="Reviewer" ma:list="UserInfo" ma:SharePointGroup="0" ma:internalName="Reviewer"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ode" ma:index="18" nillable="true" ma:displayName="Mode" ma:internalName="Mode">
      <xsd:simpleType>
        <xsd:restriction base="dms:Text">
          <xsd:maxLength value="255"/>
        </xsd:restriction>
      </xsd:simpleType>
    </xsd:element>
    <xsd:element name="Content_x0020_Type" ma:index="20" nillable="true" ma:displayName="Content Type" ma:list="{766e563b-7587-40d5-a39c-32c550c72680}" ma:internalName="Content_x0020_Typ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DDB635-D7B8-442D-B319-0AF2ACFCB1BA}">
  <ds:schemaRefs>
    <ds:schemaRef ds:uri="http://purl.org/dc/elements/1.1/"/>
    <ds:schemaRef ds:uri="3280b98c-2d7e-449d-b713-5a352c511315"/>
    <ds:schemaRef ds:uri="http://purl.org/dc/dcmitype/"/>
    <ds:schemaRef ds:uri="http://www.w3.org/XML/1998/namespace"/>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432D5F2A-09C8-4F6F-BC1B-3F193A8436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80b98c-2d7e-449d-b713-5a352c5113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D5DBD0-ACE9-4158-9224-FDDBC6EEE2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 Page</vt:lpstr>
      <vt:lpstr>Ex 3 </vt:lpstr>
      <vt:lpstr>Ex 4</vt:lpstr>
      <vt:lpstr>Ex 5</vt:lpstr>
      <vt:lpstr>Ex 9 </vt:lpstr>
      <vt:lpstr>Ex 10</vt:lpstr>
      <vt:lpstr>Ex 11</vt:lpstr>
      <vt:lpstr>Ex 12</vt:lpstr>
    </vt:vector>
  </TitlesOfParts>
  <Company>Darden Graduate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DuPont Corporation: Sale of Performance Coatings (SPREADSHEET)</dc:title>
  <dc:subject/>
  <dc:creator>Chaplinsky, Susan</dc:creator>
  <cp:keywords/>
  <dc:description/>
  <cp:lastModifiedBy>Richardson, Sherry</cp:lastModifiedBy>
  <dcterms:created xsi:type="dcterms:W3CDTF">2013-03-16T19:30:10Z</dcterms:created>
  <dcterms:modified xsi:type="dcterms:W3CDTF">2017-05-11T17:58:29Z</dcterms:modified>
  <cp:category/>
  <cp:contentStatus>Pending Approval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0x010100ACE423D29324CE4C81F8A9ED93508B14</vt:lpwstr>
  </property>
  <property fmtid="{D5CDD505-2E9C-101B-9397-08002B2CF9AE}" pid="3" name="NeededFor">
    <vt:lpwstr>No</vt:lpwstr>
  </property>
  <property fmtid="{D5CDD505-2E9C-101B-9397-08002B2CF9AE}" pid="4" name="BSR">
    <vt:lpwstr>No</vt:lpwstr>
  </property>
  <property fmtid="{D5CDD505-2E9C-101B-9397-08002B2CF9AE}" pid="5" name="Fictional/Disguised">
    <vt:lpwstr>No</vt:lpwstr>
  </property>
  <property fmtid="{D5CDD505-2E9C-101B-9397-08002B2CF9AE}" pid="6" name="Sources">
    <vt:lpwstr>No</vt:lpwstr>
  </property>
  <property fmtid="{D5CDD505-2E9C-101B-9397-08002B2CF9AE}" pid="7" name="Notes0">
    <vt:lpwstr>Accompanies DuPont Corporation case</vt:lpwstr>
  </property>
  <property fmtid="{D5CDD505-2E9C-101B-9397-08002B2CF9AE}" pid="8" name="AuthorReviewDate">
    <vt:lpwstr>2014-01-29T05:00:00+00:00</vt:lpwstr>
  </property>
  <property fmtid="{D5CDD505-2E9C-101B-9397-08002B2CF9AE}" pid="9" name="EmailTo">
    <vt:lpwstr>newcase@moss4.darden.virginia.edu &amp;lt;newcase@moss4.darden.virginia.edu&amp;gt;</vt:lpwstr>
  </property>
  <property fmtid="{D5CDD505-2E9C-101B-9397-08002B2CF9AE}" pid="10" name="Categories0">
    <vt:lpwstr>119</vt:lpwstr>
  </property>
  <property fmtid="{D5CDD505-2E9C-101B-9397-08002B2CF9AE}" pid="11" name="Perm_Release">
    <vt:lpwstr>No</vt:lpwstr>
  </property>
  <property fmtid="{D5CDD505-2E9C-101B-9397-08002B2CF9AE}" pid="12" name="Pages0">
    <vt:lpwstr>7</vt:lpwstr>
  </property>
  <property fmtid="{D5CDD505-2E9C-101B-9397-08002B2CF9AE}" pid="13" name="EmailSender">
    <vt:lpwstr>&lt;a href="mailto:woodse@darden.virginia.edu"&gt;woodse@darden.virginia.edu&lt;/a&gt;</vt:lpwstr>
  </property>
  <property fmtid="{D5CDD505-2E9C-101B-9397-08002B2CF9AE}" pid="14" name="EmailSubject">
    <vt:lpwstr>Fwd: new case for editing</vt:lpwstr>
  </property>
  <property fmtid="{D5CDD505-2E9C-101B-9397-08002B2CF9AE}" pid="15" name="EmailFrom">
    <vt:lpwstr>Woods, Elizabeth (Beth) &lt;woodse@darden.virginia.edu&gt;</vt:lpwstr>
  </property>
  <property fmtid="{D5CDD505-2E9C-101B-9397-08002B2CF9AE}" pid="16" name="Editor0">
    <vt:lpwstr>Woods, Elizabeth (Beth)20</vt:lpwstr>
  </property>
  <property fmtid="{D5CDD505-2E9C-101B-9397-08002B2CF9AE}" pid="17" name="Program">
    <vt:lpwstr>MBA SY</vt:lpwstr>
  </property>
  <property fmtid="{D5CDD505-2E9C-101B-9397-08002B2CF9AE}" pid="18" name="ServiceLevel">
    <vt:lpwstr>External</vt:lpwstr>
  </property>
  <property fmtid="{D5CDD505-2E9C-101B-9397-08002B2CF9AE}" pid="19" name="WorkflowCreationPath">
    <vt:lpwstr>486cb3c1-c433-404d-83d7-2c91a01b85f5,4;486cb3c1-c433-404d-83d7-2c91a01b85f5,4;486cb3c1-c433-404d-83d7-2c91a01b85f5,4;486cb3c1-c433-404d-83d7-2c91a01b85f5,4;486cb3c1-c433-404d-83d7-2c91a01b85f5,4;486cb3c1-c433-404d-83d7-2c91a01b85f5,4;486cb3c1-c433-404d-83</vt:lpwstr>
  </property>
  <property fmtid="{D5CDD505-2E9C-101B-9397-08002B2CF9AE}" pid="20" name="Order">
    <vt:r8>290600</vt:r8>
  </property>
  <property fmtid="{D5CDD505-2E9C-101B-9397-08002B2CF9AE}" pid="21" name="Submitter">
    <vt:lpwstr/>
  </property>
  <property fmtid="{D5CDD505-2E9C-101B-9397-08002B2CF9AE}" pid="22" name="Submitted By">
    <vt:lpwstr>MullinL@darden.virginia.edu</vt:lpwstr>
  </property>
  <property fmtid="{D5CDD505-2E9C-101B-9397-08002B2CF9AE}" pid="23" name="Submission Status">
    <vt:lpwstr>Accepted</vt:lpwstr>
  </property>
  <property fmtid="{D5CDD505-2E9C-101B-9397-08002B2CF9AE}" pid="24" name="Task ID">
    <vt:lpwstr>38729</vt:lpwstr>
  </property>
  <property fmtid="{D5CDD505-2E9C-101B-9397-08002B2CF9AE}" pid="25" name="Upload Mode">
    <vt:lpwstr>Email</vt:lpwstr>
  </property>
  <property fmtid="{D5CDD505-2E9C-101B-9397-08002B2CF9AE}" pid="26" name="Email Time Stamp">
    <vt:filetime>2017-03-20T18:31:35Z</vt:filetime>
  </property>
  <property fmtid="{D5CDD505-2E9C-101B-9397-08002B2CF9AE}" pid="27" name="Workflow Template Name">
    <vt:lpwstr>27</vt:lpwstr>
  </property>
  <property fmtid="{D5CDD505-2E9C-101B-9397-08002B2CF9AE}" pid="28" name="Acceptance Task ID">
    <vt:lpwstr>39595</vt:lpwstr>
  </property>
  <property fmtid="{D5CDD505-2E9C-101B-9397-08002B2CF9AE}" pid="29" name="Email Subject">
    <vt:lpwstr>FW: F-1709 and F-1683  materials</vt:lpwstr>
  </property>
  <property fmtid="{D5CDD505-2E9C-101B-9397-08002B2CF9AE}" pid="30" name="Reason For Rejection">
    <vt:lpwstr/>
  </property>
</Properties>
</file>