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3/"/>
    </mc:Choice>
  </mc:AlternateContent>
  <bookViews>
    <workbookView xWindow="40" yWindow="460" windowWidth="25500" windowHeight="14500" activeTab="2"/>
  </bookViews>
  <sheets>
    <sheet name="Parameters" sheetId="3" r:id="rId1"/>
    <sheet name="Q2" sheetId="1" r:id="rId2"/>
    <sheet name="Q4" sheetId="2" r:id="rId3"/>
  </sheets>
  <definedNames>
    <definedName name="mrp">Parameters!$C$3</definedName>
    <definedName name="rf">Parameters!$C$2</definedName>
    <definedName name="tax">Parameters!$C$4</definedName>
  </definedNames>
  <calcPr calcId="162913" calcMode="autoNoTable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B10" i="2"/>
  <c r="G9" i="2"/>
  <c r="B9" i="2"/>
  <c r="I8" i="2"/>
  <c r="D8" i="2"/>
  <c r="I5" i="2"/>
  <c r="G5" i="2"/>
  <c r="I3" i="2"/>
  <c r="I6" i="2" s="1"/>
  <c r="G3" i="2"/>
  <c r="G6" i="2" s="1"/>
  <c r="B6" i="2"/>
  <c r="D6" i="2"/>
  <c r="D5" i="2"/>
  <c r="B5" i="2"/>
  <c r="D3" i="2"/>
  <c r="B3" i="2"/>
  <c r="B37" i="1"/>
  <c r="B29" i="1"/>
  <c r="B35" i="1"/>
  <c r="B21" i="1"/>
  <c r="B19" i="1"/>
  <c r="B15" i="1"/>
  <c r="B13" i="1"/>
  <c r="B36" i="1"/>
  <c r="B38" i="1" s="1"/>
  <c r="B34" i="1"/>
  <c r="B28" i="1"/>
  <c r="B27" i="1"/>
  <c r="B26" i="1"/>
  <c r="B25" i="1"/>
  <c r="B22" i="1"/>
  <c r="B30" i="1" s="1"/>
  <c r="B16" i="1"/>
  <c r="B10" i="1"/>
  <c r="B8" i="1"/>
  <c r="B5" i="1" l="1"/>
</calcChain>
</file>

<file path=xl/sharedStrings.xml><?xml version="1.0" encoding="utf-8"?>
<sst xmlns="http://schemas.openxmlformats.org/spreadsheetml/2006/main" count="68" uniqueCount="28">
  <si>
    <t>Cash &amp; Cash equivalents</t>
  </si>
  <si>
    <t>Current Portion of Long Term Debt</t>
  </si>
  <si>
    <t>Long Term Debt</t>
  </si>
  <si>
    <t>Net Debt</t>
    <phoneticPr fontId="1" type="noConversion"/>
  </si>
  <si>
    <t>Shareholder's equity</t>
    <phoneticPr fontId="1" type="noConversion"/>
  </si>
  <si>
    <t>Market Leverage</t>
    <phoneticPr fontId="1" type="noConversion"/>
  </si>
  <si>
    <t>Market Leverage(D/E)</t>
    <phoneticPr fontId="1" type="noConversion"/>
  </si>
  <si>
    <t>Cost of Equity</t>
    <phoneticPr fontId="1" type="noConversion"/>
  </si>
  <si>
    <t>Risk-Free rate</t>
    <phoneticPr fontId="1" type="noConversion"/>
  </si>
  <si>
    <t>Equity Beta</t>
    <phoneticPr fontId="1" type="noConversion"/>
  </si>
  <si>
    <t>Market Premium</t>
    <phoneticPr fontId="1" type="noConversion"/>
  </si>
  <si>
    <t>Cost of Debt</t>
    <phoneticPr fontId="1" type="noConversion"/>
  </si>
  <si>
    <t>Debt Beta</t>
    <phoneticPr fontId="1" type="noConversion"/>
  </si>
  <si>
    <t>WACC</t>
    <phoneticPr fontId="1" type="noConversion"/>
  </si>
  <si>
    <t>Shareholder's Equity</t>
    <phoneticPr fontId="1" type="noConversion"/>
  </si>
  <si>
    <t>D / (D + E)</t>
    <phoneticPr fontId="1" type="noConversion"/>
  </si>
  <si>
    <t>E / (D + E)</t>
    <phoneticPr fontId="1" type="noConversion"/>
  </si>
  <si>
    <t>Tax Rate</t>
    <phoneticPr fontId="1" type="noConversion"/>
  </si>
  <si>
    <t>WACC(Target Leverage: 42.2%)</t>
    <phoneticPr fontId="1" type="noConversion"/>
  </si>
  <si>
    <t>(30-year treasury plus spread)</t>
    <phoneticPr fontId="1" type="noConversion"/>
  </si>
  <si>
    <t>E&amp;P</t>
    <phoneticPr fontId="1" type="noConversion"/>
  </si>
  <si>
    <t>D/V</t>
    <phoneticPr fontId="1" type="noConversion"/>
  </si>
  <si>
    <t>E/V</t>
    <phoneticPr fontId="1" type="noConversion"/>
  </si>
  <si>
    <t>Risk-free rate</t>
    <phoneticPr fontId="1" type="noConversion"/>
  </si>
  <si>
    <t>Risk-Free Rate(30-year treasury rate)</t>
    <phoneticPr fontId="1" type="noConversion"/>
  </si>
  <si>
    <t>Market risk premium</t>
    <phoneticPr fontId="1" type="noConversion"/>
  </si>
  <si>
    <t>R&amp;M</t>
    <phoneticPr fontId="1" type="noConversion"/>
  </si>
  <si>
    <t>Key Driver: Captial Structure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</si>
</sst>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\(0\)"/>
  </numFmts>
  <fonts count="1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indexed="8"/>
      <name val="Times New Roman"/>
      <family val="2"/>
    </font>
    <font>
      <u/>
      <sz val="8"/>
      <color indexed="8"/>
      <name val="Times New Roman"/>
      <family val="2"/>
    </font>
    <font>
      <b/>
      <sz val="8"/>
      <color indexed="8"/>
      <name val="Times New Roman"/>
      <family val="1"/>
    </font>
    <font>
      <b/>
      <i/>
      <u/>
      <sz val="12"/>
      <color indexed="8"/>
      <name val="Calibri"/>
      <family val="2"/>
    </font>
    <font>
      <sz val="12"/>
      <color theme="1"/>
      <name val="Calibri"/>
      <family val="2"/>
    </font>
    <font>
      <b/>
      <i/>
      <u/>
      <sz val="12"/>
      <color theme="1"/>
      <name val="맑은 고딕 (본문)"/>
      <charset val="129"/>
    </font>
    <font>
      <sz val="12"/>
      <color indexed="8"/>
      <name val="Times New Roman"/>
      <family val="1"/>
    </font>
    <font>
      <b/>
      <i/>
      <u/>
      <sz val="12"/>
      <color indexed="8"/>
      <name val="Times New Roman"/>
      <family val="1"/>
    </font>
    <font>
      <b/>
      <i/>
      <u/>
      <sz val="12"/>
      <color theme="1"/>
      <name val="맑은 고딕"/>
      <family val="2"/>
      <charset val="129"/>
      <scheme val="minor"/>
    </font>
    <font>
      <sz val="12"/>
      <color indexed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37" fontId="0" fillId="0" borderId="0" xfId="0" applyNumberFormat="1" applyAlignment="1"/>
    <xf numFmtId="37" fontId="3" fillId="0" borderId="0" xfId="0" applyNumberFormat="1" applyFont="1" applyAlignment="1"/>
    <xf numFmtId="37" fontId="4" fillId="0" borderId="0" xfId="0" applyNumberFormat="1" applyFont="1" applyAlignment="1"/>
    <xf numFmtId="37" fontId="0" fillId="0" borderId="0" xfId="0" applyNumberFormat="1" applyFill="1" applyBorder="1" applyAlignment="1"/>
    <xf numFmtId="176" fontId="2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37" fontId="5" fillId="0" borderId="0" xfId="0" applyNumberFormat="1" applyFont="1" applyAlignment="1"/>
    <xf numFmtId="37" fontId="6" fillId="0" borderId="0" xfId="0" applyNumberFormat="1" applyFont="1" applyAlignment="1"/>
    <xf numFmtId="10" fontId="0" fillId="0" borderId="0" xfId="0" applyNumberFormat="1" applyAlignment="1"/>
    <xf numFmtId="10" fontId="0" fillId="2" borderId="0" xfId="0" applyNumberFormat="1" applyFill="1" applyAlignment="1"/>
    <xf numFmtId="38" fontId="6" fillId="0" borderId="0" xfId="0" applyNumberFormat="1" applyFont="1" applyAlignment="1"/>
    <xf numFmtId="38" fontId="6" fillId="2" borderId="0" xfId="0" applyNumberFormat="1" applyFont="1" applyFill="1">
      <alignment vertical="center"/>
    </xf>
    <xf numFmtId="38" fontId="6" fillId="0" borderId="0" xfId="0" applyNumberFormat="1" applyFont="1" applyFill="1">
      <alignment vertical="center"/>
    </xf>
    <xf numFmtId="38" fontId="0" fillId="0" borderId="0" xfId="0" applyNumberFormat="1" applyFont="1" applyAlignment="1"/>
    <xf numFmtId="38" fontId="0" fillId="0" borderId="0" xfId="0" applyNumberFormat="1" applyFont="1">
      <alignment vertical="center"/>
    </xf>
    <xf numFmtId="38" fontId="6" fillId="0" borderId="0" xfId="0" applyNumberFormat="1" applyFont="1">
      <alignment vertical="center"/>
    </xf>
    <xf numFmtId="10" fontId="6" fillId="2" borderId="0" xfId="0" applyNumberFormat="1" applyFont="1" applyFill="1" applyAlignment="1"/>
    <xf numFmtId="0" fontId="7" fillId="0" borderId="0" xfId="0" applyFont="1">
      <alignment vertical="center"/>
    </xf>
    <xf numFmtId="37" fontId="9" fillId="0" borderId="0" xfId="0" applyNumberFormat="1" applyFont="1" applyAlignment="1"/>
    <xf numFmtId="37" fontId="8" fillId="0" borderId="0" xfId="0" applyNumberFormat="1" applyFont="1" applyAlignment="1"/>
    <xf numFmtId="39" fontId="0" fillId="0" borderId="0" xfId="0" applyNumberFormat="1" applyAlignment="1"/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37" fontId="10" fillId="0" borderId="0" xfId="0" applyNumberFormat="1" applyFont="1" applyAlignment="1"/>
    <xf numFmtId="37" fontId="0" fillId="0" borderId="0" xfId="0" applyNumberFormat="1" applyFont="1" applyAlignment="1"/>
    <xf numFmtId="37" fontId="11" fillId="0" borderId="0" xfId="0" applyNumberFormat="1" applyFont="1" applyAlignment="1"/>
    <xf numFmtId="9" fontId="0" fillId="0" borderId="0" xfId="0" applyNumberFormat="1">
      <alignment vertical="center"/>
    </xf>
    <xf numFmtId="10" fontId="11" fillId="0" borderId="0" xfId="0" applyNumberFormat="1" applyFont="1" applyAlignment="1"/>
    <xf numFmtId="10" fontId="0" fillId="0" borderId="0" xfId="0" applyNumberFormat="1" applyFont="1">
      <alignment vertical="center"/>
    </xf>
    <xf numFmtId="0" fontId="10" fillId="0" borderId="0" xfId="0" applyFon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4" sqref="C4"/>
    </sheetView>
  </sheetViews>
  <sheetFormatPr baseColWidth="10" defaultRowHeight="18"/>
  <cols>
    <col min="2" max="2" width="31.140625" bestFit="1" customWidth="1"/>
  </cols>
  <sheetData>
    <row r="2" spans="2:3">
      <c r="B2" t="s">
        <v>24</v>
      </c>
      <c r="C2" s="22">
        <v>4.9799999999999997E-2</v>
      </c>
    </row>
    <row r="3" spans="2:3">
      <c r="B3" t="s">
        <v>25</v>
      </c>
      <c r="C3" s="27">
        <v>0.05</v>
      </c>
    </row>
    <row r="4" spans="2:3">
      <c r="B4" t="s">
        <v>17</v>
      </c>
      <c r="C4" s="27">
        <v>0.4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3" workbookViewId="0">
      <selection activeCell="B28" sqref="B28"/>
    </sheetView>
  </sheetViews>
  <sheetFormatPr baseColWidth="10" defaultRowHeight="18"/>
  <cols>
    <col min="1" max="1" width="30.5703125" bestFit="1" customWidth="1"/>
    <col min="2" max="2" width="11.7109375" customWidth="1"/>
  </cols>
  <sheetData>
    <row r="1" spans="1:7">
      <c r="A1" s="7" t="s">
        <v>3</v>
      </c>
      <c r="B1" s="8"/>
      <c r="C1" s="1"/>
      <c r="D1" s="4"/>
      <c r="E1" s="5"/>
      <c r="F1" s="5"/>
      <c r="G1" s="6"/>
    </row>
    <row r="2" spans="1:7">
      <c r="A2" s="8" t="s">
        <v>1</v>
      </c>
      <c r="B2" s="11">
        <v>20766.763432912801</v>
      </c>
      <c r="C2" s="1"/>
      <c r="D2" s="1"/>
      <c r="E2" s="1"/>
    </row>
    <row r="3" spans="1:7">
      <c r="A3" s="8" t="s">
        <v>2</v>
      </c>
      <c r="B3" s="11">
        <v>81078.227386430794</v>
      </c>
      <c r="C3" s="1"/>
      <c r="D3" s="1"/>
      <c r="E3" s="1"/>
    </row>
    <row r="4" spans="1:7">
      <c r="A4" s="8" t="s">
        <v>0</v>
      </c>
      <c r="B4" s="11">
        <v>19205.919999999998</v>
      </c>
      <c r="C4" s="1"/>
      <c r="D4" s="1"/>
      <c r="E4" s="2"/>
    </row>
    <row r="5" spans="1:7">
      <c r="A5" s="8" t="s">
        <v>3</v>
      </c>
      <c r="B5" s="12">
        <f>B2 + B3 - B4</f>
        <v>82639.0708193436</v>
      </c>
      <c r="C5" s="3"/>
      <c r="D5" s="3"/>
      <c r="E5" s="3"/>
    </row>
    <row r="6" spans="1:7">
      <c r="A6" s="1"/>
      <c r="B6" s="14"/>
      <c r="C6" s="1"/>
      <c r="D6" s="1"/>
      <c r="E6" s="1"/>
    </row>
    <row r="7" spans="1:7">
      <c r="A7" s="18" t="s">
        <v>5</v>
      </c>
      <c r="B7" s="15"/>
      <c r="C7" s="1"/>
      <c r="D7" s="1"/>
      <c r="E7" s="1"/>
    </row>
    <row r="8" spans="1:7">
      <c r="A8" s="8" t="s">
        <v>3</v>
      </c>
      <c r="B8" s="13">
        <f>B5 + B6 - B7</f>
        <v>82639.0708193436</v>
      </c>
      <c r="C8" s="1"/>
      <c r="D8" s="1"/>
      <c r="E8" s="1"/>
      <c r="F8" s="1"/>
    </row>
    <row r="9" spans="1:7">
      <c r="A9" s="8" t="s">
        <v>4</v>
      </c>
      <c r="B9" s="16">
        <v>97279.570743917182</v>
      </c>
      <c r="C9" s="1"/>
      <c r="D9" s="1"/>
      <c r="E9" s="1"/>
      <c r="F9" s="1"/>
    </row>
    <row r="10" spans="1:7">
      <c r="A10" s="1" t="s">
        <v>6</v>
      </c>
      <c r="B10" s="17">
        <f>B8 / B9</f>
        <v>0.84950077582975925</v>
      </c>
      <c r="C10" s="1"/>
      <c r="D10" s="1"/>
      <c r="E10" s="1"/>
      <c r="F10" s="1"/>
    </row>
    <row r="11" spans="1:7">
      <c r="A11" s="1"/>
      <c r="B11" s="1"/>
      <c r="C11" s="1"/>
      <c r="D11" s="1"/>
      <c r="E11" s="2"/>
      <c r="F11" s="2"/>
    </row>
    <row r="12" spans="1:7">
      <c r="A12" s="19" t="s">
        <v>7</v>
      </c>
      <c r="B12" s="3"/>
      <c r="C12" s="3"/>
      <c r="D12" s="3"/>
      <c r="E12" s="3"/>
      <c r="F12" s="3"/>
    </row>
    <row r="13" spans="1:7">
      <c r="A13" s="1" t="s">
        <v>8</v>
      </c>
      <c r="B13" s="9">
        <f>rf</f>
        <v>4.9799999999999997E-2</v>
      </c>
      <c r="C13" s="1"/>
      <c r="D13" s="1"/>
      <c r="E13" s="1"/>
      <c r="F13" s="1"/>
    </row>
    <row r="14" spans="1:7">
      <c r="A14" s="20" t="s">
        <v>9</v>
      </c>
      <c r="B14" s="21">
        <v>1.25</v>
      </c>
      <c r="C14" s="1"/>
      <c r="D14" s="1"/>
      <c r="E14" s="1"/>
      <c r="F14" s="1"/>
    </row>
    <row r="15" spans="1:7">
      <c r="A15" s="1" t="s">
        <v>10</v>
      </c>
      <c r="B15" s="9">
        <f>mrp</f>
        <v>0.05</v>
      </c>
      <c r="C15" s="1"/>
      <c r="D15" s="1"/>
      <c r="E15" s="1"/>
      <c r="F15" s="1"/>
    </row>
    <row r="16" spans="1:7">
      <c r="A16" s="1" t="s">
        <v>7</v>
      </c>
      <c r="B16" s="23">
        <f>B13 + B14 * B15</f>
        <v>0.1123</v>
      </c>
    </row>
    <row r="18" spans="1:6">
      <c r="A18" s="24" t="s">
        <v>11</v>
      </c>
    </row>
    <row r="19" spans="1:6">
      <c r="A19" s="1" t="s">
        <v>8</v>
      </c>
      <c r="B19" s="22">
        <f>rf</f>
        <v>4.9799999999999997E-2</v>
      </c>
    </row>
    <row r="20" spans="1:6">
      <c r="A20" s="20" t="s">
        <v>12</v>
      </c>
      <c r="B20">
        <v>0.05</v>
      </c>
    </row>
    <row r="21" spans="1:6">
      <c r="A21" s="1" t="s">
        <v>10</v>
      </c>
      <c r="B21" s="9">
        <f>mrp</f>
        <v>0.05</v>
      </c>
      <c r="C21" s="1"/>
      <c r="D21" s="1"/>
      <c r="E21" s="1"/>
      <c r="F21" s="1"/>
    </row>
    <row r="22" spans="1:6">
      <c r="A22" s="1" t="s">
        <v>11</v>
      </c>
      <c r="B22" s="10">
        <f>B19 + B20 * B21</f>
        <v>5.2299999999999999E-2</v>
      </c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24" t="s">
        <v>13</v>
      </c>
      <c r="B24" s="1"/>
      <c r="C24" s="1"/>
      <c r="D24" s="1"/>
      <c r="E24" s="1"/>
      <c r="F24" s="1"/>
    </row>
    <row r="25" spans="1:6">
      <c r="A25" s="1" t="s">
        <v>3</v>
      </c>
      <c r="B25" s="1">
        <f>B5</f>
        <v>82639.0708193436</v>
      </c>
      <c r="C25" s="1"/>
      <c r="D25" s="1"/>
      <c r="E25" s="1"/>
      <c r="F25" s="1"/>
    </row>
    <row r="26" spans="1:6">
      <c r="A26" s="1" t="s">
        <v>14</v>
      </c>
      <c r="B26" s="1">
        <f>B9</f>
        <v>97279.570743917182</v>
      </c>
      <c r="C26" s="1"/>
      <c r="D26" s="1"/>
      <c r="E26" s="2"/>
      <c r="F26" s="2"/>
    </row>
    <row r="27" spans="1:6">
      <c r="A27" s="26" t="s">
        <v>15</v>
      </c>
      <c r="B27" s="28">
        <f>B25 / (B25 + B26)</f>
        <v>0.459313554734055</v>
      </c>
      <c r="C27" s="3"/>
      <c r="D27" s="3"/>
      <c r="E27" s="3"/>
      <c r="F27" s="3"/>
    </row>
    <row r="28" spans="1:6">
      <c r="A28" s="25" t="s">
        <v>16</v>
      </c>
      <c r="B28" s="29">
        <f>B26 / (B25 + B26)</f>
        <v>0.540686445265945</v>
      </c>
    </row>
    <row r="29" spans="1:6">
      <c r="A29" s="25" t="s">
        <v>17</v>
      </c>
      <c r="B29" s="27">
        <f>tax</f>
        <v>0.4</v>
      </c>
    </row>
    <row r="30" spans="1:6">
      <c r="A30" s="25" t="s">
        <v>13</v>
      </c>
      <c r="B30" s="23">
        <f>B27 * B22 * (1 - B29) + B28 * B16</f>
        <v>7.5132347150920265E-2</v>
      </c>
    </row>
    <row r="32" spans="1:6">
      <c r="A32" s="24" t="s">
        <v>18</v>
      </c>
    </row>
    <row r="33" spans="1:3">
      <c r="A33" s="25" t="s">
        <v>15</v>
      </c>
      <c r="B33" s="22">
        <v>0.42199999999999999</v>
      </c>
    </row>
    <row r="34" spans="1:3">
      <c r="A34" s="25" t="s">
        <v>16</v>
      </c>
      <c r="B34" s="22">
        <f>1 - B33</f>
        <v>0.57800000000000007</v>
      </c>
    </row>
    <row r="35" spans="1:3">
      <c r="A35" s="25" t="s">
        <v>11</v>
      </c>
      <c r="B35" s="22">
        <f xml:space="preserve"> rf + 1.62%</f>
        <v>6.6000000000000003E-2</v>
      </c>
      <c r="C35" t="s">
        <v>19</v>
      </c>
    </row>
    <row r="36" spans="1:3">
      <c r="A36" s="25" t="s">
        <v>7</v>
      </c>
      <c r="B36" s="22">
        <f>B16</f>
        <v>0.1123</v>
      </c>
    </row>
    <row r="37" spans="1:3">
      <c r="A37" s="25" t="s">
        <v>17</v>
      </c>
      <c r="B37" s="27">
        <f>tax</f>
        <v>0.4</v>
      </c>
    </row>
    <row r="38" spans="1:3">
      <c r="A38" s="25" t="s">
        <v>13</v>
      </c>
      <c r="B38" s="23">
        <f>B33 * B35 * (1 - B37) +B34 * B36</f>
        <v>8.1620600000000001E-2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2" sqref="A12"/>
    </sheetView>
  </sheetViews>
  <sheetFormatPr baseColWidth="10" defaultRowHeight="18"/>
  <cols>
    <col min="1" max="1" width="14.85546875" bestFit="1" customWidth="1"/>
    <col min="2" max="2" width="11.5703125" bestFit="1" customWidth="1"/>
    <col min="3" max="3" width="14.85546875" bestFit="1" customWidth="1"/>
    <col min="6" max="6" width="14.85546875" bestFit="1" customWidth="1"/>
    <col min="8" max="8" width="14.85546875" bestFit="1" customWidth="1"/>
  </cols>
  <sheetData>
    <row r="1" spans="1:9">
      <c r="A1" t="s">
        <v>20</v>
      </c>
      <c r="F1" t="s">
        <v>26</v>
      </c>
    </row>
    <row r="2" spans="1:9">
      <c r="A2" s="30" t="s">
        <v>7</v>
      </c>
      <c r="C2" s="30" t="s">
        <v>11</v>
      </c>
      <c r="F2" s="30" t="s">
        <v>7</v>
      </c>
      <c r="H2" s="30" t="s">
        <v>11</v>
      </c>
    </row>
    <row r="3" spans="1:9">
      <c r="A3" t="s">
        <v>23</v>
      </c>
      <c r="B3" s="22">
        <f>rf</f>
        <v>4.9799999999999997E-2</v>
      </c>
      <c r="C3" t="s">
        <v>23</v>
      </c>
      <c r="D3" s="22">
        <f>rf</f>
        <v>4.9799999999999997E-2</v>
      </c>
      <c r="F3" t="s">
        <v>23</v>
      </c>
      <c r="G3" s="22">
        <f>rf</f>
        <v>4.9799999999999997E-2</v>
      </c>
      <c r="H3" t="s">
        <v>23</v>
      </c>
      <c r="I3" s="22">
        <f>rf</f>
        <v>4.9799999999999997E-2</v>
      </c>
    </row>
    <row r="4" spans="1:9">
      <c r="A4" t="s">
        <v>9</v>
      </c>
      <c r="B4">
        <v>1.1499999999999999</v>
      </c>
      <c r="C4" t="s">
        <v>12</v>
      </c>
      <c r="D4">
        <v>0.05</v>
      </c>
      <c r="F4" t="s">
        <v>9</v>
      </c>
      <c r="G4">
        <v>1.2</v>
      </c>
      <c r="H4" t="s">
        <v>12</v>
      </c>
      <c r="I4">
        <v>0.1</v>
      </c>
    </row>
    <row r="5" spans="1:9">
      <c r="A5" t="s">
        <v>10</v>
      </c>
      <c r="B5" s="22">
        <f>mrp</f>
        <v>0.05</v>
      </c>
      <c r="C5" t="s">
        <v>10</v>
      </c>
      <c r="D5" s="22">
        <f>mrp</f>
        <v>0.05</v>
      </c>
      <c r="F5" t="s">
        <v>10</v>
      </c>
      <c r="G5" s="22">
        <f>mrp</f>
        <v>0.05</v>
      </c>
      <c r="H5" t="s">
        <v>10</v>
      </c>
      <c r="I5" s="22">
        <f>mrp</f>
        <v>0.05</v>
      </c>
    </row>
    <row r="6" spans="1:9">
      <c r="A6" t="s">
        <v>7</v>
      </c>
      <c r="B6" s="22">
        <f>B3 + B4 * B5</f>
        <v>0.10729999999999999</v>
      </c>
      <c r="C6" t="s">
        <v>11</v>
      </c>
      <c r="D6" s="22">
        <f>D3 + D4 * D5</f>
        <v>5.2299999999999999E-2</v>
      </c>
      <c r="F6" t="s">
        <v>7</v>
      </c>
      <c r="G6" s="22">
        <f>G3 + G4 * G5</f>
        <v>0.10979999999999999</v>
      </c>
      <c r="H6" t="s">
        <v>11</v>
      </c>
      <c r="I6" s="22">
        <f>I3 + I4 * I5</f>
        <v>5.4800000000000001E-2</v>
      </c>
    </row>
    <row r="8" spans="1:9">
      <c r="A8" t="s">
        <v>21</v>
      </c>
      <c r="B8" s="27">
        <v>0.46</v>
      </c>
      <c r="C8" t="s">
        <v>22</v>
      </c>
      <c r="D8" s="27">
        <f>1 - B8</f>
        <v>0.54</v>
      </c>
      <c r="F8" t="s">
        <v>21</v>
      </c>
      <c r="G8" s="27">
        <v>0.31</v>
      </c>
      <c r="H8" t="s">
        <v>22</v>
      </c>
      <c r="I8" s="27">
        <f>1 - G8</f>
        <v>0.69</v>
      </c>
    </row>
    <row r="9" spans="1:9">
      <c r="A9" t="s">
        <v>17</v>
      </c>
      <c r="B9" s="27">
        <f>tax</f>
        <v>0.4</v>
      </c>
      <c r="F9" t="s">
        <v>17</v>
      </c>
      <c r="G9" s="27">
        <f>tax</f>
        <v>0.4</v>
      </c>
    </row>
    <row r="10" spans="1:9">
      <c r="A10" t="s">
        <v>13</v>
      </c>
      <c r="B10" s="22">
        <f>D6 * B8 * (1 - B9) + D8 * B6</f>
        <v>7.2376800000000005E-2</v>
      </c>
      <c r="F10" t="s">
        <v>13</v>
      </c>
      <c r="G10" s="22">
        <f>I6 * G8 * (1 - G9) + I8 * G6</f>
        <v>8.5954799999999998E-2</v>
      </c>
    </row>
    <row r="12" spans="1:9">
      <c r="A12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Parameters</vt:lpstr>
      <vt:lpstr>Q2</vt:lpstr>
      <vt:lpstr>Q4</vt:lpstr>
      <vt:lpstr>mrp</vt:lpstr>
      <vt:lpstr>rf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2018-03-10T04:20:17Z</dcterms:created>
  <dcterms:modified xsi:type="dcterms:W3CDTF">2018-03-10T05:18:53Z</dcterms:modified>
</cp:coreProperties>
</file>