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T:\Briese loading computer (T)\12500 tdw\Loading computer\Stability, hydrostatics\"/>
    </mc:Choice>
  </mc:AlternateContent>
  <xr:revisionPtr revIDLastSave="0" documentId="13_ncr:1_{080DD8F0-17DF-47BB-A592-3430E9A130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Z curve" sheetId="1" r:id="rId1"/>
    <sheet name="Hydrostatics trim 0" sheetId="2" r:id="rId2"/>
    <sheet name="Cross curves trim 0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3" i="1" l="1"/>
  <c r="C36" i="1"/>
  <c r="C34" i="1"/>
  <c r="C35" i="1"/>
  <c r="C33" i="1"/>
  <c r="C17" i="1"/>
  <c r="J89" i="1"/>
  <c r="E78" i="1"/>
  <c r="E77" i="1"/>
  <c r="E76" i="1"/>
  <c r="E75" i="1"/>
  <c r="K40" i="1"/>
  <c r="J40" i="1"/>
  <c r="I40" i="1"/>
  <c r="H40" i="1"/>
  <c r="G40" i="1"/>
  <c r="F40" i="1"/>
  <c r="E40" i="1"/>
  <c r="D40" i="1"/>
  <c r="D42" i="1"/>
  <c r="D43" i="1" s="1"/>
  <c r="L40" i="1"/>
  <c r="D78" i="1"/>
  <c r="D77" i="1"/>
  <c r="D76" i="1"/>
  <c r="D75" i="1"/>
  <c r="C16" i="1" l="1"/>
  <c r="C25" i="1"/>
  <c r="C11" i="1"/>
  <c r="C24" i="1"/>
  <c r="C26" i="1" l="1"/>
  <c r="C27" i="1"/>
  <c r="L42" i="1" s="1"/>
  <c r="C28" i="1" l="1"/>
  <c r="I90" i="1"/>
  <c r="J90" i="1" s="1"/>
  <c r="G42" i="1"/>
  <c r="K42" i="1"/>
  <c r="K43" i="1" s="1"/>
  <c r="F42" i="1"/>
  <c r="H42" i="1"/>
  <c r="I42" i="1"/>
  <c r="E42" i="1"/>
  <c r="E43" i="1" s="1"/>
  <c r="J42" i="1"/>
  <c r="J43" i="1" s="1"/>
  <c r="H43" i="1" l="1"/>
  <c r="G77" i="1" s="1"/>
  <c r="F77" i="1"/>
  <c r="I43" i="1"/>
  <c r="G78" i="1" s="1"/>
  <c r="K78" i="1" s="1"/>
  <c r="F78" i="1"/>
  <c r="G43" i="1"/>
  <c r="G76" i="1" s="1"/>
  <c r="F76" i="1"/>
  <c r="F43" i="1"/>
  <c r="G75" i="1" s="1"/>
  <c r="F75" i="1"/>
  <c r="I75" i="1" l="1"/>
  <c r="K75" i="1"/>
  <c r="I76" i="1"/>
  <c r="K76" i="1"/>
  <c r="K79" i="1" s="1"/>
  <c r="K81" i="1" s="1"/>
  <c r="I88" i="1"/>
  <c r="J88" i="1" s="1"/>
  <c r="I77" i="1"/>
  <c r="K77" i="1"/>
  <c r="I86" i="1" l="1"/>
  <c r="J86" i="1" s="1"/>
  <c r="I79" i="1"/>
  <c r="I81" i="1" s="1"/>
  <c r="I85" i="1" s="1"/>
  <c r="J85" i="1" s="1"/>
  <c r="K82" i="1" l="1"/>
  <c r="I87" i="1" s="1"/>
  <c r="J87" i="1" s="1"/>
</calcChain>
</file>

<file path=xl/sharedStrings.xml><?xml version="1.0" encoding="utf-8"?>
<sst xmlns="http://schemas.openxmlformats.org/spreadsheetml/2006/main" count="132" uniqueCount="111">
  <si>
    <t>From weight calculation:</t>
  </si>
  <si>
    <t>Weight
[t]</t>
  </si>
  <si>
    <t>LCG
[m]</t>
  </si>
  <si>
    <t>LCG-mom
[tm]</t>
  </si>
  <si>
    <t>FSM
[tm]</t>
  </si>
  <si>
    <t>TCG
[m]</t>
  </si>
  <si>
    <t>TCG-mom
[tm]</t>
  </si>
  <si>
    <t>VCG
[m]</t>
  </si>
  <si>
    <t>VCG-mom
[tm]</t>
  </si>
  <si>
    <t>= (1)</t>
  </si>
  <si>
    <t>Input</t>
  </si>
  <si>
    <t>Calculation</t>
  </si>
  <si>
    <t>= (8)</t>
  </si>
  <si>
    <t>= (6)</t>
  </si>
  <si>
    <t>= (2)</t>
  </si>
  <si>
    <t>= (4)</t>
  </si>
  <si>
    <t>(9)</t>
  </si>
  <si>
    <t>(0) = (1) / Rho_act * 1.025</t>
  </si>
  <si>
    <t>Rho_act</t>
  </si>
  <si>
    <t>Displacement [t]</t>
  </si>
  <si>
    <t>Delta_GM [m]</t>
  </si>
  <si>
    <t>Draft [m]</t>
  </si>
  <si>
    <t>KM [m]</t>
  </si>
  <si>
    <t>(10)</t>
  </si>
  <si>
    <t>(11)</t>
  </si>
  <si>
    <t>from hydrostatics, trim 0.00m</t>
  </si>
  <si>
    <t>GM' [m]</t>
  </si>
  <si>
    <t>VCG' [m]</t>
  </si>
  <si>
    <t>GM [m]</t>
  </si>
  <si>
    <t>List [°]</t>
  </si>
  <si>
    <t>LCB [m]</t>
  </si>
  <si>
    <t>MCT [tm/cm]</t>
  </si>
  <si>
    <t>BG [m]</t>
  </si>
  <si>
    <t>Trim [m]</t>
  </si>
  <si>
    <t>LCF [m]</t>
  </si>
  <si>
    <t>LPP [m]</t>
  </si>
  <si>
    <t>negative = trim to aft</t>
  </si>
  <si>
    <t>Delta_trim_a [m]</t>
  </si>
  <si>
    <t>Delta_trim_f [m]</t>
  </si>
  <si>
    <t>Bogenmaß!</t>
  </si>
  <si>
    <t>(20)</t>
  </si>
  <si>
    <t>[21]</t>
  </si>
  <si>
    <t>from basic data</t>
  </si>
  <si>
    <t>Draft moulded, at AP</t>
  </si>
  <si>
    <t>Draft moulded, at FP</t>
  </si>
  <si>
    <t>Example data</t>
  </si>
  <si>
    <t>Rho</t>
  </si>
  <si>
    <t>Trim</t>
  </si>
  <si>
    <t>T
[m]</t>
  </si>
  <si>
    <t>TK
[m]</t>
  </si>
  <si>
    <t>DISP
[t]</t>
  </si>
  <si>
    <t>KMT
[m]</t>
  </si>
  <si>
    <t>LCB
[m]</t>
  </si>
  <si>
    <t>MCT
[tm/cm]</t>
  </si>
  <si>
    <t>5
[°]</t>
  </si>
  <si>
    <t>10
[°]</t>
  </si>
  <si>
    <t>12
[°]</t>
  </si>
  <si>
    <t>15
[°]</t>
  </si>
  <si>
    <t>20
[°]</t>
  </si>
  <si>
    <t>30
[°]</t>
  </si>
  <si>
    <t>60
[°]</t>
  </si>
  <si>
    <t>50
[°]</t>
  </si>
  <si>
    <t>40
[°]</t>
  </si>
  <si>
    <t>LCF
[m]</t>
  </si>
  <si>
    <t>interpolation</t>
  </si>
  <si>
    <t>from hydrostatics, trimmed</t>
  </si>
  <si>
    <t>(12) = (10) - (2)</t>
  </si>
  <si>
    <t>(13) = (12) * (1) / (11) / 100</t>
  </si>
  <si>
    <t>(14)</t>
  </si>
  <si>
    <t>(16) = (14) - (6)</t>
  </si>
  <si>
    <t>(15) = (8) / (1)</t>
  </si>
  <si>
    <t>(17) = (16) - (15)</t>
  </si>
  <si>
    <t>(18) = (6) + (15)</t>
  </si>
  <si>
    <t>(19) = arctan((4) / (17))</t>
  </si>
  <si>
    <t>(22) = (13) * (20) / (21)</t>
  </si>
  <si>
    <t xml:space="preserve"> --&gt; Next round row 13 - 17: update hydrostatics based on trimmed hydrostatics</t>
  </si>
  <si>
    <t>Continue below with updated values (9) - (12).</t>
  </si>
  <si>
    <t>Phi [°]</t>
  </si>
  <si>
    <t>sin Phi</t>
  </si>
  <si>
    <t>KN [m]</t>
  </si>
  <si>
    <t>Dr_a [m]</t>
  </si>
  <si>
    <t>Dr_f [m]</t>
  </si>
  <si>
    <t>VCG’ * sin Phi</t>
  </si>
  <si>
    <t>(26)</t>
  </si>
  <si>
    <t>(27)</t>
  </si>
  <si>
    <r>
      <t>(28)</t>
    </r>
    <r>
      <rPr>
        <sz val="10"/>
        <color theme="1"/>
        <rFont val="Arial"/>
        <family val="2"/>
      </rPr>
      <t xml:space="preserve"> = </t>
    </r>
    <r>
      <rPr>
        <b/>
        <sz val="10"/>
        <color theme="1"/>
        <rFont val="Arial"/>
        <family val="2"/>
      </rPr>
      <t>(18) x (26)</t>
    </r>
  </si>
  <si>
    <t>(29) = (27) - (28)</t>
  </si>
  <si>
    <t>GZ [m]</t>
  </si>
  <si>
    <t>Factor</t>
  </si>
  <si>
    <t>Actual</t>
  </si>
  <si>
    <t>Limit 1: Area up to 30° must be greater than 0.055 m rad</t>
  </si>
  <si>
    <t>Limit 2: Area up to 40° must be greater than 0.090mrad</t>
  </si>
  <si>
    <t>Limit 3: Area from 30° to 40° must be greater than 0.030mrad</t>
  </si>
  <si>
    <t>Limit 4: The righting arm at 30° must be greater than 0.200m</t>
  </si>
  <si>
    <t>Limit 5: Max. righting arm must be at an angle &gt; 25°</t>
  </si>
  <si>
    <t>Limit 6: The minimum GM’ must be greater than 0.150m</t>
  </si>
  <si>
    <t>Sum =</t>
  </si>
  <si>
    <r>
      <t>A</t>
    </r>
    <r>
      <rPr>
        <vertAlign val="subscript"/>
        <sz val="11"/>
        <color theme="1"/>
        <rFont val="Calibri"/>
        <family val="2"/>
        <scheme val="minor"/>
      </rPr>
      <t>30°</t>
    </r>
  </si>
  <si>
    <r>
      <t>A</t>
    </r>
    <r>
      <rPr>
        <vertAlign val="subscript"/>
        <sz val="11"/>
        <color theme="1"/>
        <rFont val="Calibri"/>
        <family val="2"/>
        <scheme val="minor"/>
      </rPr>
      <t>40°</t>
    </r>
  </si>
  <si>
    <r>
      <t>A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=</t>
    </r>
  </si>
  <si>
    <r>
      <t>A</t>
    </r>
    <r>
      <rPr>
        <vertAlign val="subscript"/>
        <sz val="11"/>
        <color theme="1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=</t>
    </r>
  </si>
  <si>
    <r>
      <t>A</t>
    </r>
    <r>
      <rPr>
        <vertAlign val="subscript"/>
        <sz val="11"/>
        <color theme="1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-A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=</t>
    </r>
  </si>
  <si>
    <t>Calculation max. righting arm?</t>
  </si>
  <si>
    <t>???</t>
  </si>
  <si>
    <t>Example data from loadcase L13 (14t TEU Departure)</t>
  </si>
  <si>
    <t>(24) = (9) + (22)</t>
  </si>
  <si>
    <t>(25) = (9) + (23)</t>
  </si>
  <si>
    <t>(23) = (13) + (22)</t>
  </si>
  <si>
    <t>Limit 7: IMO weather 1</t>
  </si>
  <si>
    <t>Limit 8: IMO weather 2</t>
  </si>
  <si>
    <t>Limit 9: GM DamStab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</si>
</sst>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&quot; °&quot;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6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0" fillId="0" borderId="0" xfId="0" quotePrefix="1" applyAlignment="1">
      <alignment horizontal="center" vertical="top"/>
    </xf>
    <xf numFmtId="164" fontId="0" fillId="2" borderId="0" xfId="0" applyNumberFormat="1" applyFill="1" applyProtection="1">
      <protection locked="0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3" borderId="0" xfId="0" applyNumberFormat="1" applyFill="1" applyAlignment="1">
      <alignment horizontal="right"/>
    </xf>
    <xf numFmtId="0" fontId="2" fillId="0" borderId="0" xfId="0" quotePrefix="1" applyFont="1" applyAlignment="1">
      <alignment horizontal="center" vertical="top"/>
    </xf>
    <xf numFmtId="0" fontId="0" fillId="0" borderId="0" xfId="0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0" fillId="0" borderId="0" xfId="0" applyAlignment="1">
      <alignment horizontal="right" vertical="top"/>
    </xf>
    <xf numFmtId="2" fontId="0" fillId="2" borderId="1" xfId="0" applyNumberFormat="1" applyFill="1" applyBorder="1" applyProtection="1">
      <protection locked="0"/>
    </xf>
    <xf numFmtId="2" fontId="0" fillId="3" borderId="0" xfId="0" applyNumberFormat="1" applyFill="1" applyAlignment="1">
      <alignment horizontal="right"/>
    </xf>
    <xf numFmtId="2" fontId="0" fillId="2" borderId="1" xfId="0" applyNumberFormat="1" applyFill="1" applyBorder="1" applyAlignment="1">
      <alignment vertical="top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 vertical="top"/>
    </xf>
    <xf numFmtId="0" fontId="2" fillId="0" borderId="0" xfId="0" quotePrefix="1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2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164" fontId="0" fillId="0" borderId="0" xfId="0" applyNumberFormat="1"/>
    <xf numFmtId="0" fontId="6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0" fillId="4" borderId="1" xfId="0" applyFont="1" applyFill="1" applyBorder="1" applyAlignment="1">
      <alignment horizontal="center"/>
    </xf>
    <xf numFmtId="0" fontId="0" fillId="0" borderId="0" xfId="0" applyFont="1"/>
    <xf numFmtId="166" fontId="0" fillId="4" borderId="1" xfId="0" applyNumberFormat="1" applyFon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2" borderId="0" xfId="0" applyNumberFormat="1" applyFill="1" applyAlignment="1">
      <alignment horizontal="right" vertical="top"/>
    </xf>
    <xf numFmtId="164" fontId="0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>
      <alignment horizontal="left"/>
    </xf>
    <xf numFmtId="164" fontId="0" fillId="5" borderId="0" xfId="0" applyNumberFormat="1" applyFont="1" applyFill="1" applyAlignment="1">
      <alignment horizontal="right"/>
    </xf>
    <xf numFmtId="164" fontId="5" fillId="0" borderId="1" xfId="1" applyNumberFormat="1" applyFont="1" applyBorder="1"/>
    <xf numFmtId="0" fontId="5" fillId="0" borderId="1" xfId="1" applyFont="1" applyBorder="1"/>
    <xf numFmtId="0" fontId="5" fillId="0" borderId="0" xfId="0" applyFont="1"/>
    <xf numFmtId="0" fontId="5" fillId="0" borderId="1" xfId="1" applyFont="1" applyBorder="1" applyAlignment="1">
      <alignment vertical="top" wrapText="1"/>
    </xf>
    <xf numFmtId="0" fontId="5" fillId="0" borderId="1" xfId="1" applyFont="1" applyBorder="1" applyAlignment="1">
      <alignment horizontal="right" vertical="top" wrapText="1"/>
    </xf>
    <xf numFmtId="0" fontId="5" fillId="0" borderId="1" xfId="1" applyFont="1" applyBorder="1" applyAlignment="1">
      <alignment horizontal="center" vertical="top" wrapText="1"/>
    </xf>
    <xf numFmtId="164" fontId="5" fillId="0" borderId="1" xfId="1" applyNumberFormat="1" applyFont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164" fontId="2" fillId="0" borderId="1" xfId="1" applyNumberFormat="1" applyFont="1" applyBorder="1" applyAlignment="1">
      <alignment vertical="top" wrapText="1"/>
    </xf>
    <xf numFmtId="0" fontId="5" fillId="0" borderId="0" xfId="1" applyFont="1"/>
    <xf numFmtId="0" fontId="5" fillId="0" borderId="0" xfId="1" applyFont="1" applyAlignment="1">
      <alignment vertical="top" wrapText="1"/>
    </xf>
    <xf numFmtId="0" fontId="5" fillId="0" borderId="2" xfId="1" applyFont="1" applyBorder="1"/>
    <xf numFmtId="0" fontId="5" fillId="0" borderId="3" xfId="1" applyFont="1" applyBorder="1"/>
    <xf numFmtId="0" fontId="5" fillId="0" borderId="4" xfId="1" applyFont="1" applyBorder="1"/>
    <xf numFmtId="2" fontId="6" fillId="0" borderId="0" xfId="1" applyNumberFormat="1" applyFont="1" applyAlignment="1">
      <alignment horizontal="center"/>
    </xf>
    <xf numFmtId="0" fontId="5" fillId="0" borderId="5" xfId="1" applyFont="1" applyBorder="1"/>
    <xf numFmtId="0" fontId="5" fillId="0" borderId="6" xfId="1" applyFont="1" applyBorder="1"/>
    <xf numFmtId="0" fontId="5" fillId="0" borderId="7" xfId="1" applyFont="1" applyBorder="1"/>
    <xf numFmtId="0" fontId="5" fillId="0" borderId="8" xfId="1" applyFont="1" applyBorder="1"/>
    <xf numFmtId="0" fontId="5" fillId="0" borderId="9" xfId="1" applyFont="1" applyBorder="1"/>
    <xf numFmtId="164" fontId="5" fillId="3" borderId="1" xfId="1" applyNumberFormat="1" applyFont="1" applyFill="1" applyBorder="1"/>
    <xf numFmtId="2" fontId="5" fillId="2" borderId="1" xfId="1" applyNumberFormat="1" applyFont="1" applyFill="1" applyBorder="1"/>
    <xf numFmtId="164" fontId="1" fillId="2" borderId="0" xfId="0" applyNumberFormat="1" applyFont="1" applyFill="1" applyAlignment="1">
      <alignment horizontal="right" vertical="top"/>
    </xf>
    <xf numFmtId="164" fontId="0" fillId="2" borderId="1" xfId="0" applyNumberFormat="1" applyFill="1" applyBorder="1" applyAlignment="1">
      <alignment vertical="top"/>
    </xf>
    <xf numFmtId="164" fontId="0" fillId="2" borderId="0" xfId="0" applyNumberFormat="1" applyFill="1" applyAlignment="1">
      <alignment vertical="top"/>
    </xf>
    <xf numFmtId="164" fontId="0" fillId="3" borderId="0" xfId="0" applyNumberFormat="1" applyFill="1" applyAlignment="1">
      <alignment vertical="top"/>
    </xf>
    <xf numFmtId="0" fontId="1" fillId="0" borderId="5" xfId="1" applyFont="1" applyBorder="1"/>
  </cellXfs>
  <cellStyles count="2">
    <cellStyle name="Standard" xfId="0" builtinId="0"/>
    <cellStyle name="Standard 2" xfId="1" xr:uid="{319A3C30-EDFF-4B7C-A106-F0E0D6F057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GZ-Curve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GZ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'GZ curve'!$D$39:$L$39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</c:numCache>
            </c:numRef>
          </c:xVal>
          <c:yVal>
            <c:numRef>
              <c:f>'GZ curve'!$D$43:$L$43</c:f>
              <c:numCache>
                <c:formatCode>0.000</c:formatCode>
                <c:ptCount val="9"/>
                <c:pt idx="0">
                  <c:v>0</c:v>
                </c:pt>
                <c:pt idx="1">
                  <c:v>8.2617043541117319E-2</c:v>
                </c:pt>
                <c:pt idx="2">
                  <c:v>0.17429504225006309</c:v>
                </c:pt>
                <c:pt idx="3">
                  <c:v>0.39580131172990818</c:v>
                </c:pt>
                <c:pt idx="4">
                  <c:v>0.45926516192599909</c:v>
                </c:pt>
                <c:pt idx="5">
                  <c:v>0.56354770828558998</c:v>
                </c:pt>
                <c:pt idx="6">
                  <c:v>0.39929213041865452</c:v>
                </c:pt>
                <c:pt idx="7">
                  <c:v>4.7191341458630021E-3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7-42DD-ACFC-1F3DE5164627}"/>
            </c:ext>
          </c:extLst>
        </c:ser>
        <c:ser>
          <c:idx val="1"/>
          <c:order val="1"/>
          <c:tx>
            <c:v>GM'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('GZ curve'!$D$39,'GZ curve'!$N$39)</c:f>
              <c:numCache>
                <c:formatCode>#,##0.0" °"</c:formatCode>
                <c:ptCount val="2"/>
                <c:pt idx="0" formatCode="General">
                  <c:v>0</c:v>
                </c:pt>
                <c:pt idx="1">
                  <c:v>57.3</c:v>
                </c:pt>
              </c:numCache>
            </c:numRef>
          </c:xVal>
          <c:yVal>
            <c:numRef>
              <c:f>('GZ curve'!$D$43,'GZ curve'!$C$26)</c:f>
              <c:numCache>
                <c:formatCode>0.000</c:formatCode>
                <c:ptCount val="2"/>
                <c:pt idx="0">
                  <c:v>0</c:v>
                </c:pt>
                <c:pt idx="1">
                  <c:v>0.9265303238519973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7-42DD-ACFC-1F3DE5164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07072"/>
        <c:axId val="107108992"/>
      </c:scatterChart>
      <c:valAx>
        <c:axId val="1071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 °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108992"/>
        <c:crosses val="autoZero"/>
        <c:crossBetween val="midCat"/>
        <c:majorUnit val="10"/>
      </c:valAx>
      <c:valAx>
        <c:axId val="1071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10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46</xdr:row>
      <xdr:rowOff>3921</xdr:rowOff>
    </xdr:from>
    <xdr:to>
      <xdr:col>12</xdr:col>
      <xdr:colOff>661146</xdr:colOff>
      <xdr:row>70</xdr:row>
      <xdr:rowOff>33618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6B3E2FC-5AE8-42CB-9098-7A44A9812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00%20Temp%20H\Loading%20computer\Ladefall%20von%20Hand%20mit%20Propimmers%20und%20Wind%20noch%20nicht%20fertig.xlsx" TargetMode="External"/><Relationship Id="rId1" Type="http://schemas.openxmlformats.org/officeDocument/2006/relationships/externalLinkPath" Target="file:///H:\00%20Temp%20H\Loading%20computer\Ladefall%20von%20Hand%20mit%20Propimmers%20und%20Wind%20noch%20nicht%20fert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ight &amp; COG"/>
      <sheetName val="GZ-Curve"/>
      <sheetName val="Wind"/>
    </sheetNames>
    <sheetDataSet>
      <sheetData sheetId="0"/>
      <sheetData sheetId="1">
        <row r="14">
          <cell r="F14">
            <v>6.5866480799579161</v>
          </cell>
        </row>
        <row r="29">
          <cell r="F29">
            <v>0</v>
          </cell>
          <cell r="G29">
            <v>5</v>
          </cell>
          <cell r="H29">
            <v>10</v>
          </cell>
          <cell r="I29">
            <v>20</v>
          </cell>
          <cell r="J29">
            <v>30</v>
          </cell>
          <cell r="K29">
            <v>40</v>
          </cell>
          <cell r="L29">
            <v>50</v>
          </cell>
          <cell r="M29">
            <v>60</v>
          </cell>
          <cell r="N29">
            <v>70</v>
          </cell>
          <cell r="P29">
            <v>57.3</v>
          </cell>
        </row>
        <row r="33">
          <cell r="F33">
            <v>0</v>
          </cell>
          <cell r="G33">
            <v>0.56828838295633866</v>
          </cell>
          <cell r="H33">
            <v>1.1405767659126773</v>
          </cell>
          <cell r="I33">
            <v>2.3031336433456069</v>
          </cell>
          <cell r="J33">
            <v>3.128324039978958</v>
          </cell>
          <cell r="K33">
            <v>3.5054647154129404</v>
          </cell>
          <cell r="L33">
            <v>3.4438724292477634</v>
          </cell>
          <cell r="M33">
            <v>3.0865372372435544</v>
          </cell>
          <cell r="N33">
            <v>2.4264491951604414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93"/>
  <sheetViews>
    <sheetView tabSelected="1" zoomScaleNormal="100" workbookViewId="0">
      <selection activeCell="L91" sqref="L91"/>
    </sheetView>
  </sheetViews>
  <sheetFormatPr baseColWidth="10" defaultColWidth="10.7109375" defaultRowHeight="15" x14ac:dyDescent="0.25"/>
  <cols>
    <col min="1" max="16384" width="10.7109375" style="1"/>
  </cols>
  <sheetData>
    <row r="2" spans="2:14" x14ac:dyDescent="0.25">
      <c r="E2" s="6" t="s">
        <v>10</v>
      </c>
      <c r="F2" s="9" t="s">
        <v>11</v>
      </c>
    </row>
    <row r="3" spans="2:14" x14ac:dyDescent="0.25">
      <c r="B3" s="1" t="s">
        <v>0</v>
      </c>
    </row>
    <row r="5" spans="2:14" ht="30" x14ac:dyDescent="0.25">
      <c r="B5" s="3" t="s">
        <v>1</v>
      </c>
      <c r="C5" s="3" t="s">
        <v>2</v>
      </c>
      <c r="D5" s="3" t="s">
        <v>3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4</v>
      </c>
    </row>
    <row r="6" spans="2:14" x14ac:dyDescent="0.25">
      <c r="B6" s="14">
        <v>19283.5</v>
      </c>
      <c r="C6" s="65">
        <v>68.8</v>
      </c>
      <c r="D6" s="4"/>
      <c r="E6" s="65">
        <v>-1E-3</v>
      </c>
      <c r="F6" s="4"/>
      <c r="G6" s="65">
        <v>9.0790000000000006</v>
      </c>
      <c r="H6" s="4"/>
      <c r="I6" s="16">
        <v>1127.5</v>
      </c>
      <c r="K6" s="1" t="s">
        <v>104</v>
      </c>
    </row>
    <row r="7" spans="2:14" x14ac:dyDescent="0.25">
      <c r="B7" s="10" t="s">
        <v>9</v>
      </c>
      <c r="C7" s="10" t="s">
        <v>14</v>
      </c>
      <c r="E7" s="10" t="s">
        <v>15</v>
      </c>
      <c r="G7" s="10" t="s">
        <v>13</v>
      </c>
      <c r="I7" s="10" t="s">
        <v>12</v>
      </c>
    </row>
    <row r="8" spans="2:14" x14ac:dyDescent="0.25">
      <c r="B8" s="5"/>
    </row>
    <row r="9" spans="2:14" x14ac:dyDescent="0.25">
      <c r="C9" s="7"/>
      <c r="D9" s="7"/>
    </row>
    <row r="10" spans="2:14" x14ac:dyDescent="0.25">
      <c r="B10" s="17" t="s">
        <v>18</v>
      </c>
      <c r="C10" s="6">
        <v>1.0249999999999999</v>
      </c>
      <c r="D10" s="8"/>
      <c r="K10" s="1" t="s">
        <v>45</v>
      </c>
    </row>
    <row r="11" spans="2:14" x14ac:dyDescent="0.25">
      <c r="B11" s="18" t="s">
        <v>19</v>
      </c>
      <c r="C11" s="15">
        <f>B6/C10*1.025</f>
        <v>19283.5</v>
      </c>
      <c r="D11" s="12" t="s">
        <v>17</v>
      </c>
      <c r="E11" s="11"/>
    </row>
    <row r="12" spans="2:14" x14ac:dyDescent="0.25">
      <c r="B12" s="13"/>
    </row>
    <row r="13" spans="2:14" x14ac:dyDescent="0.25">
      <c r="B13" s="13" t="s">
        <v>21</v>
      </c>
      <c r="C13" s="66">
        <v>8.14</v>
      </c>
      <c r="D13" s="19" t="s">
        <v>16</v>
      </c>
      <c r="K13" s="20" t="s">
        <v>25</v>
      </c>
      <c r="N13" s="1" t="s">
        <v>64</v>
      </c>
    </row>
    <row r="14" spans="2:14" x14ac:dyDescent="0.25">
      <c r="B14" s="13" t="s">
        <v>30</v>
      </c>
      <c r="C14" s="66">
        <v>70.218999999999994</v>
      </c>
      <c r="D14" s="19" t="s">
        <v>23</v>
      </c>
      <c r="K14" s="20" t="s">
        <v>25</v>
      </c>
      <c r="N14" s="1" t="s">
        <v>64</v>
      </c>
    </row>
    <row r="15" spans="2:14" x14ac:dyDescent="0.25">
      <c r="B15" s="13" t="s">
        <v>31</v>
      </c>
      <c r="C15" s="66">
        <v>266.2</v>
      </c>
      <c r="D15" s="19" t="s">
        <v>24</v>
      </c>
      <c r="K15" s="20" t="s">
        <v>25</v>
      </c>
      <c r="N15" s="1" t="s">
        <v>64</v>
      </c>
    </row>
    <row r="16" spans="2:14" x14ac:dyDescent="0.25">
      <c r="B16" s="13" t="s">
        <v>32</v>
      </c>
      <c r="C16" s="67">
        <f>C14-C6</f>
        <v>1.4189999999999969</v>
      </c>
      <c r="D16" s="21" t="s">
        <v>66</v>
      </c>
    </row>
    <row r="17" spans="2:14" x14ac:dyDescent="0.25">
      <c r="B17" s="13" t="s">
        <v>33</v>
      </c>
      <c r="C17" s="67">
        <f>-C16*B6/C15/100</f>
        <v>-1.0279221074380143</v>
      </c>
      <c r="D17" s="21" t="s">
        <v>67</v>
      </c>
      <c r="K17" s="1" t="s">
        <v>36</v>
      </c>
    </row>
    <row r="19" spans="2:14" x14ac:dyDescent="0.25">
      <c r="B19" s="27" t="s">
        <v>75</v>
      </c>
      <c r="C19" s="23"/>
      <c r="D19" s="19"/>
      <c r="K19" s="20"/>
    </row>
    <row r="20" spans="2:14" x14ac:dyDescent="0.25">
      <c r="B20" s="27" t="s">
        <v>76</v>
      </c>
      <c r="C20" s="23"/>
      <c r="D20" s="19"/>
      <c r="K20" s="20"/>
    </row>
    <row r="21" spans="2:14" x14ac:dyDescent="0.25">
      <c r="B21" s="18"/>
      <c r="C21" s="23"/>
      <c r="D21" s="19"/>
      <c r="K21" s="20"/>
    </row>
    <row r="22" spans="2:14" x14ac:dyDescent="0.25">
      <c r="B22" s="13" t="s">
        <v>22</v>
      </c>
      <c r="C22" s="66">
        <v>10.064</v>
      </c>
      <c r="D22" s="19" t="s">
        <v>68</v>
      </c>
      <c r="K22" s="20" t="s">
        <v>65</v>
      </c>
      <c r="N22" s="1" t="s">
        <v>64</v>
      </c>
    </row>
    <row r="23" spans="2:14" x14ac:dyDescent="0.25">
      <c r="B23" s="13"/>
      <c r="C23" s="23"/>
      <c r="D23" s="19"/>
      <c r="K23" s="20"/>
    </row>
    <row r="24" spans="2:14" x14ac:dyDescent="0.25">
      <c r="B24" s="13" t="s">
        <v>20</v>
      </c>
      <c r="C24" s="67">
        <f>I6/B6</f>
        <v>5.8469676148002178E-2</v>
      </c>
      <c r="D24" s="12" t="s">
        <v>70</v>
      </c>
    </row>
    <row r="25" spans="2:14" x14ac:dyDescent="0.25">
      <c r="B25" s="13" t="s">
        <v>28</v>
      </c>
      <c r="C25" s="67">
        <f>C22-G6</f>
        <v>0.98499999999999943</v>
      </c>
      <c r="D25" s="21" t="s">
        <v>69</v>
      </c>
    </row>
    <row r="26" spans="2:14" x14ac:dyDescent="0.25">
      <c r="B26" s="13" t="s">
        <v>26</v>
      </c>
      <c r="C26" s="67">
        <f>C25-C24</f>
        <v>0.9265303238519973</v>
      </c>
      <c r="D26" s="21" t="s">
        <v>71</v>
      </c>
    </row>
    <row r="27" spans="2:14" x14ac:dyDescent="0.25">
      <c r="B27" s="13" t="s">
        <v>27</v>
      </c>
      <c r="C27" s="67">
        <f>G6+C24</f>
        <v>9.1374696761480028</v>
      </c>
      <c r="D27" s="21" t="s">
        <v>72</v>
      </c>
    </row>
    <row r="28" spans="2:14" x14ac:dyDescent="0.25">
      <c r="B28" s="13" t="s">
        <v>29</v>
      </c>
      <c r="C28" s="67">
        <f>ATAN(E6/C26)*180/PI()</f>
        <v>-6.1839052420161029E-2</v>
      </c>
      <c r="D28" s="21" t="s">
        <v>73</v>
      </c>
      <c r="K28" s="1" t="s">
        <v>39</v>
      </c>
    </row>
    <row r="29" spans="2:14" x14ac:dyDescent="0.25">
      <c r="B29" s="13"/>
    </row>
    <row r="30" spans="2:14" x14ac:dyDescent="0.25">
      <c r="B30" s="13" t="s">
        <v>34</v>
      </c>
      <c r="C30" s="66">
        <v>64.289000000000001</v>
      </c>
      <c r="D30" s="19" t="s">
        <v>40</v>
      </c>
      <c r="K30" s="20" t="s">
        <v>65</v>
      </c>
      <c r="N30" s="1" t="s">
        <v>64</v>
      </c>
    </row>
    <row r="31" spans="2:14" x14ac:dyDescent="0.25">
      <c r="B31" s="13" t="s">
        <v>35</v>
      </c>
      <c r="C31" s="66">
        <v>140</v>
      </c>
      <c r="D31" s="22" t="s">
        <v>41</v>
      </c>
      <c r="K31" s="1" t="s">
        <v>42</v>
      </c>
    </row>
    <row r="33" spans="2:18" x14ac:dyDescent="0.25">
      <c r="B33" s="13" t="s">
        <v>37</v>
      </c>
      <c r="C33" s="67">
        <f>-C17*C30/C31</f>
        <v>0.47202917403630362</v>
      </c>
      <c r="D33" s="21" t="s">
        <v>74</v>
      </c>
    </row>
    <row r="34" spans="2:18" x14ac:dyDescent="0.25">
      <c r="B34" s="13" t="s">
        <v>38</v>
      </c>
      <c r="C34" s="67">
        <f>C17+C33</f>
        <v>-0.55589293340171064</v>
      </c>
      <c r="D34" s="21" t="s">
        <v>107</v>
      </c>
    </row>
    <row r="35" spans="2:18" x14ac:dyDescent="0.25">
      <c r="B35" s="13" t="s">
        <v>80</v>
      </c>
      <c r="C35" s="67">
        <f>C13+C33</f>
        <v>8.6120291740363051</v>
      </c>
      <c r="D35" s="21" t="s">
        <v>105</v>
      </c>
      <c r="K35" s="1" t="s">
        <v>43</v>
      </c>
    </row>
    <row r="36" spans="2:18" x14ac:dyDescent="0.25">
      <c r="B36" s="13" t="s">
        <v>81</v>
      </c>
      <c r="C36" s="67">
        <f>C13+C34</f>
        <v>7.5841070665982899</v>
      </c>
      <c r="D36" s="21" t="s">
        <v>106</v>
      </c>
      <c r="K36" s="1" t="s">
        <v>44</v>
      </c>
    </row>
    <row r="39" spans="2:18" x14ac:dyDescent="0.25">
      <c r="B39" s="28"/>
      <c r="C39" s="35" t="s">
        <v>77</v>
      </c>
      <c r="D39" s="30">
        <v>0</v>
      </c>
      <c r="E39" s="30">
        <v>5</v>
      </c>
      <c r="F39" s="30">
        <v>10</v>
      </c>
      <c r="G39" s="30">
        <v>20</v>
      </c>
      <c r="H39" s="30">
        <v>30</v>
      </c>
      <c r="I39" s="30">
        <v>40</v>
      </c>
      <c r="J39" s="30">
        <v>50</v>
      </c>
      <c r="K39" s="30">
        <v>60</v>
      </c>
      <c r="L39" s="30">
        <v>70</v>
      </c>
      <c r="M39" s="31"/>
      <c r="N39" s="32">
        <v>57.3</v>
      </c>
    </row>
    <row r="40" spans="2:18" x14ac:dyDescent="0.25">
      <c r="B40" s="29"/>
      <c r="C40" s="36" t="s">
        <v>78</v>
      </c>
      <c r="D40" s="37">
        <f t="shared" ref="D40:K40" si="0">SIN(2*PI()/360*D39)</f>
        <v>0</v>
      </c>
      <c r="E40" s="37">
        <f t="shared" si="0"/>
        <v>8.7155742747658166E-2</v>
      </c>
      <c r="F40" s="37">
        <f t="shared" si="0"/>
        <v>0.17364817766693033</v>
      </c>
      <c r="G40" s="37">
        <f t="shared" si="0"/>
        <v>0.34202014332566871</v>
      </c>
      <c r="H40" s="37">
        <f t="shared" si="0"/>
        <v>0.49999999999999994</v>
      </c>
      <c r="I40" s="37">
        <f t="shared" si="0"/>
        <v>0.64278760968653925</v>
      </c>
      <c r="J40" s="37">
        <f t="shared" si="0"/>
        <v>0.76604444311897801</v>
      </c>
      <c r="K40" s="37">
        <f t="shared" si="0"/>
        <v>0.8660254037844386</v>
      </c>
      <c r="L40" s="37">
        <f>SIN(2*PI()/360*L39)</f>
        <v>0.93969262078590832</v>
      </c>
      <c r="M40" s="19" t="s">
        <v>83</v>
      </c>
      <c r="N40" s="33"/>
    </row>
    <row r="41" spans="2:18" x14ac:dyDescent="0.25">
      <c r="B41" s="28"/>
      <c r="C41" s="36" t="s">
        <v>79</v>
      </c>
      <c r="D41" s="39">
        <v>0</v>
      </c>
      <c r="E41" s="38">
        <v>0.879</v>
      </c>
      <c r="F41" s="38">
        <v>1.7609999999999999</v>
      </c>
      <c r="G41" s="38">
        <v>3.5209999999999999</v>
      </c>
      <c r="H41" s="38">
        <v>5.0279999999999996</v>
      </c>
      <c r="I41" s="38">
        <v>6.4370000000000003</v>
      </c>
      <c r="J41" s="38">
        <v>7.399</v>
      </c>
      <c r="K41" s="38">
        <v>7.9180000000000001</v>
      </c>
      <c r="L41" s="64" t="s">
        <v>103</v>
      </c>
      <c r="M41" s="19" t="s">
        <v>84</v>
      </c>
      <c r="O41" s="20" t="s">
        <v>65</v>
      </c>
      <c r="R41" s="1" t="s">
        <v>64</v>
      </c>
    </row>
    <row r="42" spans="2:18" x14ac:dyDescent="0.25">
      <c r="C42" s="36" t="s">
        <v>82</v>
      </c>
      <c r="D42" s="37">
        <f>$F$15*D40</f>
        <v>0</v>
      </c>
      <c r="E42" s="37">
        <f>$C$27*E40</f>
        <v>0.79638295645888268</v>
      </c>
      <c r="F42" s="37">
        <f t="shared" ref="F42:L42" si="1">$C$27*F40</f>
        <v>1.5867049577499368</v>
      </c>
      <c r="G42" s="37">
        <f t="shared" si="1"/>
        <v>3.1251986882700917</v>
      </c>
      <c r="H42" s="37">
        <f t="shared" si="1"/>
        <v>4.5687348380740005</v>
      </c>
      <c r="I42" s="37">
        <f t="shared" si="1"/>
        <v>5.8734522917144103</v>
      </c>
      <c r="J42" s="37">
        <f t="shared" si="1"/>
        <v>6.9997078695813455</v>
      </c>
      <c r="K42" s="37">
        <f t="shared" si="1"/>
        <v>7.9132808658541371</v>
      </c>
      <c r="L42" s="37">
        <f t="shared" si="1"/>
        <v>8.5864128273312819</v>
      </c>
      <c r="M42" s="40" t="s">
        <v>85</v>
      </c>
      <c r="N42" s="34"/>
    </row>
    <row r="43" spans="2:18" x14ac:dyDescent="0.25">
      <c r="C43" s="36" t="s">
        <v>87</v>
      </c>
      <c r="D43" s="37">
        <f>D41-D42</f>
        <v>0</v>
      </c>
      <c r="E43" s="37">
        <f t="shared" ref="E43:K43" si="2">E41-E42</f>
        <v>8.2617043541117319E-2</v>
      </c>
      <c r="F43" s="37">
        <f t="shared" si="2"/>
        <v>0.17429504225006309</v>
      </c>
      <c r="G43" s="37">
        <f t="shared" si="2"/>
        <v>0.39580131172990818</v>
      </c>
      <c r="H43" s="37">
        <f t="shared" si="2"/>
        <v>0.45926516192599909</v>
      </c>
      <c r="I43" s="37">
        <f t="shared" si="2"/>
        <v>0.56354770828558998</v>
      </c>
      <c r="J43" s="37">
        <f t="shared" si="2"/>
        <v>0.39929213041865452</v>
      </c>
      <c r="K43" s="37">
        <f t="shared" si="2"/>
        <v>4.7191341458630021E-3</v>
      </c>
      <c r="L43" s="41"/>
      <c r="M43" s="19" t="s">
        <v>86</v>
      </c>
      <c r="N43" s="34"/>
    </row>
    <row r="45" spans="2:18" x14ac:dyDescent="0.25">
      <c r="E45" s="26"/>
      <c r="F45" s="26"/>
      <c r="G45" s="26"/>
      <c r="H45" s="26"/>
      <c r="I45" s="26"/>
      <c r="J45" s="26"/>
      <c r="K45" s="26"/>
    </row>
    <row r="73" spans="3:11" ht="18" x14ac:dyDescent="0.25">
      <c r="C73" s="45"/>
      <c r="D73" s="45"/>
      <c r="E73" s="45"/>
      <c r="F73" s="45"/>
      <c r="G73" s="46"/>
      <c r="H73" s="46" t="s">
        <v>97</v>
      </c>
      <c r="I73" s="45"/>
      <c r="J73" s="46" t="s">
        <v>98</v>
      </c>
      <c r="K73" s="45"/>
    </row>
    <row r="74" spans="3:11" ht="30" x14ac:dyDescent="0.25">
      <c r="C74" s="47" t="s">
        <v>77</v>
      </c>
      <c r="D74" s="47" t="s">
        <v>79</v>
      </c>
      <c r="E74" s="47" t="s">
        <v>78</v>
      </c>
      <c r="F74" s="47" t="s">
        <v>82</v>
      </c>
      <c r="G74" s="47" t="s">
        <v>87</v>
      </c>
      <c r="H74" s="47" t="s">
        <v>88</v>
      </c>
      <c r="I74" s="47"/>
      <c r="J74" s="47" t="s">
        <v>88</v>
      </c>
      <c r="K74" s="47"/>
    </row>
    <row r="75" spans="3:11" x14ac:dyDescent="0.25">
      <c r="C75" s="45">
        <v>10</v>
      </c>
      <c r="D75" s="42">
        <f>F41</f>
        <v>1.7609999999999999</v>
      </c>
      <c r="E75" s="42">
        <f>F40</f>
        <v>0.17364817766693033</v>
      </c>
      <c r="F75" s="42">
        <f>F42</f>
        <v>1.5867049577499368</v>
      </c>
      <c r="G75" s="42">
        <f>F43</f>
        <v>0.17429504225006309</v>
      </c>
      <c r="H75" s="45">
        <v>3</v>
      </c>
      <c r="I75" s="48">
        <f>G75*H75</f>
        <v>0.52288512675018928</v>
      </c>
      <c r="J75" s="45">
        <v>2</v>
      </c>
      <c r="K75" s="48">
        <f>G75*J75</f>
        <v>0.34859008450012618</v>
      </c>
    </row>
    <row r="76" spans="3:11" x14ac:dyDescent="0.25">
      <c r="C76" s="45">
        <v>20</v>
      </c>
      <c r="D76" s="42">
        <f>G41</f>
        <v>3.5209999999999999</v>
      </c>
      <c r="E76" s="42">
        <f>G40</f>
        <v>0.34202014332566871</v>
      </c>
      <c r="F76" s="42">
        <f>G42</f>
        <v>3.1251986882700917</v>
      </c>
      <c r="G76" s="42">
        <f>G43</f>
        <v>0.39580131172990818</v>
      </c>
      <c r="H76" s="45">
        <v>3</v>
      </c>
      <c r="I76" s="48">
        <f t="shared" ref="I76:I77" si="3">G76*H76</f>
        <v>1.1874039351897245</v>
      </c>
      <c r="J76" s="45">
        <v>1</v>
      </c>
      <c r="K76" s="48">
        <f t="shared" ref="K76:K78" si="4">G76*J76</f>
        <v>0.39580131172990818</v>
      </c>
    </row>
    <row r="77" spans="3:11" x14ac:dyDescent="0.25">
      <c r="C77" s="45">
        <v>30</v>
      </c>
      <c r="D77" s="42">
        <f>H41</f>
        <v>5.0279999999999996</v>
      </c>
      <c r="E77" s="42">
        <f>H40</f>
        <v>0.49999999999999994</v>
      </c>
      <c r="F77" s="42">
        <f>H42</f>
        <v>4.5687348380740005</v>
      </c>
      <c r="G77" s="42">
        <f>H43</f>
        <v>0.45926516192599909</v>
      </c>
      <c r="H77" s="45">
        <v>1</v>
      </c>
      <c r="I77" s="48">
        <f t="shared" si="3"/>
        <v>0.45926516192599909</v>
      </c>
      <c r="J77" s="45">
        <v>2</v>
      </c>
      <c r="K77" s="48">
        <f t="shared" si="4"/>
        <v>0.91853032385199818</v>
      </c>
    </row>
    <row r="78" spans="3:11" x14ac:dyDescent="0.25">
      <c r="C78" s="45">
        <v>40</v>
      </c>
      <c r="D78" s="42">
        <f>I41</f>
        <v>6.4370000000000003</v>
      </c>
      <c r="E78" s="42">
        <f>I40</f>
        <v>0.64278760968653925</v>
      </c>
      <c r="F78" s="42">
        <f>I42</f>
        <v>5.8734522917144103</v>
      </c>
      <c r="G78" s="42">
        <f>I43</f>
        <v>0.56354770828558998</v>
      </c>
      <c r="H78" s="43"/>
      <c r="I78" s="43"/>
      <c r="J78" s="45">
        <v>0.5</v>
      </c>
      <c r="K78" s="48">
        <f t="shared" si="4"/>
        <v>0.28177385414279499</v>
      </c>
    </row>
    <row r="79" spans="3:11" x14ac:dyDescent="0.25">
      <c r="C79" s="45"/>
      <c r="D79" s="45"/>
      <c r="E79" s="45"/>
      <c r="F79" s="45"/>
      <c r="G79" s="45"/>
      <c r="H79" s="46" t="s">
        <v>96</v>
      </c>
      <c r="I79" s="48">
        <f>SUM(I75:I78)</f>
        <v>2.1695542238659131</v>
      </c>
      <c r="J79" s="46" t="s">
        <v>96</v>
      </c>
      <c r="K79" s="48">
        <f>SUM(K75:K78)</f>
        <v>1.9446955742248275</v>
      </c>
    </row>
    <row r="80" spans="3:11" x14ac:dyDescent="0.25">
      <c r="C80" s="45"/>
      <c r="D80" s="45"/>
      <c r="E80" s="45"/>
      <c r="F80" s="45"/>
      <c r="G80" s="45"/>
      <c r="H80" s="46" t="s">
        <v>88</v>
      </c>
      <c r="I80" s="49">
        <v>6.54E-2</v>
      </c>
      <c r="J80" s="46" t="s">
        <v>88</v>
      </c>
      <c r="K80" s="49">
        <v>0.1164</v>
      </c>
    </row>
    <row r="81" spans="3:12" ht="18" x14ac:dyDescent="0.25">
      <c r="C81" s="45"/>
      <c r="D81" s="45"/>
      <c r="E81" s="45"/>
      <c r="F81" s="45"/>
      <c r="G81" s="45"/>
      <c r="H81" s="46" t="s">
        <v>99</v>
      </c>
      <c r="I81" s="50">
        <f>I79*I80</f>
        <v>0.14188884624083073</v>
      </c>
      <c r="J81" s="46" t="s">
        <v>100</v>
      </c>
      <c r="K81" s="50">
        <f>K79*K80</f>
        <v>0.22636256483976994</v>
      </c>
    </row>
    <row r="82" spans="3:12" ht="18" x14ac:dyDescent="0.25">
      <c r="C82" s="45"/>
      <c r="D82" s="45"/>
      <c r="E82" s="45"/>
      <c r="F82" s="45"/>
      <c r="G82" s="45"/>
      <c r="H82" s="45"/>
      <c r="I82" s="45"/>
      <c r="J82" s="46" t="s">
        <v>101</v>
      </c>
      <c r="K82" s="50">
        <f>K81-I81</f>
        <v>8.4473718598939207E-2</v>
      </c>
    </row>
    <row r="83" spans="3:12" x14ac:dyDescent="0.25">
      <c r="C83" s="44"/>
      <c r="D83" s="44"/>
      <c r="E83" s="44"/>
      <c r="F83" s="44"/>
      <c r="G83" s="44"/>
      <c r="H83" s="44"/>
      <c r="I83" s="44"/>
      <c r="J83" s="44"/>
      <c r="K83" s="44"/>
    </row>
    <row r="84" spans="3:12" x14ac:dyDescent="0.25">
      <c r="C84" s="51"/>
      <c r="D84" s="51"/>
      <c r="E84" s="51"/>
      <c r="F84" s="51"/>
      <c r="G84" s="51"/>
      <c r="H84" s="51"/>
      <c r="I84" s="52" t="s">
        <v>89</v>
      </c>
      <c r="J84" s="51"/>
      <c r="K84" s="44"/>
    </row>
    <row r="85" spans="3:12" x14ac:dyDescent="0.25">
      <c r="C85" s="53" t="s">
        <v>90</v>
      </c>
      <c r="D85" s="54"/>
      <c r="E85" s="54"/>
      <c r="F85" s="54"/>
      <c r="G85" s="54"/>
      <c r="H85" s="55"/>
      <c r="I85" s="62">
        <f>I81</f>
        <v>0.14188884624083073</v>
      </c>
      <c r="J85" s="56" t="str">
        <f>IF(I85&gt;=0.055,"OK","NOT MET")</f>
        <v>OK</v>
      </c>
      <c r="K85" s="44"/>
    </row>
    <row r="86" spans="3:12" x14ac:dyDescent="0.25">
      <c r="C86" s="57" t="s">
        <v>91</v>
      </c>
      <c r="D86" s="58"/>
      <c r="E86" s="58"/>
      <c r="F86" s="58"/>
      <c r="G86" s="58"/>
      <c r="H86" s="59"/>
      <c r="I86" s="62">
        <f>K81</f>
        <v>0.22636256483976994</v>
      </c>
      <c r="J86" s="56" t="str">
        <f>IF(I86&gt;=0.09,"OK","NOT MET")</f>
        <v>OK</v>
      </c>
      <c r="K86" s="44"/>
    </row>
    <row r="87" spans="3:12" x14ac:dyDescent="0.25">
      <c r="C87" s="60" t="s">
        <v>92</v>
      </c>
      <c r="D87" s="51"/>
      <c r="E87" s="51"/>
      <c r="F87" s="51"/>
      <c r="G87" s="51"/>
      <c r="H87" s="61"/>
      <c r="I87" s="62">
        <f>K82</f>
        <v>8.4473718598939207E-2</v>
      </c>
      <c r="J87" s="56" t="str">
        <f>IF(I87&gt;=0.03,"OK","NOT MET")</f>
        <v>OK</v>
      </c>
      <c r="K87" s="44"/>
    </row>
    <row r="88" spans="3:12" x14ac:dyDescent="0.25">
      <c r="C88" s="57" t="s">
        <v>93</v>
      </c>
      <c r="D88" s="58"/>
      <c r="E88" s="58"/>
      <c r="F88" s="58"/>
      <c r="G88" s="58"/>
      <c r="H88" s="59"/>
      <c r="I88" s="62">
        <f>G77</f>
        <v>0.45926516192599909</v>
      </c>
      <c r="J88" s="56" t="str">
        <f>IF(I88&gt;=0.2,"OK","NOT MET")</f>
        <v>OK</v>
      </c>
      <c r="K88" s="44"/>
    </row>
    <row r="89" spans="3:12" x14ac:dyDescent="0.25">
      <c r="C89" s="60" t="s">
        <v>94</v>
      </c>
      <c r="D89" s="51"/>
      <c r="E89" s="51"/>
      <c r="F89" s="51"/>
      <c r="G89" s="51"/>
      <c r="H89" s="61"/>
      <c r="I89" s="63">
        <v>41</v>
      </c>
      <c r="J89" s="56" t="str">
        <f>IF(I89&gt;=25,"OK","NOT MET")</f>
        <v>OK</v>
      </c>
      <c r="L89" s="44" t="s">
        <v>102</v>
      </c>
    </row>
    <row r="90" spans="3:12" x14ac:dyDescent="0.25">
      <c r="C90" s="57" t="s">
        <v>95</v>
      </c>
      <c r="D90" s="58"/>
      <c r="E90" s="58"/>
      <c r="F90" s="58"/>
      <c r="G90" s="58"/>
      <c r="H90" s="59"/>
      <c r="I90" s="62">
        <f>C26</f>
        <v>0.9265303238519973</v>
      </c>
      <c r="J90" s="56" t="str">
        <f>IF(I90&gt;=0.15,"OK","NOT MET")</f>
        <v>OK</v>
      </c>
      <c r="K90" s="44"/>
    </row>
    <row r="91" spans="3:12" x14ac:dyDescent="0.25">
      <c r="C91" s="68" t="s">
        <v>108</v>
      </c>
      <c r="D91" s="58"/>
      <c r="E91" s="58"/>
      <c r="F91" s="58"/>
      <c r="G91" s="58"/>
      <c r="H91" s="59"/>
      <c r="I91" s="62"/>
      <c r="J91" s="56"/>
    </row>
    <row r="92" spans="3:12" x14ac:dyDescent="0.25">
      <c r="C92" s="68" t="s">
        <v>109</v>
      </c>
      <c r="D92" s="58"/>
      <c r="E92" s="58"/>
      <c r="F92" s="58"/>
      <c r="G92" s="58"/>
      <c r="H92" s="59"/>
      <c r="I92" s="62"/>
      <c r="J92" s="56"/>
    </row>
    <row r="93" spans="3:12" x14ac:dyDescent="0.25">
      <c r="C93" s="68" t="s">
        <v>110</v>
      </c>
      <c r="D93" s="58"/>
      <c r="E93" s="58"/>
      <c r="F93" s="58"/>
      <c r="G93" s="58"/>
      <c r="H93" s="59"/>
      <c r="I93" s="62">
        <f>C26</f>
        <v>0.9265303238519973</v>
      </c>
      <c r="J93" s="56"/>
    </row>
  </sheetData>
  <phoneticPr fontId="1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2AD2-723E-43EE-A380-D3A55656A121}">
  <dimension ref="A1:G66"/>
  <sheetViews>
    <sheetView zoomScaleNormal="100" workbookViewId="0">
      <pane ySplit="4" topLeftCell="A45" activePane="bottomLeft" state="frozen"/>
      <selection pane="bottomLeft" activeCell="A63" sqref="A63:XFD63"/>
    </sheetView>
  </sheetViews>
  <sheetFormatPr baseColWidth="10" defaultRowHeight="15" x14ac:dyDescent="0.25"/>
  <cols>
    <col min="1" max="16384" width="11.42578125" style="1"/>
  </cols>
  <sheetData>
    <row r="1" spans="1:7" x14ac:dyDescent="0.25">
      <c r="A1" s="1" t="s">
        <v>46</v>
      </c>
      <c r="B1" s="1">
        <v>1.0249999999999999</v>
      </c>
    </row>
    <row r="2" spans="1:7" x14ac:dyDescent="0.25">
      <c r="A2" s="1" t="s">
        <v>47</v>
      </c>
      <c r="B2" s="23">
        <v>0</v>
      </c>
    </row>
    <row r="4" spans="1:7" s="2" customFormat="1" ht="30" x14ac:dyDescent="0.25">
      <c r="A4" s="3" t="s">
        <v>48</v>
      </c>
      <c r="B4" s="3" t="s">
        <v>49</v>
      </c>
      <c r="C4" s="3" t="s">
        <v>50</v>
      </c>
      <c r="D4" s="3" t="s">
        <v>51</v>
      </c>
      <c r="E4" s="3" t="s">
        <v>52</v>
      </c>
      <c r="F4" s="3" t="s">
        <v>63</v>
      </c>
      <c r="G4" s="3" t="s">
        <v>53</v>
      </c>
    </row>
    <row r="6" spans="1:7" x14ac:dyDescent="0.25">
      <c r="A6" s="25">
        <v>7</v>
      </c>
      <c r="B6" s="25">
        <v>7.0140000000000002</v>
      </c>
      <c r="C6" s="24">
        <v>16100.6</v>
      </c>
      <c r="D6" s="25">
        <v>10.164</v>
      </c>
      <c r="E6" s="25">
        <v>71.150000000000006</v>
      </c>
      <c r="F6" s="25">
        <v>66.757999999999996</v>
      </c>
      <c r="G6" s="24">
        <v>227.8</v>
      </c>
    </row>
    <row r="7" spans="1:7" x14ac:dyDescent="0.25">
      <c r="A7" s="25">
        <v>7.02</v>
      </c>
      <c r="B7" s="25">
        <v>7.0339999999999998</v>
      </c>
      <c r="C7" s="24">
        <v>16154.8</v>
      </c>
      <c r="D7" s="25">
        <v>10.16</v>
      </c>
      <c r="E7" s="25">
        <v>71.135000000000005</v>
      </c>
      <c r="F7" s="25">
        <v>66.727999999999994</v>
      </c>
      <c r="G7" s="24">
        <v>228.2</v>
      </c>
    </row>
    <row r="8" spans="1:7" x14ac:dyDescent="0.25">
      <c r="A8" s="25">
        <v>7.04</v>
      </c>
      <c r="B8" s="25">
        <v>7.0540000000000003</v>
      </c>
      <c r="C8" s="24">
        <v>16209.1</v>
      </c>
      <c r="D8" s="25">
        <v>10.156000000000001</v>
      </c>
      <c r="E8" s="25">
        <v>71.12</v>
      </c>
      <c r="F8" s="25">
        <v>66.697999999999993</v>
      </c>
      <c r="G8" s="24">
        <v>228.5</v>
      </c>
    </row>
    <row r="9" spans="1:7" x14ac:dyDescent="0.25">
      <c r="A9" s="25">
        <v>7.06</v>
      </c>
      <c r="B9" s="25">
        <v>7.0739999999999998</v>
      </c>
      <c r="C9" s="24">
        <v>16263.4</v>
      </c>
      <c r="D9" s="25">
        <v>10.151</v>
      </c>
      <c r="E9" s="25">
        <v>71.105000000000004</v>
      </c>
      <c r="F9" s="25">
        <v>66.668999999999997</v>
      </c>
      <c r="G9" s="24">
        <v>228.9</v>
      </c>
    </row>
    <row r="10" spans="1:7" x14ac:dyDescent="0.25">
      <c r="A10" s="25">
        <v>7.08</v>
      </c>
      <c r="B10" s="25">
        <v>7.0940000000000003</v>
      </c>
      <c r="C10" s="24">
        <v>16317.7</v>
      </c>
      <c r="D10" s="25">
        <v>10.148</v>
      </c>
      <c r="E10" s="25">
        <v>71.09</v>
      </c>
      <c r="F10" s="25">
        <v>66.641000000000005</v>
      </c>
      <c r="G10" s="24">
        <v>229.3</v>
      </c>
    </row>
    <row r="11" spans="1:7" x14ac:dyDescent="0.25">
      <c r="A11" s="25">
        <v>7.1</v>
      </c>
      <c r="B11" s="25">
        <v>7.1139999999999999</v>
      </c>
      <c r="C11" s="24">
        <v>16372.1</v>
      </c>
      <c r="D11" s="25">
        <v>10.144</v>
      </c>
      <c r="E11" s="25">
        <v>71.075000000000003</v>
      </c>
      <c r="F11" s="25">
        <v>66.614000000000004</v>
      </c>
      <c r="G11" s="24">
        <v>229.7</v>
      </c>
    </row>
    <row r="12" spans="1:7" x14ac:dyDescent="0.25">
      <c r="A12" s="25">
        <v>7.12</v>
      </c>
      <c r="B12" s="25">
        <v>7.1340000000000003</v>
      </c>
      <c r="C12" s="24">
        <v>16426.099999999999</v>
      </c>
      <c r="D12" s="25">
        <v>10.14</v>
      </c>
      <c r="E12" s="25">
        <v>71.058000000000007</v>
      </c>
      <c r="F12" s="25">
        <v>66.599000000000004</v>
      </c>
      <c r="G12" s="24">
        <v>230.2</v>
      </c>
    </row>
    <row r="13" spans="1:7" x14ac:dyDescent="0.25">
      <c r="A13" s="25">
        <v>7.14</v>
      </c>
      <c r="B13" s="25">
        <v>7.1539999999999999</v>
      </c>
      <c r="C13" s="24">
        <v>16480.5</v>
      </c>
      <c r="D13" s="25">
        <v>10.135999999999999</v>
      </c>
      <c r="E13" s="25">
        <v>71.042000000000002</v>
      </c>
      <c r="F13" s="25">
        <v>66.572000000000003</v>
      </c>
      <c r="G13" s="24">
        <v>230.6</v>
      </c>
    </row>
    <row r="14" spans="1:7" x14ac:dyDescent="0.25">
      <c r="A14" s="25">
        <v>7.16</v>
      </c>
      <c r="B14" s="25">
        <v>7.1740000000000004</v>
      </c>
      <c r="C14" s="24">
        <v>16535</v>
      </c>
      <c r="D14" s="25">
        <v>10.132999999999999</v>
      </c>
      <c r="E14" s="25">
        <v>71.027000000000001</v>
      </c>
      <c r="F14" s="25">
        <v>66.463999999999999</v>
      </c>
      <c r="G14" s="24">
        <v>232</v>
      </c>
    </row>
    <row r="15" spans="1:7" x14ac:dyDescent="0.25">
      <c r="A15" s="25">
        <v>7.18</v>
      </c>
      <c r="B15" s="25">
        <v>7.194</v>
      </c>
      <c r="C15" s="24">
        <v>16589.400000000001</v>
      </c>
      <c r="D15" s="25">
        <v>10.130000000000001</v>
      </c>
      <c r="E15" s="25">
        <v>71.012</v>
      </c>
      <c r="F15" s="25">
        <v>66.415999999999997</v>
      </c>
      <c r="G15" s="24">
        <v>232.6</v>
      </c>
    </row>
    <row r="16" spans="1:7" x14ac:dyDescent="0.25">
      <c r="A16" s="25">
        <v>7.2</v>
      </c>
      <c r="B16" s="25">
        <v>7.2140000000000004</v>
      </c>
      <c r="C16" s="24">
        <v>16644</v>
      </c>
      <c r="D16" s="25">
        <v>10.127000000000001</v>
      </c>
      <c r="E16" s="25">
        <v>70.997</v>
      </c>
      <c r="F16" s="25">
        <v>66.382999999999996</v>
      </c>
      <c r="G16" s="24">
        <v>233.1</v>
      </c>
    </row>
    <row r="17" spans="1:7" x14ac:dyDescent="0.25">
      <c r="A17" s="25">
        <v>7.22</v>
      </c>
      <c r="B17" s="25">
        <v>7.234</v>
      </c>
      <c r="C17" s="24">
        <v>16698.5</v>
      </c>
      <c r="D17" s="25">
        <v>10.124000000000001</v>
      </c>
      <c r="E17" s="25">
        <v>70.981999999999999</v>
      </c>
      <c r="F17" s="25">
        <v>66.353999999999999</v>
      </c>
      <c r="G17" s="24">
        <v>233.6</v>
      </c>
    </row>
    <row r="18" spans="1:7" x14ac:dyDescent="0.25">
      <c r="A18" s="25">
        <v>7.24</v>
      </c>
      <c r="B18" s="25">
        <v>7.2539999999999996</v>
      </c>
      <c r="C18" s="24">
        <v>16753.099999999999</v>
      </c>
      <c r="D18" s="25">
        <v>10.119999999999999</v>
      </c>
      <c r="E18" s="25">
        <v>70.966999999999999</v>
      </c>
      <c r="F18" s="25">
        <v>66.328000000000003</v>
      </c>
      <c r="G18" s="24">
        <v>234</v>
      </c>
    </row>
    <row r="19" spans="1:7" x14ac:dyDescent="0.25">
      <c r="A19" s="25">
        <v>7.26</v>
      </c>
      <c r="B19" s="25">
        <v>7.274</v>
      </c>
      <c r="C19" s="24">
        <v>16807.8</v>
      </c>
      <c r="D19" s="25">
        <v>10.117000000000001</v>
      </c>
      <c r="E19" s="25">
        <v>70.951999999999998</v>
      </c>
      <c r="F19" s="25">
        <v>66.305000000000007</v>
      </c>
      <c r="G19" s="24">
        <v>234.3</v>
      </c>
    </row>
    <row r="20" spans="1:7" x14ac:dyDescent="0.25">
      <c r="A20" s="25">
        <v>7.28</v>
      </c>
      <c r="B20" s="25">
        <v>7.2939999999999996</v>
      </c>
      <c r="C20" s="24">
        <v>16862.400000000001</v>
      </c>
      <c r="D20" s="25">
        <v>10.114000000000001</v>
      </c>
      <c r="E20" s="25">
        <v>70.936000000000007</v>
      </c>
      <c r="F20" s="25">
        <v>66.283000000000001</v>
      </c>
      <c r="G20" s="24">
        <v>234.7</v>
      </c>
    </row>
    <row r="21" spans="1:7" x14ac:dyDescent="0.25">
      <c r="A21" s="25">
        <v>7.3</v>
      </c>
      <c r="B21" s="25">
        <v>7.3140000000000001</v>
      </c>
      <c r="C21" s="24">
        <v>16917.099999999999</v>
      </c>
      <c r="D21" s="25">
        <v>10.111000000000001</v>
      </c>
      <c r="E21" s="25">
        <v>70.921000000000006</v>
      </c>
      <c r="F21" s="25">
        <v>66.260999999999996</v>
      </c>
      <c r="G21" s="24">
        <v>235</v>
      </c>
    </row>
    <row r="22" spans="1:7" x14ac:dyDescent="0.25">
      <c r="A22" s="25">
        <v>7.32</v>
      </c>
      <c r="B22" s="25">
        <v>7.3339999999999996</v>
      </c>
      <c r="C22" s="24">
        <v>16971.900000000001</v>
      </c>
      <c r="D22" s="25">
        <v>10.108000000000001</v>
      </c>
      <c r="E22" s="25">
        <v>70.906000000000006</v>
      </c>
      <c r="F22" s="25">
        <v>66.241</v>
      </c>
      <c r="G22" s="24">
        <v>235.4</v>
      </c>
    </row>
    <row r="23" spans="1:7" x14ac:dyDescent="0.25">
      <c r="A23" s="25">
        <v>7.34</v>
      </c>
      <c r="B23" s="25">
        <v>7.3540000000000001</v>
      </c>
      <c r="C23" s="24">
        <v>17026.599999999999</v>
      </c>
      <c r="D23" s="25">
        <v>10.105</v>
      </c>
      <c r="E23" s="25">
        <v>70.891000000000005</v>
      </c>
      <c r="F23" s="25">
        <v>66.221000000000004</v>
      </c>
      <c r="G23" s="24">
        <v>235.7</v>
      </c>
    </row>
    <row r="24" spans="1:7" x14ac:dyDescent="0.25">
      <c r="A24" s="25">
        <v>7.36</v>
      </c>
      <c r="B24" s="25">
        <v>7.3739999999999997</v>
      </c>
      <c r="C24" s="24">
        <v>17081.5</v>
      </c>
      <c r="D24" s="25">
        <v>10.101000000000001</v>
      </c>
      <c r="E24" s="25">
        <v>70.876000000000005</v>
      </c>
      <c r="F24" s="25">
        <v>66.201999999999998</v>
      </c>
      <c r="G24" s="24">
        <v>236.1</v>
      </c>
    </row>
    <row r="25" spans="1:7" x14ac:dyDescent="0.25">
      <c r="A25" s="25">
        <v>7.38</v>
      </c>
      <c r="B25" s="25">
        <v>7.3940000000000001</v>
      </c>
      <c r="C25" s="24">
        <v>17136.3</v>
      </c>
      <c r="D25" s="25">
        <v>10.098000000000001</v>
      </c>
      <c r="E25" s="25">
        <v>70.861000000000004</v>
      </c>
      <c r="F25" s="25">
        <v>66.183999999999997</v>
      </c>
      <c r="G25" s="24">
        <v>236.4</v>
      </c>
    </row>
    <row r="26" spans="1:7" x14ac:dyDescent="0.25">
      <c r="A26" s="25">
        <v>7.4</v>
      </c>
      <c r="B26" s="25">
        <v>7.4139999999999997</v>
      </c>
      <c r="C26" s="24">
        <v>17191.8</v>
      </c>
      <c r="D26" s="25">
        <v>10.101000000000001</v>
      </c>
      <c r="E26" s="25">
        <v>70.843000000000004</v>
      </c>
      <c r="F26" s="25">
        <v>65.938999999999993</v>
      </c>
      <c r="G26" s="24">
        <v>239.5</v>
      </c>
    </row>
    <row r="27" spans="1:7" x14ac:dyDescent="0.25">
      <c r="A27" s="25">
        <v>7.42</v>
      </c>
      <c r="B27" s="25">
        <v>7.4340000000000002</v>
      </c>
      <c r="C27" s="24">
        <v>17246.900000000001</v>
      </c>
      <c r="D27" s="25">
        <v>10.099</v>
      </c>
      <c r="E27" s="25">
        <v>70.828000000000003</v>
      </c>
      <c r="F27" s="25">
        <v>65.855000000000004</v>
      </c>
      <c r="G27" s="24">
        <v>240.7</v>
      </c>
    </row>
    <row r="28" spans="1:7" x14ac:dyDescent="0.25">
      <c r="A28" s="25">
        <v>7.44</v>
      </c>
      <c r="B28" s="25">
        <v>7.4539999999999997</v>
      </c>
      <c r="C28" s="24">
        <v>17302.099999999999</v>
      </c>
      <c r="D28" s="25">
        <v>10.097</v>
      </c>
      <c r="E28" s="25">
        <v>70.811999999999998</v>
      </c>
      <c r="F28" s="25">
        <v>65.804000000000002</v>
      </c>
      <c r="G28" s="24">
        <v>241.4</v>
      </c>
    </row>
    <row r="29" spans="1:7" x14ac:dyDescent="0.25">
      <c r="A29" s="25">
        <v>7.46</v>
      </c>
      <c r="B29" s="25">
        <v>7.4740000000000002</v>
      </c>
      <c r="C29" s="24">
        <v>17357.3</v>
      </c>
      <c r="D29" s="25">
        <v>10.095000000000001</v>
      </c>
      <c r="E29" s="25">
        <v>70.796000000000006</v>
      </c>
      <c r="F29" s="25">
        <v>65.763000000000005</v>
      </c>
      <c r="G29" s="24">
        <v>242</v>
      </c>
    </row>
    <row r="30" spans="1:7" x14ac:dyDescent="0.25">
      <c r="A30" s="25">
        <v>7.48</v>
      </c>
      <c r="B30" s="25">
        <v>7.4939999999999998</v>
      </c>
      <c r="C30" s="24">
        <v>17412.599999999999</v>
      </c>
      <c r="D30" s="25">
        <v>10.093</v>
      </c>
      <c r="E30" s="25">
        <v>70.778999999999996</v>
      </c>
      <c r="F30" s="25">
        <v>65.724999999999994</v>
      </c>
      <c r="G30" s="24">
        <v>242.6</v>
      </c>
    </row>
    <row r="31" spans="1:7" x14ac:dyDescent="0.25">
      <c r="A31" s="25">
        <v>7.5</v>
      </c>
      <c r="B31" s="25">
        <v>7.5140000000000002</v>
      </c>
      <c r="C31" s="24">
        <v>17468</v>
      </c>
      <c r="D31" s="25">
        <v>10.090999999999999</v>
      </c>
      <c r="E31" s="25">
        <v>70.763000000000005</v>
      </c>
      <c r="F31" s="25">
        <v>65.688999999999993</v>
      </c>
      <c r="G31" s="24">
        <v>243.2</v>
      </c>
    </row>
    <row r="32" spans="1:7" x14ac:dyDescent="0.25">
      <c r="A32" s="25">
        <v>7.52</v>
      </c>
      <c r="B32" s="25">
        <v>7.5339999999999998</v>
      </c>
      <c r="C32" s="24">
        <v>17523.400000000001</v>
      </c>
      <c r="D32" s="25">
        <v>10.089</v>
      </c>
      <c r="E32" s="25">
        <v>70.747</v>
      </c>
      <c r="F32" s="25">
        <v>65.653000000000006</v>
      </c>
      <c r="G32" s="24">
        <v>243.8</v>
      </c>
    </row>
    <row r="33" spans="1:7" x14ac:dyDescent="0.25">
      <c r="A33" s="25">
        <v>7.54</v>
      </c>
      <c r="B33" s="25">
        <v>7.5540000000000003</v>
      </c>
      <c r="C33" s="24">
        <v>17578.900000000001</v>
      </c>
      <c r="D33" s="25">
        <v>10.087</v>
      </c>
      <c r="E33" s="25">
        <v>70.730999999999995</v>
      </c>
      <c r="F33" s="25">
        <v>65.619</v>
      </c>
      <c r="G33" s="24">
        <v>244.3</v>
      </c>
    </row>
    <row r="34" spans="1:7" x14ac:dyDescent="0.25">
      <c r="A34" s="25">
        <v>7.56</v>
      </c>
      <c r="B34" s="25">
        <v>7.5739999999999998</v>
      </c>
      <c r="C34" s="24">
        <v>17634.400000000001</v>
      </c>
      <c r="D34" s="25">
        <v>10.085000000000001</v>
      </c>
      <c r="E34" s="25">
        <v>70.713999999999999</v>
      </c>
      <c r="F34" s="25">
        <v>65.584000000000003</v>
      </c>
      <c r="G34" s="24">
        <v>244.9</v>
      </c>
    </row>
    <row r="35" spans="1:7" x14ac:dyDescent="0.25">
      <c r="A35" s="25">
        <v>7.58</v>
      </c>
      <c r="B35" s="25">
        <v>7.5940000000000003</v>
      </c>
      <c r="C35" s="24">
        <v>17690</v>
      </c>
      <c r="D35" s="25">
        <v>10.083</v>
      </c>
      <c r="E35" s="25">
        <v>70.697999999999993</v>
      </c>
      <c r="F35" s="25">
        <v>65.551000000000002</v>
      </c>
      <c r="G35" s="24">
        <v>245.4</v>
      </c>
    </row>
    <row r="36" spans="1:7" x14ac:dyDescent="0.25">
      <c r="A36" s="25">
        <v>7.6</v>
      </c>
      <c r="B36" s="25">
        <v>7.6139999999999999</v>
      </c>
      <c r="C36" s="24">
        <v>17745.7</v>
      </c>
      <c r="D36" s="25">
        <v>10.082000000000001</v>
      </c>
      <c r="E36" s="25">
        <v>70.680999999999997</v>
      </c>
      <c r="F36" s="25">
        <v>65.516999999999996</v>
      </c>
      <c r="G36" s="24">
        <v>246</v>
      </c>
    </row>
    <row r="37" spans="1:7" x14ac:dyDescent="0.25">
      <c r="A37" s="25">
        <v>7.62</v>
      </c>
      <c r="B37" s="25">
        <v>7.6340000000000003</v>
      </c>
      <c r="C37" s="24">
        <v>17801.400000000001</v>
      </c>
      <c r="D37" s="25">
        <v>10.08</v>
      </c>
      <c r="E37" s="25">
        <v>70.664000000000001</v>
      </c>
      <c r="F37" s="25">
        <v>65.483999999999995</v>
      </c>
      <c r="G37" s="24">
        <v>246.5</v>
      </c>
    </row>
    <row r="38" spans="1:7" x14ac:dyDescent="0.25">
      <c r="A38" s="25">
        <v>7.64</v>
      </c>
      <c r="B38" s="25">
        <v>7.6539999999999999</v>
      </c>
      <c r="C38" s="24">
        <v>17857.099999999999</v>
      </c>
      <c r="D38" s="25">
        <v>10.077999999999999</v>
      </c>
      <c r="E38" s="25">
        <v>70.647999999999996</v>
      </c>
      <c r="F38" s="25">
        <v>65.450999999999993</v>
      </c>
      <c r="G38" s="24">
        <v>247.1</v>
      </c>
    </row>
    <row r="39" spans="1:7" x14ac:dyDescent="0.25">
      <c r="A39" s="25">
        <v>7.66</v>
      </c>
      <c r="B39" s="25">
        <v>7.6740000000000004</v>
      </c>
      <c r="C39" s="24">
        <v>17913</v>
      </c>
      <c r="D39" s="25">
        <v>10.077</v>
      </c>
      <c r="E39" s="25">
        <v>70.631</v>
      </c>
      <c r="F39" s="25">
        <v>65.417000000000002</v>
      </c>
      <c r="G39" s="24">
        <v>247.7</v>
      </c>
    </row>
    <row r="40" spans="1:7" x14ac:dyDescent="0.25">
      <c r="A40" s="25">
        <v>7.68</v>
      </c>
      <c r="B40" s="25">
        <v>7.694</v>
      </c>
      <c r="C40" s="24">
        <v>17968.900000000001</v>
      </c>
      <c r="D40" s="25">
        <v>10.074999999999999</v>
      </c>
      <c r="E40" s="25">
        <v>70.614000000000004</v>
      </c>
      <c r="F40" s="25">
        <v>65.384</v>
      </c>
      <c r="G40" s="24">
        <v>248.2</v>
      </c>
    </row>
    <row r="41" spans="1:7" x14ac:dyDescent="0.25">
      <c r="A41" s="25">
        <v>7.7</v>
      </c>
      <c r="B41" s="25">
        <v>7.7140000000000004</v>
      </c>
      <c r="C41" s="24">
        <v>18024.8</v>
      </c>
      <c r="D41" s="25">
        <v>10.074</v>
      </c>
      <c r="E41" s="25">
        <v>70.596999999999994</v>
      </c>
      <c r="F41" s="25">
        <v>65.350999999999999</v>
      </c>
      <c r="G41" s="24">
        <v>248.8</v>
      </c>
    </row>
    <row r="42" spans="1:7" x14ac:dyDescent="0.25">
      <c r="A42" s="25">
        <v>7.72</v>
      </c>
      <c r="B42" s="25">
        <v>7.734</v>
      </c>
      <c r="C42" s="24">
        <v>18080.8</v>
      </c>
      <c r="D42" s="25">
        <v>10.073</v>
      </c>
      <c r="E42" s="25">
        <v>70.58</v>
      </c>
      <c r="F42" s="25">
        <v>65.319000000000003</v>
      </c>
      <c r="G42" s="24">
        <v>249.3</v>
      </c>
    </row>
    <row r="43" spans="1:7" x14ac:dyDescent="0.25">
      <c r="A43" s="25">
        <v>7.74</v>
      </c>
      <c r="B43" s="25">
        <v>7.7539999999999996</v>
      </c>
      <c r="C43" s="24">
        <v>18136.900000000001</v>
      </c>
      <c r="D43" s="25">
        <v>10.071999999999999</v>
      </c>
      <c r="E43" s="25">
        <v>70.563000000000002</v>
      </c>
      <c r="F43" s="25">
        <v>65.286000000000001</v>
      </c>
      <c r="G43" s="24">
        <v>249.9</v>
      </c>
    </row>
    <row r="44" spans="1:7" x14ac:dyDescent="0.25">
      <c r="A44" s="25">
        <v>7.76</v>
      </c>
      <c r="B44" s="25">
        <v>7.774</v>
      </c>
      <c r="C44" s="24">
        <v>18193</v>
      </c>
      <c r="D44" s="25">
        <v>10.071</v>
      </c>
      <c r="E44" s="25">
        <v>70.546000000000006</v>
      </c>
      <c r="F44" s="25">
        <v>65.251999999999995</v>
      </c>
      <c r="G44" s="24">
        <v>250.5</v>
      </c>
    </row>
    <row r="45" spans="1:7" x14ac:dyDescent="0.25">
      <c r="A45" s="25">
        <v>7.78</v>
      </c>
      <c r="B45" s="25">
        <v>7.7939999999999996</v>
      </c>
      <c r="C45" s="24">
        <v>18249.2</v>
      </c>
      <c r="D45" s="25">
        <v>10.07</v>
      </c>
      <c r="E45" s="25">
        <v>70.528999999999996</v>
      </c>
      <c r="F45" s="25">
        <v>65.218000000000004</v>
      </c>
      <c r="G45" s="24">
        <v>251.1</v>
      </c>
    </row>
    <row r="46" spans="1:7" x14ac:dyDescent="0.25">
      <c r="A46" s="25">
        <v>7.8</v>
      </c>
      <c r="B46" s="25">
        <v>7.8140000000000001</v>
      </c>
      <c r="C46" s="24">
        <v>18305.3</v>
      </c>
      <c r="D46" s="25">
        <v>10.068</v>
      </c>
      <c r="E46" s="25">
        <v>70.512</v>
      </c>
      <c r="F46" s="25">
        <v>65.143000000000001</v>
      </c>
      <c r="G46" s="24">
        <v>252.2</v>
      </c>
    </row>
    <row r="47" spans="1:7" x14ac:dyDescent="0.25">
      <c r="A47" s="25">
        <v>7.82</v>
      </c>
      <c r="B47" s="25">
        <v>7.8339999999999996</v>
      </c>
      <c r="C47" s="24">
        <v>18361.400000000001</v>
      </c>
      <c r="D47" s="25">
        <v>10.068</v>
      </c>
      <c r="E47" s="25">
        <v>70.495999999999995</v>
      </c>
      <c r="F47" s="25">
        <v>65.013000000000005</v>
      </c>
      <c r="G47" s="24">
        <v>254</v>
      </c>
    </row>
    <row r="48" spans="1:7" x14ac:dyDescent="0.25">
      <c r="A48" s="25">
        <v>7.84</v>
      </c>
      <c r="B48" s="25">
        <v>7.8540000000000001</v>
      </c>
      <c r="C48" s="24">
        <v>18417.599999999999</v>
      </c>
      <c r="D48" s="25">
        <v>10.068</v>
      </c>
      <c r="E48" s="25">
        <v>70.478999999999999</v>
      </c>
      <c r="F48" s="25">
        <v>64.927000000000007</v>
      </c>
      <c r="G48" s="24">
        <v>255.3</v>
      </c>
    </row>
    <row r="49" spans="1:7" x14ac:dyDescent="0.25">
      <c r="A49" s="25">
        <v>7.86</v>
      </c>
      <c r="B49" s="25">
        <v>7.8739999999999997</v>
      </c>
      <c r="C49" s="24">
        <v>18473.900000000001</v>
      </c>
      <c r="D49" s="25">
        <v>10.067</v>
      </c>
      <c r="E49" s="25">
        <v>70.462000000000003</v>
      </c>
      <c r="F49" s="25">
        <v>64.863</v>
      </c>
      <c r="G49" s="24">
        <v>256.2</v>
      </c>
    </row>
    <row r="50" spans="1:7" x14ac:dyDescent="0.25">
      <c r="A50" s="25">
        <v>7.88</v>
      </c>
      <c r="B50" s="25">
        <v>7.8940000000000001</v>
      </c>
      <c r="C50" s="24">
        <v>18530.2</v>
      </c>
      <c r="D50" s="25">
        <v>10.067</v>
      </c>
      <c r="E50" s="25">
        <v>70.444999999999993</v>
      </c>
      <c r="F50" s="25">
        <v>64.808999999999997</v>
      </c>
      <c r="G50" s="24">
        <v>257.10000000000002</v>
      </c>
    </row>
    <row r="51" spans="1:7" x14ac:dyDescent="0.25">
      <c r="A51" s="25">
        <v>7.9</v>
      </c>
      <c r="B51" s="25">
        <v>7.9139999999999997</v>
      </c>
      <c r="C51" s="24">
        <v>18586.599999999999</v>
      </c>
      <c r="D51" s="25">
        <v>10.066000000000001</v>
      </c>
      <c r="E51" s="25">
        <v>70.427999999999997</v>
      </c>
      <c r="F51" s="25">
        <v>64.759</v>
      </c>
      <c r="G51" s="24">
        <v>257.89999999999998</v>
      </c>
    </row>
    <row r="52" spans="1:7" x14ac:dyDescent="0.25">
      <c r="A52" s="25">
        <v>7.92</v>
      </c>
      <c r="B52" s="25">
        <v>7.9340000000000002</v>
      </c>
      <c r="C52" s="24">
        <v>18643</v>
      </c>
      <c r="D52" s="25">
        <v>10.066000000000001</v>
      </c>
      <c r="E52" s="25">
        <v>70.411000000000001</v>
      </c>
      <c r="F52" s="25">
        <v>64.709000000000003</v>
      </c>
      <c r="G52" s="24">
        <v>258.7</v>
      </c>
    </row>
    <row r="53" spans="1:7" x14ac:dyDescent="0.25">
      <c r="A53" s="25">
        <v>7.94</v>
      </c>
      <c r="B53" s="25">
        <v>7.9539999999999997</v>
      </c>
      <c r="C53" s="24">
        <v>18699.5</v>
      </c>
      <c r="D53" s="25">
        <v>10.065</v>
      </c>
      <c r="E53" s="25">
        <v>70.394000000000005</v>
      </c>
      <c r="F53" s="25">
        <v>64.662000000000006</v>
      </c>
      <c r="G53" s="24">
        <v>259.5</v>
      </c>
    </row>
    <row r="54" spans="1:7" x14ac:dyDescent="0.25">
      <c r="A54" s="25">
        <v>7.96</v>
      </c>
      <c r="B54" s="25">
        <v>7.9740000000000002</v>
      </c>
      <c r="C54" s="24">
        <v>18756</v>
      </c>
      <c r="D54" s="25">
        <v>10.065</v>
      </c>
      <c r="E54" s="25">
        <v>70.376999999999995</v>
      </c>
      <c r="F54" s="25">
        <v>64.614000000000004</v>
      </c>
      <c r="G54" s="24">
        <v>260.3</v>
      </c>
    </row>
    <row r="55" spans="1:7" x14ac:dyDescent="0.25">
      <c r="A55" s="25">
        <v>7.98</v>
      </c>
      <c r="B55" s="25">
        <v>7.9939999999999998</v>
      </c>
      <c r="C55" s="24">
        <v>18812.599999999999</v>
      </c>
      <c r="D55" s="25">
        <v>10.065</v>
      </c>
      <c r="E55" s="25">
        <v>70.36</v>
      </c>
      <c r="F55" s="25">
        <v>64.566999999999993</v>
      </c>
      <c r="G55" s="24">
        <v>261.10000000000002</v>
      </c>
    </row>
    <row r="56" spans="1:7" x14ac:dyDescent="0.25">
      <c r="A56" s="25">
        <v>8</v>
      </c>
      <c r="B56" s="25">
        <v>8.0139999999999993</v>
      </c>
      <c r="C56" s="24">
        <v>18869.3</v>
      </c>
      <c r="D56" s="25">
        <v>10.064</v>
      </c>
      <c r="E56" s="25">
        <v>70.343000000000004</v>
      </c>
      <c r="F56" s="25">
        <v>64.53</v>
      </c>
      <c r="G56" s="24">
        <v>261.7</v>
      </c>
    </row>
    <row r="57" spans="1:7" x14ac:dyDescent="0.25">
      <c r="A57" s="25">
        <v>8.02</v>
      </c>
      <c r="B57" s="25">
        <v>8.0340000000000007</v>
      </c>
      <c r="C57" s="24">
        <v>18926.099999999999</v>
      </c>
      <c r="D57" s="25">
        <v>10.064</v>
      </c>
      <c r="E57" s="25">
        <v>70.325000000000003</v>
      </c>
      <c r="F57" s="25">
        <v>64.498999999999995</v>
      </c>
      <c r="G57" s="24">
        <v>262.3</v>
      </c>
    </row>
    <row r="58" spans="1:7" x14ac:dyDescent="0.25">
      <c r="A58" s="25">
        <v>8.0399999999999991</v>
      </c>
      <c r="B58" s="25">
        <v>8.0540000000000003</v>
      </c>
      <c r="C58" s="24">
        <v>18982.900000000001</v>
      </c>
      <c r="D58" s="25">
        <v>10.064</v>
      </c>
      <c r="E58" s="25">
        <v>70.308000000000007</v>
      </c>
      <c r="F58" s="25">
        <v>64.466999999999999</v>
      </c>
      <c r="G58" s="24">
        <v>262.89999999999998</v>
      </c>
    </row>
    <row r="59" spans="1:7" x14ac:dyDescent="0.25">
      <c r="A59" s="25">
        <v>8.06</v>
      </c>
      <c r="B59" s="25">
        <v>8.0739999999999998</v>
      </c>
      <c r="C59" s="24">
        <v>19039.8</v>
      </c>
      <c r="D59" s="25">
        <v>10.064</v>
      </c>
      <c r="E59" s="25">
        <v>70.290000000000006</v>
      </c>
      <c r="F59" s="25">
        <v>64.433999999999997</v>
      </c>
      <c r="G59" s="24">
        <v>263.5</v>
      </c>
    </row>
    <row r="60" spans="1:7" x14ac:dyDescent="0.25">
      <c r="A60" s="25">
        <v>8.08</v>
      </c>
      <c r="B60" s="25">
        <v>8.0939999999999994</v>
      </c>
      <c r="C60" s="24">
        <v>19096.8</v>
      </c>
      <c r="D60" s="25">
        <v>10.064</v>
      </c>
      <c r="E60" s="25">
        <v>70.272999999999996</v>
      </c>
      <c r="F60" s="25">
        <v>64.399000000000001</v>
      </c>
      <c r="G60" s="24">
        <v>264.2</v>
      </c>
    </row>
    <row r="61" spans="1:7" x14ac:dyDescent="0.25">
      <c r="A61" s="25">
        <v>8.1</v>
      </c>
      <c r="B61" s="25">
        <v>8.1140000000000008</v>
      </c>
      <c r="C61" s="24">
        <v>19153.8</v>
      </c>
      <c r="D61" s="25">
        <v>10.064</v>
      </c>
      <c r="E61" s="25">
        <v>70.254999999999995</v>
      </c>
      <c r="F61" s="25">
        <v>64.364000000000004</v>
      </c>
      <c r="G61" s="24">
        <v>264.8</v>
      </c>
    </row>
    <row r="62" spans="1:7" x14ac:dyDescent="0.25">
      <c r="A62" s="25">
        <v>8.1199999999999992</v>
      </c>
      <c r="B62" s="25">
        <v>8.1340000000000003</v>
      </c>
      <c r="C62" s="24">
        <v>19210.900000000001</v>
      </c>
      <c r="D62" s="25">
        <v>10.064</v>
      </c>
      <c r="E62" s="25">
        <v>70.236999999999995</v>
      </c>
      <c r="F62" s="25">
        <v>64.326999999999998</v>
      </c>
      <c r="G62" s="24">
        <v>265.5</v>
      </c>
    </row>
    <row r="63" spans="1:7" x14ac:dyDescent="0.25">
      <c r="A63" s="25">
        <v>8.14</v>
      </c>
      <c r="B63" s="25">
        <v>8.1539999999999999</v>
      </c>
      <c r="C63" s="24">
        <v>19268</v>
      </c>
      <c r="D63" s="25">
        <v>10.064</v>
      </c>
      <c r="E63" s="25">
        <v>70.218999999999994</v>
      </c>
      <c r="F63" s="25">
        <v>64.289000000000001</v>
      </c>
      <c r="G63" s="24">
        <v>266.2</v>
      </c>
    </row>
    <row r="64" spans="1:7" x14ac:dyDescent="0.25">
      <c r="A64" s="25">
        <v>8.16</v>
      </c>
      <c r="B64" s="25">
        <v>8.1739999999999995</v>
      </c>
      <c r="C64" s="24">
        <v>19325.2</v>
      </c>
      <c r="D64" s="25">
        <v>10.064</v>
      </c>
      <c r="E64" s="25">
        <v>70.200999999999993</v>
      </c>
      <c r="F64" s="25">
        <v>64.25</v>
      </c>
      <c r="G64" s="24">
        <v>266.89999999999998</v>
      </c>
    </row>
    <row r="65" spans="1:7" x14ac:dyDescent="0.25">
      <c r="A65" s="25">
        <v>8.18</v>
      </c>
      <c r="B65" s="25">
        <v>8.1940000000000008</v>
      </c>
      <c r="C65" s="24">
        <v>19382.5</v>
      </c>
      <c r="D65" s="25">
        <v>10.064</v>
      </c>
      <c r="E65" s="25">
        <v>70.183999999999997</v>
      </c>
      <c r="F65" s="25">
        <v>64.210999999999999</v>
      </c>
      <c r="G65" s="24">
        <v>267.60000000000002</v>
      </c>
    </row>
    <row r="66" spans="1:7" x14ac:dyDescent="0.25">
      <c r="A66" s="25">
        <v>8.1999999999999993</v>
      </c>
      <c r="B66" s="25">
        <v>8.2140000000000004</v>
      </c>
      <c r="C66" s="24">
        <v>19439.7</v>
      </c>
      <c r="D66" s="25">
        <v>10.065</v>
      </c>
      <c r="E66" s="25">
        <v>70.165999999999997</v>
      </c>
      <c r="F66" s="25">
        <v>64.143000000000001</v>
      </c>
      <c r="G66" s="24">
        <v>268.8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EE64-D328-4995-9BF8-19E76E60A82F}">
  <dimension ref="A1:J41"/>
  <sheetViews>
    <sheetView workbookViewId="0">
      <pane ySplit="4" topLeftCell="A30" activePane="bottomLeft" state="frozen"/>
      <selection pane="bottomLeft" activeCell="A39" sqref="A39:J39"/>
    </sheetView>
  </sheetViews>
  <sheetFormatPr baseColWidth="10" defaultRowHeight="15" x14ac:dyDescent="0.25"/>
  <sheetData>
    <row r="1" spans="1:10" x14ac:dyDescent="0.25">
      <c r="A1" s="1" t="s">
        <v>46</v>
      </c>
      <c r="B1" s="1">
        <v>1.0249999999999999</v>
      </c>
    </row>
    <row r="2" spans="1:10" x14ac:dyDescent="0.25">
      <c r="A2" s="1" t="s">
        <v>47</v>
      </c>
      <c r="B2" s="23">
        <v>0</v>
      </c>
    </row>
    <row r="3" spans="1:10" x14ac:dyDescent="0.25">
      <c r="A3" s="1"/>
      <c r="B3" s="1"/>
    </row>
    <row r="4" spans="1:10" ht="30" x14ac:dyDescent="0.25">
      <c r="A4" s="3" t="s">
        <v>50</v>
      </c>
      <c r="B4" s="3" t="s">
        <v>54</v>
      </c>
      <c r="C4" s="3" t="s">
        <v>55</v>
      </c>
      <c r="D4" s="3" t="s">
        <v>56</v>
      </c>
      <c r="E4" s="3" t="s">
        <v>57</v>
      </c>
      <c r="F4" s="3" t="s">
        <v>58</v>
      </c>
      <c r="G4" s="3" t="s">
        <v>59</v>
      </c>
      <c r="H4" s="3" t="s">
        <v>62</v>
      </c>
      <c r="I4" s="3" t="s">
        <v>61</v>
      </c>
      <c r="J4" s="3" t="s">
        <v>60</v>
      </c>
    </row>
    <row r="6" spans="1:10" x14ac:dyDescent="0.25">
      <c r="A6">
        <v>16000</v>
      </c>
      <c r="B6" s="26">
        <v>0.88800000000000001</v>
      </c>
      <c r="C6" s="26">
        <v>1.78</v>
      </c>
      <c r="D6" s="26">
        <v>2.1389999999999998</v>
      </c>
      <c r="E6" s="26">
        <v>2.68</v>
      </c>
      <c r="F6" s="26">
        <v>3.593</v>
      </c>
      <c r="G6" s="26">
        <v>5.2889999999999997</v>
      </c>
      <c r="H6" s="26">
        <v>6.6280000000000001</v>
      </c>
      <c r="I6" s="26">
        <v>7.6150000000000002</v>
      </c>
      <c r="J6" s="26">
        <v>8.1370000000000005</v>
      </c>
    </row>
    <row r="7" spans="1:10" x14ac:dyDescent="0.25">
      <c r="A7">
        <v>16100</v>
      </c>
      <c r="B7" s="26">
        <v>0.88800000000000001</v>
      </c>
      <c r="C7" s="26">
        <v>1.7789999999999999</v>
      </c>
      <c r="D7" s="26">
        <v>2.137</v>
      </c>
      <c r="E7" s="26">
        <v>2.6779999999999999</v>
      </c>
      <c r="F7" s="26">
        <v>3.59</v>
      </c>
      <c r="G7" s="26">
        <v>5.2789999999999999</v>
      </c>
      <c r="H7" s="26">
        <v>6.6219999999999999</v>
      </c>
      <c r="I7" s="26">
        <v>7.609</v>
      </c>
      <c r="J7" s="26">
        <v>8.1310000000000002</v>
      </c>
    </row>
    <row r="8" spans="1:10" x14ac:dyDescent="0.25">
      <c r="A8">
        <v>16200</v>
      </c>
      <c r="B8" s="26">
        <v>0.88700000000000001</v>
      </c>
      <c r="C8" s="26">
        <v>1.778</v>
      </c>
      <c r="D8" s="26">
        <v>2.1360000000000001</v>
      </c>
      <c r="E8" s="26">
        <v>2.6760000000000002</v>
      </c>
      <c r="F8" s="26">
        <v>3.5880000000000001</v>
      </c>
      <c r="G8" s="26">
        <v>5.27</v>
      </c>
      <c r="H8" s="26">
        <v>6.6159999999999997</v>
      </c>
      <c r="I8" s="26">
        <v>7.6040000000000001</v>
      </c>
      <c r="J8" s="26">
        <v>8.125</v>
      </c>
    </row>
    <row r="9" spans="1:10" x14ac:dyDescent="0.25">
      <c r="A9">
        <v>16300</v>
      </c>
      <c r="B9" s="26">
        <v>0.88600000000000001</v>
      </c>
      <c r="C9" s="26">
        <v>1.776</v>
      </c>
      <c r="D9" s="26">
        <v>2.1349999999999998</v>
      </c>
      <c r="E9" s="26">
        <v>2.6749999999999998</v>
      </c>
      <c r="F9" s="26">
        <v>3.585</v>
      </c>
      <c r="G9" s="26">
        <v>5.26</v>
      </c>
      <c r="H9" s="26">
        <v>6.61</v>
      </c>
      <c r="I9" s="26">
        <v>7.5979999999999999</v>
      </c>
      <c r="J9" s="26">
        <v>8.1189999999999998</v>
      </c>
    </row>
    <row r="10" spans="1:10" x14ac:dyDescent="0.25">
      <c r="A10">
        <v>16400</v>
      </c>
      <c r="B10" s="26">
        <v>0.88600000000000001</v>
      </c>
      <c r="C10" s="26">
        <v>1.7749999999999999</v>
      </c>
      <c r="D10" s="26">
        <v>2.133</v>
      </c>
      <c r="E10" s="26">
        <v>2.673</v>
      </c>
      <c r="F10" s="26">
        <v>3.5830000000000002</v>
      </c>
      <c r="G10" s="26">
        <v>5.2510000000000003</v>
      </c>
      <c r="H10" s="26">
        <v>6.6050000000000004</v>
      </c>
      <c r="I10" s="26">
        <v>7.593</v>
      </c>
      <c r="J10" s="26">
        <v>8.1129999999999995</v>
      </c>
    </row>
    <row r="11" spans="1:10" x14ac:dyDescent="0.25">
      <c r="A11">
        <v>16500</v>
      </c>
      <c r="B11" s="26">
        <v>0.88500000000000001</v>
      </c>
      <c r="C11" s="26">
        <v>1.774</v>
      </c>
      <c r="D11" s="26">
        <v>2.1320000000000001</v>
      </c>
      <c r="E11" s="26">
        <v>2.6709999999999998</v>
      </c>
      <c r="F11" s="26">
        <v>3.581</v>
      </c>
      <c r="G11" s="26">
        <v>5.2409999999999997</v>
      </c>
      <c r="H11" s="26">
        <v>6.5990000000000002</v>
      </c>
      <c r="I11" s="26">
        <v>7.5869999999999997</v>
      </c>
      <c r="J11" s="26">
        <v>8.1059999999999999</v>
      </c>
    </row>
    <row r="12" spans="1:10" x14ac:dyDescent="0.25">
      <c r="A12">
        <v>16600</v>
      </c>
      <c r="B12" s="26">
        <v>0.88500000000000001</v>
      </c>
      <c r="C12" s="26">
        <v>1.7729999999999999</v>
      </c>
      <c r="D12" s="26">
        <v>2.1309999999999998</v>
      </c>
      <c r="E12" s="26">
        <v>2.67</v>
      </c>
      <c r="F12" s="26">
        <v>3.5790000000000002</v>
      </c>
      <c r="G12" s="26">
        <v>5.2320000000000002</v>
      </c>
      <c r="H12" s="26">
        <v>6.593</v>
      </c>
      <c r="I12" s="26">
        <v>7.5810000000000004</v>
      </c>
      <c r="J12" s="26">
        <v>8.1</v>
      </c>
    </row>
    <row r="13" spans="1:10" x14ac:dyDescent="0.25">
      <c r="A13">
        <v>16700</v>
      </c>
      <c r="B13" s="26">
        <v>0.88400000000000001</v>
      </c>
      <c r="C13" s="26">
        <v>1.772</v>
      </c>
      <c r="D13" s="26">
        <v>2.129</v>
      </c>
      <c r="E13" s="26">
        <v>2.6680000000000001</v>
      </c>
      <c r="F13" s="26">
        <v>3.577</v>
      </c>
      <c r="G13" s="26">
        <v>5.2229999999999999</v>
      </c>
      <c r="H13" s="26">
        <v>6.5880000000000001</v>
      </c>
      <c r="I13" s="26">
        <v>7.5750000000000002</v>
      </c>
      <c r="J13" s="26">
        <v>8.0939999999999994</v>
      </c>
    </row>
    <row r="14" spans="1:10" x14ac:dyDescent="0.25">
      <c r="A14">
        <v>16800</v>
      </c>
      <c r="B14" s="26">
        <v>0.88400000000000001</v>
      </c>
      <c r="C14" s="26">
        <v>1.7709999999999999</v>
      </c>
      <c r="D14" s="26">
        <v>2.1280000000000001</v>
      </c>
      <c r="E14" s="26">
        <v>2.6669999999999998</v>
      </c>
      <c r="F14" s="26">
        <v>3.5750000000000002</v>
      </c>
      <c r="G14" s="26">
        <v>5.2130000000000001</v>
      </c>
      <c r="H14" s="26">
        <v>6.5819999999999999</v>
      </c>
      <c r="I14" s="26">
        <v>7.569</v>
      </c>
      <c r="J14" s="26">
        <v>8.0869999999999997</v>
      </c>
    </row>
    <row r="15" spans="1:10" x14ac:dyDescent="0.25">
      <c r="A15">
        <v>16900</v>
      </c>
      <c r="B15" s="26">
        <v>0.88300000000000001</v>
      </c>
      <c r="C15" s="26">
        <v>1.77</v>
      </c>
      <c r="D15" s="26">
        <v>2.1269999999999998</v>
      </c>
      <c r="E15" s="26">
        <v>2.6659999999999999</v>
      </c>
      <c r="F15" s="26">
        <v>3.573</v>
      </c>
      <c r="G15" s="26">
        <v>5.2050000000000001</v>
      </c>
      <c r="H15" s="26">
        <v>6.577</v>
      </c>
      <c r="I15" s="26">
        <v>7.5629999999999997</v>
      </c>
      <c r="J15" s="26">
        <v>8.0809999999999995</v>
      </c>
    </row>
    <row r="16" spans="1:10" x14ac:dyDescent="0.25">
      <c r="A16">
        <v>17000</v>
      </c>
      <c r="B16" s="26">
        <v>0.88300000000000001</v>
      </c>
      <c r="C16" s="26">
        <v>1.77</v>
      </c>
      <c r="D16" s="26">
        <v>2.1259999999999999</v>
      </c>
      <c r="E16" s="26">
        <v>2.6640000000000001</v>
      </c>
      <c r="F16" s="26">
        <v>3.5720000000000001</v>
      </c>
      <c r="G16" s="26">
        <v>5.1959999999999997</v>
      </c>
      <c r="H16" s="26">
        <v>6.5709999999999997</v>
      </c>
      <c r="I16" s="26">
        <v>7.5570000000000004</v>
      </c>
      <c r="J16" s="26">
        <v>8.0739999999999998</v>
      </c>
    </row>
    <row r="17" spans="1:10" x14ac:dyDescent="0.25">
      <c r="A17">
        <v>17100</v>
      </c>
      <c r="B17" s="26">
        <v>0.88200000000000001</v>
      </c>
      <c r="C17" s="26">
        <v>1.7689999999999999</v>
      </c>
      <c r="D17" s="26">
        <v>2.125</v>
      </c>
      <c r="E17" s="26">
        <v>2.6629999999999998</v>
      </c>
      <c r="F17" s="26">
        <v>3.57</v>
      </c>
      <c r="G17" s="26">
        <v>5.1870000000000003</v>
      </c>
      <c r="H17" s="26">
        <v>6.5650000000000004</v>
      </c>
      <c r="I17" s="26">
        <v>7.5510000000000002</v>
      </c>
      <c r="J17" s="26">
        <v>8.0670000000000002</v>
      </c>
    </row>
    <row r="18" spans="1:10" x14ac:dyDescent="0.25">
      <c r="A18">
        <v>17200</v>
      </c>
      <c r="B18" s="26">
        <v>0.88200000000000001</v>
      </c>
      <c r="C18" s="26">
        <v>1.768</v>
      </c>
      <c r="D18" s="26">
        <v>2.1240000000000001</v>
      </c>
      <c r="E18" s="26">
        <v>2.6619999999999999</v>
      </c>
      <c r="F18" s="26">
        <v>3.569</v>
      </c>
      <c r="G18" s="26">
        <v>5.1779999999999999</v>
      </c>
      <c r="H18" s="26">
        <v>6.56</v>
      </c>
      <c r="I18" s="26">
        <v>7.5439999999999996</v>
      </c>
      <c r="J18" s="26">
        <v>8.0609999999999999</v>
      </c>
    </row>
    <row r="19" spans="1:10" x14ac:dyDescent="0.25">
      <c r="A19">
        <v>17300</v>
      </c>
      <c r="B19" s="26">
        <v>0.88200000000000001</v>
      </c>
      <c r="C19" s="26">
        <v>1.7669999999999999</v>
      </c>
      <c r="D19" s="26">
        <v>2.1230000000000002</v>
      </c>
      <c r="E19" s="26">
        <v>2.661</v>
      </c>
      <c r="F19" s="26">
        <v>3.5670000000000002</v>
      </c>
      <c r="G19" s="26">
        <v>5.17</v>
      </c>
      <c r="H19" s="26">
        <v>6.5540000000000003</v>
      </c>
      <c r="I19" s="26">
        <v>7.5380000000000003</v>
      </c>
      <c r="J19" s="26">
        <v>8.0540000000000003</v>
      </c>
    </row>
    <row r="20" spans="1:10" x14ac:dyDescent="0.25">
      <c r="A20">
        <v>17400</v>
      </c>
      <c r="B20" s="26">
        <v>0.88100000000000001</v>
      </c>
      <c r="C20" s="26">
        <v>1.7669999999999999</v>
      </c>
      <c r="D20" s="26">
        <v>2.1230000000000002</v>
      </c>
      <c r="E20" s="26">
        <v>2.66</v>
      </c>
      <c r="F20" s="26">
        <v>3.5659999999999998</v>
      </c>
      <c r="G20" s="26">
        <v>5.1619999999999999</v>
      </c>
      <c r="H20" s="26">
        <v>6.5490000000000004</v>
      </c>
      <c r="I20" s="26">
        <v>7.532</v>
      </c>
      <c r="J20" s="26">
        <v>8.048</v>
      </c>
    </row>
    <row r="21" spans="1:10" x14ac:dyDescent="0.25">
      <c r="A21">
        <v>17500</v>
      </c>
      <c r="B21" s="26">
        <v>0.88100000000000001</v>
      </c>
      <c r="C21" s="26">
        <v>1.766</v>
      </c>
      <c r="D21" s="26">
        <v>2.1219999999999999</v>
      </c>
      <c r="E21" s="26">
        <v>2.6589999999999998</v>
      </c>
      <c r="F21" s="26">
        <v>3.5640000000000001</v>
      </c>
      <c r="G21" s="26">
        <v>5.1539999999999999</v>
      </c>
      <c r="H21" s="26">
        <v>6.5430000000000001</v>
      </c>
      <c r="I21" s="26">
        <v>7.5250000000000004</v>
      </c>
      <c r="J21" s="26">
        <v>8.0410000000000004</v>
      </c>
    </row>
    <row r="22" spans="1:10" x14ac:dyDescent="0.25">
      <c r="A22">
        <v>17600</v>
      </c>
      <c r="B22" s="26">
        <v>0.88100000000000001</v>
      </c>
      <c r="C22" s="26">
        <v>1.7649999999999999</v>
      </c>
      <c r="D22" s="26">
        <v>2.121</v>
      </c>
      <c r="E22" s="26">
        <v>2.6579999999999999</v>
      </c>
      <c r="F22" s="26">
        <v>3.5630000000000002</v>
      </c>
      <c r="G22" s="26">
        <v>5.1449999999999996</v>
      </c>
      <c r="H22" s="26">
        <v>6.5380000000000003</v>
      </c>
      <c r="I22" s="26">
        <v>7.5190000000000001</v>
      </c>
      <c r="J22" s="26">
        <v>8.0340000000000007</v>
      </c>
    </row>
    <row r="23" spans="1:10" x14ac:dyDescent="0.25">
      <c r="A23">
        <v>17700</v>
      </c>
      <c r="B23" s="26">
        <v>0.88100000000000001</v>
      </c>
      <c r="C23" s="26">
        <v>1.7649999999999999</v>
      </c>
      <c r="D23" s="26">
        <v>2.121</v>
      </c>
      <c r="E23" s="26">
        <v>2.657</v>
      </c>
      <c r="F23" s="26">
        <v>3.5609999999999999</v>
      </c>
      <c r="G23" s="26">
        <v>5.1379999999999999</v>
      </c>
      <c r="H23" s="26">
        <v>6.532</v>
      </c>
      <c r="I23" s="26">
        <v>7.5119999999999996</v>
      </c>
      <c r="J23" s="26">
        <v>8.0269999999999992</v>
      </c>
    </row>
    <row r="24" spans="1:10" x14ac:dyDescent="0.25">
      <c r="A24">
        <v>17800</v>
      </c>
      <c r="B24" s="26">
        <v>0.88</v>
      </c>
      <c r="C24" s="26">
        <v>1.764</v>
      </c>
      <c r="D24" s="26">
        <v>2.12</v>
      </c>
      <c r="E24" s="26">
        <v>2.6560000000000001</v>
      </c>
      <c r="F24" s="26">
        <v>3.56</v>
      </c>
      <c r="G24" s="26">
        <v>5.13</v>
      </c>
      <c r="H24" s="26">
        <v>6.5270000000000001</v>
      </c>
      <c r="I24" s="26">
        <v>7.5060000000000002</v>
      </c>
      <c r="J24" s="26">
        <v>8.0210000000000008</v>
      </c>
    </row>
    <row r="25" spans="1:10" x14ac:dyDescent="0.25">
      <c r="A25">
        <v>17900</v>
      </c>
      <c r="B25" s="26">
        <v>0.88</v>
      </c>
      <c r="C25" s="26">
        <v>1.764</v>
      </c>
      <c r="D25" s="26">
        <v>2.12</v>
      </c>
      <c r="E25" s="26">
        <v>2.6560000000000001</v>
      </c>
      <c r="F25" s="26">
        <v>3.5579999999999998</v>
      </c>
      <c r="G25" s="26">
        <v>5.1219999999999999</v>
      </c>
      <c r="H25" s="26">
        <v>6.5209999999999999</v>
      </c>
      <c r="I25" s="26">
        <v>7.4989999999999997</v>
      </c>
      <c r="J25" s="26">
        <v>8.0139999999999993</v>
      </c>
    </row>
    <row r="26" spans="1:10" x14ac:dyDescent="0.25">
      <c r="A26">
        <v>18000</v>
      </c>
      <c r="B26" s="26">
        <v>0.88</v>
      </c>
      <c r="C26" s="26">
        <v>1.764</v>
      </c>
      <c r="D26" s="26">
        <v>2.1190000000000002</v>
      </c>
      <c r="E26" s="26">
        <v>2.6549999999999998</v>
      </c>
      <c r="F26" s="26">
        <v>3.5569999999999999</v>
      </c>
      <c r="G26" s="26">
        <v>5.1150000000000002</v>
      </c>
      <c r="H26" s="26">
        <v>6.516</v>
      </c>
      <c r="I26" s="26">
        <v>7.4930000000000003</v>
      </c>
      <c r="J26" s="26">
        <v>8.0069999999999997</v>
      </c>
    </row>
    <row r="27" spans="1:10" x14ac:dyDescent="0.25">
      <c r="A27">
        <v>18100</v>
      </c>
      <c r="B27" s="26">
        <v>0.88</v>
      </c>
      <c r="C27" s="26">
        <v>1.7629999999999999</v>
      </c>
      <c r="D27" s="26">
        <v>2.1190000000000002</v>
      </c>
      <c r="E27" s="26">
        <v>2.6539999999999999</v>
      </c>
      <c r="F27" s="26">
        <v>3.5550000000000002</v>
      </c>
      <c r="G27" s="26">
        <v>5.1070000000000002</v>
      </c>
      <c r="H27" s="26">
        <v>6.51</v>
      </c>
      <c r="I27" s="26">
        <v>7.4859999999999998</v>
      </c>
      <c r="J27" s="26">
        <v>8</v>
      </c>
    </row>
    <row r="28" spans="1:10" x14ac:dyDescent="0.25">
      <c r="A28">
        <v>18200</v>
      </c>
      <c r="B28" s="26">
        <v>0.879</v>
      </c>
      <c r="C28" s="26">
        <v>1.7629999999999999</v>
      </c>
      <c r="D28" s="26">
        <v>2.1179999999999999</v>
      </c>
      <c r="E28" s="26">
        <v>2.6539999999999999</v>
      </c>
      <c r="F28" s="26">
        <v>3.5529999999999999</v>
      </c>
      <c r="G28" s="26">
        <v>5.0999999999999996</v>
      </c>
      <c r="H28" s="26">
        <v>6.5039999999999996</v>
      </c>
      <c r="I28" s="26">
        <v>7.4790000000000001</v>
      </c>
      <c r="J28" s="26">
        <v>7.9939999999999998</v>
      </c>
    </row>
    <row r="29" spans="1:10" x14ac:dyDescent="0.25">
      <c r="A29">
        <v>18300</v>
      </c>
      <c r="B29" s="26">
        <v>0.879</v>
      </c>
      <c r="C29" s="26">
        <v>1.7629999999999999</v>
      </c>
      <c r="D29" s="26">
        <v>2.1179999999999999</v>
      </c>
      <c r="E29" s="26">
        <v>2.653</v>
      </c>
      <c r="F29" s="26">
        <v>3.55</v>
      </c>
      <c r="G29" s="26">
        <v>5.093</v>
      </c>
      <c r="H29" s="26">
        <v>6.4980000000000002</v>
      </c>
      <c r="I29" s="26">
        <v>7.4720000000000004</v>
      </c>
      <c r="J29" s="26">
        <v>7.9870000000000001</v>
      </c>
    </row>
    <row r="30" spans="1:10" x14ac:dyDescent="0.25">
      <c r="A30">
        <v>18400</v>
      </c>
      <c r="B30" s="26">
        <v>0.879</v>
      </c>
      <c r="C30" s="26">
        <v>1.762</v>
      </c>
      <c r="D30" s="26">
        <v>2.117</v>
      </c>
      <c r="E30" s="26">
        <v>2.653</v>
      </c>
      <c r="F30" s="26">
        <v>3.548</v>
      </c>
      <c r="G30" s="26">
        <v>5.0860000000000003</v>
      </c>
      <c r="H30" s="26">
        <v>6.4930000000000003</v>
      </c>
      <c r="I30" s="26">
        <v>7.4649999999999999</v>
      </c>
      <c r="J30" s="26">
        <v>7.98</v>
      </c>
    </row>
    <row r="31" spans="1:10" x14ac:dyDescent="0.25">
      <c r="A31">
        <v>18500</v>
      </c>
      <c r="B31" s="26">
        <v>0.879</v>
      </c>
      <c r="C31" s="26">
        <v>1.762</v>
      </c>
      <c r="D31" s="26">
        <v>2.117</v>
      </c>
      <c r="E31" s="26">
        <v>2.6520000000000001</v>
      </c>
      <c r="F31" s="26">
        <v>3.5459999999999998</v>
      </c>
      <c r="G31" s="26">
        <v>5.0789999999999997</v>
      </c>
      <c r="H31" s="26">
        <v>6.4870000000000001</v>
      </c>
      <c r="I31" s="26">
        <v>7.4580000000000002</v>
      </c>
      <c r="J31" s="26">
        <v>7.9729999999999999</v>
      </c>
    </row>
    <row r="32" spans="1:10" x14ac:dyDescent="0.25">
      <c r="A32">
        <v>18600</v>
      </c>
      <c r="B32" s="26">
        <v>0.879</v>
      </c>
      <c r="C32" s="26">
        <v>1.762</v>
      </c>
      <c r="D32" s="26">
        <v>2.117</v>
      </c>
      <c r="E32" s="26">
        <v>2.6520000000000001</v>
      </c>
      <c r="F32" s="26">
        <v>3.5430000000000001</v>
      </c>
      <c r="G32" s="26">
        <v>5.0720000000000001</v>
      </c>
      <c r="H32" s="26">
        <v>6.4809999999999999</v>
      </c>
      <c r="I32" s="26">
        <v>7.4509999999999996</v>
      </c>
      <c r="J32" s="26">
        <v>7.9660000000000002</v>
      </c>
    </row>
    <row r="33" spans="1:10" x14ac:dyDescent="0.25">
      <c r="A33">
        <v>18700</v>
      </c>
      <c r="B33" s="26">
        <v>0.879</v>
      </c>
      <c r="C33" s="26">
        <v>1.762</v>
      </c>
      <c r="D33" s="26">
        <v>2.1160000000000001</v>
      </c>
      <c r="E33" s="26">
        <v>2.6520000000000001</v>
      </c>
      <c r="F33" s="26">
        <v>3.54</v>
      </c>
      <c r="G33" s="26">
        <v>5.0650000000000004</v>
      </c>
      <c r="H33" s="26">
        <v>6.4749999999999996</v>
      </c>
      <c r="I33" s="26">
        <v>7.444</v>
      </c>
      <c r="J33" s="26">
        <v>7.9589999999999996</v>
      </c>
    </row>
    <row r="34" spans="1:10" x14ac:dyDescent="0.25">
      <c r="A34">
        <v>18800</v>
      </c>
      <c r="B34" s="26">
        <v>0.879</v>
      </c>
      <c r="C34" s="26">
        <v>1.7609999999999999</v>
      </c>
      <c r="D34" s="26">
        <v>2.1160000000000001</v>
      </c>
      <c r="E34" s="26">
        <v>2.6509999999999998</v>
      </c>
      <c r="F34" s="26">
        <v>3.5369999999999999</v>
      </c>
      <c r="G34" s="26">
        <v>5.0590000000000002</v>
      </c>
      <c r="H34" s="26">
        <v>6.4690000000000003</v>
      </c>
      <c r="I34" s="26">
        <v>7.4359999999999999</v>
      </c>
      <c r="J34" s="26">
        <v>7.9530000000000003</v>
      </c>
    </row>
    <row r="35" spans="1:10" x14ac:dyDescent="0.25">
      <c r="A35">
        <v>18900</v>
      </c>
      <c r="B35" s="26">
        <v>0.879</v>
      </c>
      <c r="C35" s="26">
        <v>1.7609999999999999</v>
      </c>
      <c r="D35" s="26">
        <v>2.1160000000000001</v>
      </c>
      <c r="E35" s="26">
        <v>2.6509999999999998</v>
      </c>
      <c r="F35" s="26">
        <v>3.5339999999999998</v>
      </c>
      <c r="G35" s="26">
        <v>5.0519999999999996</v>
      </c>
      <c r="H35" s="26">
        <v>6.4619999999999997</v>
      </c>
      <c r="I35" s="26">
        <v>7.4290000000000003</v>
      </c>
      <c r="J35" s="26">
        <v>7.9459999999999997</v>
      </c>
    </row>
    <row r="36" spans="1:10" x14ac:dyDescent="0.25">
      <c r="A36">
        <v>19000</v>
      </c>
      <c r="B36" s="26">
        <v>0.879</v>
      </c>
      <c r="C36" s="26">
        <v>1.7609999999999999</v>
      </c>
      <c r="D36" s="26">
        <v>2.1160000000000001</v>
      </c>
      <c r="E36" s="26">
        <v>2.6509999999999998</v>
      </c>
      <c r="F36" s="26">
        <v>3.5310000000000001</v>
      </c>
      <c r="G36" s="26">
        <v>5.0460000000000003</v>
      </c>
      <c r="H36" s="26">
        <v>6.4560000000000004</v>
      </c>
      <c r="I36" s="26">
        <v>7.4219999999999997</v>
      </c>
      <c r="J36" s="26">
        <v>7.9390000000000001</v>
      </c>
    </row>
    <row r="37" spans="1:10" x14ac:dyDescent="0.25">
      <c r="A37">
        <v>19100</v>
      </c>
      <c r="B37" s="26">
        <v>0.879</v>
      </c>
      <c r="C37" s="26">
        <v>1.7609999999999999</v>
      </c>
      <c r="D37" s="26">
        <v>2.1160000000000001</v>
      </c>
      <c r="E37" s="26">
        <v>2.6509999999999998</v>
      </c>
      <c r="F37" s="26">
        <v>3.528</v>
      </c>
      <c r="G37" s="26">
        <v>5.04</v>
      </c>
      <c r="H37" s="26">
        <v>6.45</v>
      </c>
      <c r="I37" s="26">
        <v>7.4139999999999997</v>
      </c>
      <c r="J37" s="26">
        <v>7.9320000000000004</v>
      </c>
    </row>
    <row r="38" spans="1:10" x14ac:dyDescent="0.25">
      <c r="A38">
        <v>19200</v>
      </c>
      <c r="B38" s="26">
        <v>0.879</v>
      </c>
      <c r="C38" s="26">
        <v>1.7609999999999999</v>
      </c>
      <c r="D38" s="26">
        <v>2.1160000000000001</v>
      </c>
      <c r="E38" s="26">
        <v>2.65</v>
      </c>
      <c r="F38" s="26">
        <v>3.524</v>
      </c>
      <c r="G38" s="26">
        <v>5.0339999999999998</v>
      </c>
      <c r="H38" s="26">
        <v>6.4429999999999996</v>
      </c>
      <c r="I38" s="26">
        <v>7.407</v>
      </c>
      <c r="J38" s="26">
        <v>7.9249999999999998</v>
      </c>
    </row>
    <row r="39" spans="1:10" x14ac:dyDescent="0.25">
      <c r="A39">
        <v>19300</v>
      </c>
      <c r="B39" s="26">
        <v>0.879</v>
      </c>
      <c r="C39" s="26">
        <v>1.7609999999999999</v>
      </c>
      <c r="D39" s="26">
        <v>2.1160000000000001</v>
      </c>
      <c r="E39" s="26">
        <v>2.65</v>
      </c>
      <c r="F39" s="26">
        <v>3.5209999999999999</v>
      </c>
      <c r="G39" s="26">
        <v>5.0279999999999996</v>
      </c>
      <c r="H39" s="26">
        <v>6.4370000000000003</v>
      </c>
      <c r="I39" s="26">
        <v>7.399</v>
      </c>
      <c r="J39" s="26">
        <v>7.9180000000000001</v>
      </c>
    </row>
    <row r="40" spans="1:10" x14ac:dyDescent="0.25">
      <c r="A40">
        <v>19400</v>
      </c>
      <c r="B40" s="26">
        <v>0.879</v>
      </c>
      <c r="C40" s="26">
        <v>1.7609999999999999</v>
      </c>
      <c r="D40" s="26">
        <v>2.1160000000000001</v>
      </c>
      <c r="E40" s="26">
        <v>2.65</v>
      </c>
      <c r="F40" s="26">
        <v>3.5169999999999999</v>
      </c>
      <c r="G40" s="26">
        <v>5.0220000000000002</v>
      </c>
      <c r="H40" s="26">
        <v>6.431</v>
      </c>
      <c r="I40" s="26">
        <v>7.3920000000000003</v>
      </c>
      <c r="J40" s="26">
        <v>7.9109999999999996</v>
      </c>
    </row>
    <row r="41" spans="1:10" x14ac:dyDescent="0.25">
      <c r="A41">
        <v>19500</v>
      </c>
      <c r="B41" s="26">
        <v>0.879</v>
      </c>
      <c r="C41" s="26">
        <v>1.7609999999999999</v>
      </c>
      <c r="D41" s="26">
        <v>2.1160000000000001</v>
      </c>
      <c r="E41" s="26">
        <v>2.65</v>
      </c>
      <c r="F41" s="26">
        <v>3.5129999999999999</v>
      </c>
      <c r="G41" s="26">
        <v>5.016</v>
      </c>
      <c r="H41" s="26">
        <v>6.4240000000000004</v>
      </c>
      <c r="I41" s="26">
        <v>7.3840000000000003</v>
      </c>
      <c r="J41" s="26">
        <v>7.9039999999999999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GZ curve</vt:lpstr>
      <vt:lpstr>Hydrostatics trim 0</vt:lpstr>
      <vt:lpstr>Cross curves trim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Gunnar Hoffmann</dc:creator>
  <cp:lastModifiedBy>Gunnar Hoffmann</cp:lastModifiedBy>
  <dcterms:created xsi:type="dcterms:W3CDTF">2015-06-05T18:19:34Z</dcterms:created>
  <dcterms:modified xsi:type="dcterms:W3CDTF">2023-02-06T18:19:15Z</dcterms:modified>
</cp:coreProperties>
</file>