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bancolombia-my.sharepoint.com/personal/wiscasta_bancolombia_com_co/Documents/Otros/"/>
    </mc:Choice>
  </mc:AlternateContent>
  <xr:revisionPtr revIDLastSave="184" documentId="8_{A700C484-2744-5B49-841F-3DE7CB236AA5}" xr6:coauthVersionLast="47" xr6:coauthVersionMax="47" xr10:uidLastSave="{72F350DA-4B8B-4DDD-9CB3-20DF6417EC06}"/>
  <bookViews>
    <workbookView xWindow="-108" yWindow="-108" windowWidth="23256" windowHeight="12456" tabRatio="884" activeTab="2" xr2:uid="{00000000-000D-0000-FFFF-FFFF00000000}"/>
  </bookViews>
  <sheets>
    <sheet name="fijos" sheetId="138" r:id="rId1"/>
    <sheet name="Deudas urg" sheetId="169" r:id="rId2"/>
    <sheet name="proyec 2023-2" sheetId="170" r:id="rId3"/>
  </sheets>
  <definedNames>
    <definedName name="_xlnm._FilterDatabase" localSheetId="0" hidden="1">fijos!$G$11:$J$28</definedName>
    <definedName name="VALUES">#REF!</definedName>
    <definedName name="VALUES2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70" l="1"/>
  <c r="M51" i="138"/>
  <c r="N51" i="138"/>
  <c r="N46" i="138"/>
  <c r="N44" i="138"/>
  <c r="N49" i="138"/>
  <c r="N48" i="138"/>
  <c r="N43" i="138"/>
  <c r="N45" i="138"/>
  <c r="N42" i="138"/>
  <c r="O17" i="138"/>
  <c r="J23" i="138" s="1"/>
  <c r="E8" i="138" s="1"/>
  <c r="G6" i="170" s="1"/>
  <c r="D78" i="138"/>
  <c r="F78" i="138" s="1"/>
  <c r="D79" i="138"/>
  <c r="F79" i="138" s="1"/>
  <c r="E7" i="138"/>
  <c r="H5" i="170" s="1"/>
  <c r="L51" i="138"/>
  <c r="H23" i="169"/>
  <c r="K51" i="138"/>
  <c r="B23" i="169"/>
  <c r="G5" i="170" s="1"/>
  <c r="J51" i="138"/>
  <c r="B3" i="170"/>
  <c r="B4" i="170" s="1"/>
  <c r="E23" i="169"/>
  <c r="I51" i="138"/>
  <c r="F9" i="170" l="1"/>
  <c r="F10" i="170" s="1"/>
  <c r="D80" i="138"/>
  <c r="F80" i="138"/>
  <c r="K6" i="170"/>
  <c r="J6" i="170"/>
  <c r="I6" i="170"/>
  <c r="H6" i="170"/>
  <c r="H9" i="170" s="1"/>
  <c r="K5" i="170"/>
  <c r="J5" i="170"/>
  <c r="G9" i="170"/>
  <c r="I5" i="170"/>
  <c r="H51" i="138"/>
  <c r="F51" i="138"/>
  <c r="E51" i="138"/>
  <c r="D51" i="138"/>
  <c r="C51" i="138"/>
  <c r="K9" i="170" l="1"/>
  <c r="J9" i="170"/>
  <c r="I9" i="170"/>
  <c r="G10" i="170"/>
  <c r="H10" i="170" s="1"/>
  <c r="J28" i="138"/>
  <c r="K23" i="138" s="1"/>
  <c r="G51" i="138"/>
  <c r="I10" i="170" l="1"/>
  <c r="J10" i="170" s="1"/>
  <c r="K10" i="170" s="1"/>
  <c r="K20" i="138"/>
  <c r="K27" i="138"/>
  <c r="K16" i="138"/>
  <c r="K21" i="138"/>
  <c r="K25" i="138"/>
  <c r="K24" i="138"/>
  <c r="K19" i="138"/>
  <c r="K22" i="138"/>
  <c r="K15" i="138"/>
  <c r="K17" i="138"/>
  <c r="K14" i="138"/>
  <c r="K12" i="138"/>
  <c r="K18" i="138"/>
  <c r="K26" i="138"/>
  <c r="K13" i="138"/>
  <c r="F7" i="138" l="1"/>
  <c r="D9" i="138" l="1"/>
  <c r="J32" i="138" s="1"/>
  <c r="F8" i="138"/>
  <c r="F9" i="138" s="1"/>
</calcChain>
</file>

<file path=xl/sharedStrings.xml><?xml version="1.0" encoding="utf-8"?>
<sst xmlns="http://schemas.openxmlformats.org/spreadsheetml/2006/main" count="107" uniqueCount="55">
  <si>
    <t>Movistar money</t>
  </si>
  <si>
    <t>TC Davivienda</t>
  </si>
  <si>
    <t>Concepto</t>
  </si>
  <si>
    <t>Valor</t>
  </si>
  <si>
    <t>Crédito Falabella</t>
  </si>
  <si>
    <t>Crédito Bancolombia</t>
  </si>
  <si>
    <t>TC Rappi</t>
  </si>
  <si>
    <t>TOTAL</t>
  </si>
  <si>
    <t>TC Banco de Bogotá</t>
  </si>
  <si>
    <t>TC virtual Bancolombia</t>
  </si>
  <si>
    <t>Meta disponible</t>
  </si>
  <si>
    <t>Disponible despues de gastos</t>
  </si>
  <si>
    <t>los 15</t>
  </si>
  <si>
    <t>los 30</t>
  </si>
  <si>
    <t>total</t>
  </si>
  <si>
    <t>Fecha de pago</t>
  </si>
  <si>
    <t>Arriendo</t>
  </si>
  <si>
    <t>TC Falabella</t>
  </si>
  <si>
    <t>TC Carulla</t>
  </si>
  <si>
    <t>Quedando</t>
  </si>
  <si>
    <t>Retiro</t>
  </si>
  <si>
    <t>Entradas</t>
  </si>
  <si>
    <t>TC Bancolombia 1</t>
  </si>
  <si>
    <t>TC Bancolombia 2</t>
  </si>
  <si>
    <t>Total</t>
  </si>
  <si>
    <t>Monto</t>
  </si>
  <si>
    <t>Mami</t>
  </si>
  <si>
    <t>Tipo</t>
  </si>
  <si>
    <t>TC</t>
  </si>
  <si>
    <t>Fijo</t>
  </si>
  <si>
    <t>Crédito</t>
  </si>
  <si>
    <t>Disney &amp; Star</t>
  </si>
  <si>
    <t>Max</t>
  </si>
  <si>
    <t>Apple music</t>
  </si>
  <si>
    <t>Empleado protegido</t>
  </si>
  <si>
    <t>TC VIRTUAL BANCOLOMBIA</t>
  </si>
  <si>
    <t>Youtube premium</t>
  </si>
  <si>
    <t>CUPOS TC</t>
  </si>
  <si>
    <t>chatGPT</t>
  </si>
  <si>
    <t>Renov</t>
  </si>
  <si>
    <t>Gastos por quincena</t>
  </si>
  <si>
    <t>Ingresos por quincena</t>
  </si>
  <si>
    <t>SALARIO 2024</t>
  </si>
  <si>
    <t>Gastos extra</t>
  </si>
  <si>
    <t>Ingresos extra</t>
  </si>
  <si>
    <t>SALARIO 2025 proy</t>
  </si>
  <si>
    <t>Cartera</t>
  </si>
  <si>
    <t>Cuenta</t>
  </si>
  <si>
    <t>TC Rappi (12-ene)</t>
  </si>
  <si>
    <t>act el 15</t>
  </si>
  <si>
    <t>DEUDAS 15 DE ENERO</t>
  </si>
  <si>
    <t>DEUDAS 30 DE ENERO</t>
  </si>
  <si>
    <t>Pago crédito Jamar</t>
  </si>
  <si>
    <t>LISTA DE COMPRAS SVA</t>
  </si>
  <si>
    <t>Abono prestamo mami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</si>
</sst>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_-;\-&quot;$&quot;* #,##0_-;_-&quot;$&quot;* &quot;-&quot;_-;_-@_-"/>
    <numFmt numFmtId="165" formatCode="_-&quot;$&quot;* #,##0.00_-;\-&quot;$&quot;* #,##0.00_-;_-&quot;$&quot;* &quot;-&quot;??_-;_-@_-"/>
    <numFmt numFmtId="166" formatCode="_-&quot;$&quot;* #,##0.00_-;\-&quot;$&quot;* #,##0.00_-;_-&quot;$&quot;* &quot;-&quot;_-;_-@_-"/>
    <numFmt numFmtId="167" formatCode="0.00000%"/>
    <numFmt numFmtId="168" formatCode="_-[$$-240A]\ * #,##0_-;\-[$$-240A]\ * #,##0_-;_-[$$-240A]\ * &quot;-&quot;_-;_-@_-"/>
  </numFmts>
  <fonts count="20" x14ac:knownFonts="1">
    <font>
      <sz val="1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Calibri Light"/>
      <family val="2"/>
      <scheme val="major"/>
    </font>
    <font>
      <b/>
      <sz val="10"/>
      <name val="Calibri Light"/>
      <family val="2"/>
      <scheme val="major"/>
    </font>
    <font>
      <sz val="10"/>
      <color rgb="FFFF0000"/>
      <name val="Calibri Light"/>
      <family val="2"/>
      <scheme val="major"/>
    </font>
    <font>
      <sz val="10"/>
      <color rgb="FF00B050"/>
      <name val="Calibri Light"/>
      <family val="2"/>
      <scheme val="major"/>
    </font>
    <font>
      <sz val="10"/>
      <color theme="0"/>
      <name val="Calibri Light"/>
      <family val="2"/>
      <scheme val="major"/>
    </font>
    <font>
      <b/>
      <sz val="10"/>
      <color theme="0"/>
      <name val="Calibri Light"/>
      <family val="2"/>
      <scheme val="major"/>
    </font>
    <font>
      <sz val="10"/>
      <color theme="1" tint="0.499984740745262"/>
      <name val="Calibri Light"/>
      <family val="2"/>
      <scheme val="major"/>
    </font>
    <font>
      <b/>
      <sz val="10"/>
      <color theme="1" tint="0.499984740745262"/>
      <name val="Calibri Light"/>
      <family val="2"/>
      <scheme val="major"/>
    </font>
    <font>
      <sz val="10"/>
      <color theme="8"/>
      <name val="Calibri Light"/>
      <family val="2"/>
      <scheme val="major"/>
    </font>
    <font>
      <sz val="10"/>
      <color theme="4"/>
      <name val="Calibri Light"/>
      <family val="2"/>
      <scheme val="major"/>
    </font>
    <font>
      <sz val="10"/>
      <color theme="5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5B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9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/>
    <xf numFmtId="9" fontId="8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81">
    <xf numFmtId="0" fontId="0" fillId="0" borderId="0" xfId="0"/>
    <xf numFmtId="0" fontId="9" fillId="0" borderId="0" xfId="0" applyFont="1"/>
    <xf numFmtId="0" fontId="10" fillId="0" borderId="0" xfId="0" applyFont="1" applyAlignment="1">
      <alignment horizontal="center" vertical="center"/>
    </xf>
    <xf numFmtId="164" fontId="9" fillId="0" borderId="0" xfId="0" applyNumberFormat="1" applyFont="1"/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" fontId="10" fillId="0" borderId="0" xfId="0" applyNumberFormat="1" applyFont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164" fontId="9" fillId="0" borderId="11" xfId="10" applyFont="1" applyBorder="1" applyAlignment="1">
      <alignment horizontal="center" vertical="center"/>
    </xf>
    <xf numFmtId="166" fontId="9" fillId="0" borderId="0" xfId="10" applyNumberFormat="1" applyFont="1"/>
    <xf numFmtId="0" fontId="10" fillId="0" borderId="14" xfId="0" applyFont="1" applyBorder="1" applyAlignment="1">
      <alignment horizontal="center" vertical="center"/>
    </xf>
    <xf numFmtId="164" fontId="9" fillId="0" borderId="16" xfId="1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164" fontId="9" fillId="0" borderId="0" xfId="1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164" fontId="9" fillId="0" borderId="18" xfId="0" applyNumberFormat="1" applyFont="1" applyBorder="1" applyAlignment="1">
      <alignment horizontal="center" vertical="center"/>
    </xf>
    <xf numFmtId="164" fontId="9" fillId="0" borderId="0" xfId="10" applyFont="1"/>
    <xf numFmtId="0" fontId="10" fillId="0" borderId="0" xfId="0" applyFont="1"/>
    <xf numFmtId="164" fontId="10" fillId="0" borderId="0" xfId="10" applyFont="1"/>
    <xf numFmtId="164" fontId="11" fillId="0" borderId="0" xfId="10" applyFont="1"/>
    <xf numFmtId="9" fontId="9" fillId="0" borderId="0" xfId="24" applyFont="1"/>
    <xf numFmtId="164" fontId="9" fillId="0" borderId="0" xfId="10" applyFont="1" applyFill="1" applyBorder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16" fillId="0" borderId="19" xfId="10" applyFont="1" applyFill="1" applyBorder="1" applyAlignment="1">
      <alignment horizontal="center"/>
    </xf>
    <xf numFmtId="164" fontId="10" fillId="0" borderId="20" xfId="10" applyFont="1" applyFill="1" applyBorder="1" applyAlignment="1">
      <alignment horizontal="center"/>
    </xf>
    <xf numFmtId="0" fontId="9" fillId="0" borderId="9" xfId="0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9" fillId="0" borderId="13" xfId="0" applyFont="1" applyBorder="1"/>
    <xf numFmtId="0" fontId="10" fillId="0" borderId="8" xfId="0" applyFont="1" applyBorder="1" applyAlignment="1">
      <alignment horizontal="center" vertical="center" wrapText="1"/>
    </xf>
    <xf numFmtId="165" fontId="9" fillId="0" borderId="0" xfId="0" applyNumberFormat="1" applyFont="1"/>
    <xf numFmtId="164" fontId="9" fillId="0" borderId="7" xfId="10" applyFont="1" applyBorder="1" applyAlignment="1">
      <alignment horizontal="center"/>
    </xf>
    <xf numFmtId="0" fontId="10" fillId="3" borderId="0" xfId="0" applyFont="1" applyFill="1" applyAlignment="1">
      <alignment horizontal="center" vertical="center" wrapText="1"/>
    </xf>
    <xf numFmtId="164" fontId="9" fillId="0" borderId="0" xfId="10" applyFont="1" applyBorder="1" applyAlignment="1">
      <alignment horizontal="center"/>
    </xf>
    <xf numFmtId="9" fontId="9" fillId="0" borderId="13" xfId="24" applyFont="1" applyBorder="1"/>
    <xf numFmtId="168" fontId="9" fillId="0" borderId="0" xfId="10" applyNumberFormat="1" applyFont="1"/>
    <xf numFmtId="0" fontId="9" fillId="0" borderId="0" xfId="24" applyNumberFormat="1" applyFont="1"/>
    <xf numFmtId="164" fontId="10" fillId="0" borderId="0" xfId="0" applyNumberFormat="1" applyFont="1"/>
    <xf numFmtId="0" fontId="9" fillId="0" borderId="14" xfId="0" applyFont="1" applyBorder="1"/>
    <xf numFmtId="0" fontId="9" fillId="0" borderId="15" xfId="0" applyFont="1" applyBorder="1"/>
    <xf numFmtId="0" fontId="10" fillId="0" borderId="15" xfId="0" applyFont="1" applyBorder="1"/>
    <xf numFmtId="164" fontId="10" fillId="0" borderId="15" xfId="0" applyNumberFormat="1" applyFont="1" applyBorder="1"/>
    <xf numFmtId="0" fontId="9" fillId="0" borderId="16" xfId="0" applyFont="1" applyBorder="1"/>
    <xf numFmtId="167" fontId="9" fillId="0" borderId="0" xfId="24" applyNumberFormat="1" applyFont="1"/>
    <xf numFmtId="16" fontId="9" fillId="0" borderId="0" xfId="0" applyNumberFormat="1" applyFont="1" applyAlignment="1">
      <alignment horizontal="center" vertical="center"/>
    </xf>
    <xf numFmtId="164" fontId="9" fillId="0" borderId="0" xfId="10" applyFont="1" applyFill="1"/>
    <xf numFmtId="164" fontId="10" fillId="0" borderId="0" xfId="10" applyFont="1" applyFill="1" applyBorder="1" applyAlignment="1">
      <alignment horizontal="center"/>
    </xf>
    <xf numFmtId="164" fontId="12" fillId="0" borderId="0" xfId="10" applyFont="1"/>
    <xf numFmtId="0" fontId="14" fillId="2" borderId="21" xfId="1" applyFont="1" applyFill="1" applyBorder="1" applyAlignment="1">
      <alignment horizontal="center" vertical="center"/>
    </xf>
    <xf numFmtId="0" fontId="14" fillId="2" borderId="22" xfId="1" applyFont="1" applyFill="1" applyBorder="1" applyAlignment="1">
      <alignment horizontal="center" vertical="center"/>
    </xf>
    <xf numFmtId="164" fontId="15" fillId="0" borderId="21" xfId="10" applyFont="1" applyFill="1" applyBorder="1" applyAlignment="1">
      <alignment horizontal="center"/>
    </xf>
    <xf numFmtId="164" fontId="9" fillId="0" borderId="22" xfId="10" applyFont="1" applyFill="1" applyBorder="1" applyAlignment="1">
      <alignment horizontal="center"/>
    </xf>
    <xf numFmtId="164" fontId="10" fillId="5" borderId="0" xfId="0" applyNumberFormat="1" applyFont="1" applyFill="1"/>
    <xf numFmtId="0" fontId="10" fillId="0" borderId="7" xfId="0" applyFont="1" applyBorder="1" applyAlignment="1">
      <alignment horizontal="center" vertical="center"/>
    </xf>
    <xf numFmtId="164" fontId="10" fillId="6" borderId="7" xfId="0" applyNumberFormat="1" applyFont="1" applyFill="1" applyBorder="1"/>
    <xf numFmtId="164" fontId="9" fillId="7" borderId="7" xfId="10" applyFont="1" applyFill="1" applyBorder="1" applyAlignment="1">
      <alignment horizontal="center"/>
    </xf>
    <xf numFmtId="0" fontId="10" fillId="8" borderId="7" xfId="0" applyFont="1" applyFill="1" applyBorder="1" applyAlignment="1">
      <alignment vertical="center"/>
    </xf>
    <xf numFmtId="164" fontId="9" fillId="8" borderId="7" xfId="10" applyFont="1" applyFill="1" applyBorder="1"/>
    <xf numFmtId="0" fontId="10" fillId="7" borderId="8" xfId="0" applyFont="1" applyFill="1" applyBorder="1" applyAlignment="1">
      <alignment horizontal="center" vertical="center" wrapText="1"/>
    </xf>
    <xf numFmtId="0" fontId="10" fillId="6" borderId="0" xfId="0" applyFont="1" applyFill="1"/>
    <xf numFmtId="164" fontId="12" fillId="0" borderId="0" xfId="0" applyNumberFormat="1" applyFont="1"/>
    <xf numFmtId="164" fontId="12" fillId="0" borderId="0" xfId="0" applyNumberFormat="1" applyFont="1" applyAlignment="1">
      <alignment horizontal="center" vertical="center"/>
    </xf>
    <xf numFmtId="164" fontId="17" fillId="0" borderId="0" xfId="0" applyNumberFormat="1" applyFont="1"/>
    <xf numFmtId="164" fontId="17" fillId="0" borderId="0" xfId="0" applyNumberFormat="1" applyFont="1" applyAlignment="1">
      <alignment horizontal="center" vertical="center"/>
    </xf>
    <xf numFmtId="164" fontId="9" fillId="0" borderId="0" xfId="10" applyFont="1" applyFill="1" applyAlignment="1">
      <alignment horizontal="center" vertical="center"/>
    </xf>
    <xf numFmtId="164" fontId="10" fillId="8" borderId="7" xfId="10" applyFont="1" applyFill="1" applyBorder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164" fontId="18" fillId="0" borderId="0" xfId="10" applyFont="1" applyFill="1" applyAlignment="1">
      <alignment horizontal="center" vertical="center"/>
    </xf>
    <xf numFmtId="0" fontId="10" fillId="0" borderId="7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164" fontId="19" fillId="0" borderId="21" xfId="10" applyFont="1" applyFill="1" applyBorder="1" applyAlignment="1">
      <alignment horizontal="center"/>
    </xf>
    <xf numFmtId="164" fontId="19" fillId="0" borderId="22" xfId="10" applyFont="1" applyFill="1" applyBorder="1" applyAlignment="1">
      <alignment horizontal="center"/>
    </xf>
  </cellXfs>
  <cellStyles count="29">
    <cellStyle name="Bold text" xfId="1" xr:uid="{00000000-0005-0000-0000-000000000000}"/>
    <cellStyle name="Col header" xfId="6" xr:uid="{00000000-0005-0000-0000-000001000000}"/>
    <cellStyle name="Currency [0] 2" xfId="26" xr:uid="{82F61AD7-C935-624E-B6F3-8F94A8A5767D}"/>
    <cellStyle name="Currency [0] 3" xfId="28" xr:uid="{F8C6F36A-F64C-524A-BFFE-4985CDA907B9}"/>
    <cellStyle name="Date" xfId="7" xr:uid="{00000000-0005-0000-0000-000002000000}"/>
    <cellStyle name="Date &amp; time" xfId="9" xr:uid="{00000000-0005-0000-0000-000003000000}"/>
    <cellStyle name="Hipervínculo" xfId="17" builtinId="8" hidden="1"/>
    <cellStyle name="Hipervínculo" xfId="13" builtinId="8" hidden="1"/>
    <cellStyle name="Hipervínculo" xfId="21" builtinId="8" hidden="1"/>
    <cellStyle name="Hipervínculo" xfId="19" builtinId="8" hidden="1"/>
    <cellStyle name="Hipervínculo" xfId="15" builtinId="8" hidden="1"/>
    <cellStyle name="Hipervínculo" xfId="11" builtinId="8" hidden="1"/>
    <cellStyle name="Hipervínculo visitado" xfId="20" builtinId="9" hidden="1"/>
    <cellStyle name="Hipervínculo visitado" xfId="18" builtinId="9" hidden="1"/>
    <cellStyle name="Hipervínculo visitado" xfId="22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Moneda [0]" xfId="10" builtinId="7"/>
    <cellStyle name="Money" xfId="4" xr:uid="{00000000-0005-0000-0000-000011000000}"/>
    <cellStyle name="Normal" xfId="0" builtinId="0"/>
    <cellStyle name="Normal 2" xfId="23" xr:uid="{D85C2688-9596-4CC6-B8D3-CD8EE9CDCF79}"/>
    <cellStyle name="Normal 3" xfId="25" xr:uid="{23303604-4230-A448-A1ED-2BDA9F71C300}"/>
    <cellStyle name="Normal 4" xfId="27" xr:uid="{A2B7F17F-A319-FC4B-9374-E86DD8D16594}"/>
    <cellStyle name="Number" xfId="3" xr:uid="{00000000-0005-0000-0000-000013000000}"/>
    <cellStyle name="Percentage" xfId="5" xr:uid="{00000000-0005-0000-0000-000014000000}"/>
    <cellStyle name="Porcentaje" xfId="24" builtinId="5"/>
    <cellStyle name="Text" xfId="2" xr:uid="{00000000-0005-0000-0000-000015000000}"/>
    <cellStyle name="Time" xfId="8" xr:uid="{00000000-0005-0000-0000-000016000000}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B5B9"/>
      <color rgb="FFFF7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fijos!$B$51</c:f>
              <c:strCache>
                <c:ptCount val="1"/>
                <c:pt idx="0">
                  <c:v> TOTAL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fijos!$C$38:$M$38</c:f>
              <c:numCache>
                <c:formatCode>d\-mmm</c:formatCode>
                <c:ptCount val="11"/>
                <c:pt idx="0">
                  <c:v>45350</c:v>
                </c:pt>
                <c:pt idx="1">
                  <c:v>45382</c:v>
                </c:pt>
                <c:pt idx="2">
                  <c:v>45412</c:v>
                </c:pt>
                <c:pt idx="3">
                  <c:v>45443</c:v>
                </c:pt>
                <c:pt idx="4">
                  <c:v>45473</c:v>
                </c:pt>
                <c:pt idx="5">
                  <c:v>45504</c:v>
                </c:pt>
                <c:pt idx="6">
                  <c:v>45535</c:v>
                </c:pt>
                <c:pt idx="7">
                  <c:v>45565</c:v>
                </c:pt>
                <c:pt idx="8">
                  <c:v>45595</c:v>
                </c:pt>
                <c:pt idx="9">
                  <c:v>45626</c:v>
                </c:pt>
                <c:pt idx="10">
                  <c:v>45656</c:v>
                </c:pt>
              </c:numCache>
            </c:numRef>
          </c:cat>
          <c:val>
            <c:numRef>
              <c:f>fijos!$C$51:$M$51</c:f>
              <c:numCache>
                <c:formatCode>_-"$"* #,##0_-;\-"$"* #,##0_-;_-"$"* "-"_-;_-@_-</c:formatCode>
                <c:ptCount val="11"/>
                <c:pt idx="0">
                  <c:v>95424570.080000013</c:v>
                </c:pt>
                <c:pt idx="1">
                  <c:v>96760149.500000015</c:v>
                </c:pt>
                <c:pt idx="2">
                  <c:v>97858100.099999994</c:v>
                </c:pt>
                <c:pt idx="3">
                  <c:v>98053140.75</c:v>
                </c:pt>
                <c:pt idx="4">
                  <c:v>101818542.87</c:v>
                </c:pt>
                <c:pt idx="5">
                  <c:v>100933093.11</c:v>
                </c:pt>
                <c:pt idx="6">
                  <c:v>104024606</c:v>
                </c:pt>
                <c:pt idx="7">
                  <c:v>101861230.41</c:v>
                </c:pt>
                <c:pt idx="8">
                  <c:v>101660568.73999999</c:v>
                </c:pt>
                <c:pt idx="9">
                  <c:v>99686947.980000004</c:v>
                </c:pt>
                <c:pt idx="10">
                  <c:v>89196393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25-0447-86D9-735DA116D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591952"/>
        <c:axId val="744631168"/>
      </c:lineChart>
      <c:dateAx>
        <c:axId val="20365919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31168"/>
        <c:crosses val="autoZero"/>
        <c:auto val="1"/>
        <c:lblOffset val="100"/>
        <c:baseTimeUnit val="days"/>
      </c:dateAx>
      <c:valAx>
        <c:axId val="744631168"/>
        <c:scaling>
          <c:orientation val="minMax"/>
          <c:max val="110000000"/>
          <c:min val="8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59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229577</xdr:colOff>
      <xdr:row>52</xdr:row>
      <xdr:rowOff>44939</xdr:rowOff>
    </xdr:from>
    <xdr:to>
      <xdr:col>8</xdr:col>
      <xdr:colOff>468924</xdr:colOff>
      <xdr:row>69</xdr:row>
      <xdr:rowOff>130908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A6F338-807D-8CDB-DC0B-450FD2BF4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F5BD5-D5C1-604E-91D5-89DBC9CAD258}">
  <dimension ref="A3:Q80"/>
  <sheetViews>
    <sheetView showGridLines="0" zoomScale="110" zoomScaleNormal="110" workbookViewId="0">
      <pane xSplit="2" topLeftCell="C1" activePane="topRight" state="frozen"/>
      <selection activeCell="A28" sqref="A28"/>
      <selection pane="topRight" activeCell="B26" sqref="B26"/>
    </sheetView>
  </sheetViews>
  <sheetFormatPr baseColWidth="10" defaultColWidth="10.6640625" defaultRowHeight="13.8" x14ac:dyDescent="0.3"/>
  <cols>
    <col min="1" max="1" width="12.109375" style="1" bestFit="1" customWidth="1"/>
    <col min="2" max="2" width="19.44140625" style="1" bestFit="1" customWidth="1"/>
    <col min="3" max="4" width="13.44140625" style="1" bestFit="1" customWidth="1"/>
    <col min="5" max="5" width="17" style="1" bestFit="1" customWidth="1"/>
    <col min="6" max="6" width="15.33203125" style="1" bestFit="1" customWidth="1"/>
    <col min="7" max="7" width="17.44140625" style="1" bestFit="1" customWidth="1"/>
    <col min="8" max="8" width="16" style="1" bestFit="1" customWidth="1"/>
    <col min="9" max="9" width="16" style="1" customWidth="1"/>
    <col min="10" max="10" width="14.33203125" style="1" bestFit="1" customWidth="1"/>
    <col min="11" max="11" width="13.44140625" style="1" customWidth="1"/>
    <col min="12" max="14" width="13.44140625" style="1" bestFit="1" customWidth="1"/>
    <col min="15" max="15" width="12.109375" style="1" bestFit="1" customWidth="1"/>
    <col min="16" max="16" width="16.6640625" style="1" bestFit="1" customWidth="1"/>
    <col min="17" max="16384" width="10.6640625" style="1"/>
  </cols>
  <sheetData>
    <row r="3" spans="2:17" x14ac:dyDescent="0.3">
      <c r="B3" s="25"/>
      <c r="C3" s="26"/>
      <c r="D3" s="26"/>
      <c r="E3" s="26"/>
      <c r="F3" s="26"/>
      <c r="G3" s="26"/>
      <c r="H3" s="26"/>
      <c r="I3" s="26"/>
      <c r="J3" s="26"/>
      <c r="K3" s="27"/>
    </row>
    <row r="4" spans="2:17" x14ac:dyDescent="0.3">
      <c r="B4" s="28"/>
      <c r="C4" s="71">
        <v>2024</v>
      </c>
      <c r="D4" s="72"/>
      <c r="E4" s="72"/>
      <c r="F4" s="73"/>
      <c r="K4" s="29"/>
      <c r="P4" s="16"/>
    </row>
    <row r="5" spans="2:17" x14ac:dyDescent="0.3">
      <c r="B5" s="28"/>
      <c r="C5" s="74"/>
      <c r="D5" s="75"/>
      <c r="E5" s="75"/>
      <c r="F5" s="76"/>
      <c r="K5" s="29"/>
    </row>
    <row r="6" spans="2:17" ht="41.4" x14ac:dyDescent="0.3">
      <c r="B6" s="28"/>
      <c r="D6" s="59" t="s">
        <v>41</v>
      </c>
      <c r="E6" s="57" t="s">
        <v>40</v>
      </c>
      <c r="F6" s="30" t="s">
        <v>11</v>
      </c>
      <c r="K6" s="29"/>
    </row>
    <row r="7" spans="2:17" x14ac:dyDescent="0.3">
      <c r="B7" s="28"/>
      <c r="C7" s="17" t="s">
        <v>12</v>
      </c>
      <c r="D7" s="56">
        <v>2424380</v>
      </c>
      <c r="E7" s="66">
        <f>SUMIF(H12:H27,15,J12:J27)</f>
        <v>2957604.1</v>
      </c>
      <c r="F7" s="32">
        <f>D7-SUMIF(H12:H27,15,J12:J27)</f>
        <v>-533224.10000000009</v>
      </c>
      <c r="G7" s="3"/>
      <c r="H7" s="31"/>
      <c r="I7" s="31"/>
      <c r="K7" s="29"/>
    </row>
    <row r="8" spans="2:17" x14ac:dyDescent="0.3">
      <c r="B8" s="28"/>
      <c r="C8" s="17" t="s">
        <v>13</v>
      </c>
      <c r="D8" s="56">
        <v>2424380</v>
      </c>
      <c r="E8" s="58">
        <f>SUMIF(H12:H27,30,J12:J27)</f>
        <v>2381607.73</v>
      </c>
      <c r="F8" s="32">
        <f>D8-SUMIF(H12:H27,30,J12:J27)</f>
        <v>42772.270000000019</v>
      </c>
      <c r="G8" s="3"/>
      <c r="K8" s="29"/>
    </row>
    <row r="9" spans="2:17" x14ac:dyDescent="0.3">
      <c r="B9" s="28"/>
      <c r="C9" s="60" t="s">
        <v>14</v>
      </c>
      <c r="D9" s="55">
        <f>D8+D7</f>
        <v>4848760</v>
      </c>
      <c r="F9" s="55">
        <f>F8+F7</f>
        <v>-490451.83000000007</v>
      </c>
      <c r="K9" s="29"/>
    </row>
    <row r="10" spans="2:17" x14ac:dyDescent="0.3">
      <c r="B10" s="28"/>
      <c r="E10" s="3"/>
      <c r="K10" s="29"/>
    </row>
    <row r="11" spans="2:17" x14ac:dyDescent="0.3">
      <c r="B11" s="28"/>
      <c r="G11" s="33" t="s">
        <v>2</v>
      </c>
      <c r="H11" s="33" t="s">
        <v>15</v>
      </c>
      <c r="I11" s="33" t="s">
        <v>27</v>
      </c>
      <c r="J11" s="33" t="s">
        <v>3</v>
      </c>
      <c r="K11" s="29"/>
      <c r="L11" s="5"/>
      <c r="M11" s="5"/>
      <c r="N11" s="5"/>
    </row>
    <row r="12" spans="2:17" x14ac:dyDescent="0.3">
      <c r="B12" s="28"/>
      <c r="G12" s="21" t="s">
        <v>16</v>
      </c>
      <c r="H12" s="5">
        <v>15</v>
      </c>
      <c r="I12" s="5" t="s">
        <v>29</v>
      </c>
      <c r="J12" s="34">
        <v>1500000</v>
      </c>
      <c r="K12" s="35">
        <f t="shared" ref="K12:K27" si="0">J12/$J$28</f>
        <v>0.28094034246249411</v>
      </c>
      <c r="L12" s="5"/>
      <c r="M12" s="5"/>
      <c r="N12" s="5"/>
      <c r="O12" s="70" t="s">
        <v>35</v>
      </c>
      <c r="P12" s="70"/>
      <c r="Q12" s="70"/>
    </row>
    <row r="13" spans="2:17" x14ac:dyDescent="0.3">
      <c r="B13" s="28"/>
      <c r="G13" s="21" t="s">
        <v>5</v>
      </c>
      <c r="H13" s="5">
        <v>30</v>
      </c>
      <c r="I13" s="5" t="s">
        <v>30</v>
      </c>
      <c r="J13" s="34">
        <v>573161</v>
      </c>
      <c r="K13" s="35">
        <f t="shared" si="0"/>
        <v>0.10734936508409706</v>
      </c>
      <c r="L13" s="5"/>
      <c r="M13" s="5"/>
      <c r="N13" s="5"/>
      <c r="O13" s="54" t="s">
        <v>25</v>
      </c>
      <c r="P13" s="54" t="s">
        <v>2</v>
      </c>
      <c r="Q13" s="54" t="s">
        <v>39</v>
      </c>
    </row>
    <row r="14" spans="2:17" x14ac:dyDescent="0.3">
      <c r="B14" s="28"/>
      <c r="G14" s="21" t="s">
        <v>4</v>
      </c>
      <c r="H14" s="5">
        <v>30</v>
      </c>
      <c r="I14" s="5" t="s">
        <v>30</v>
      </c>
      <c r="J14" s="34">
        <v>469369.16</v>
      </c>
      <c r="K14" s="35">
        <f t="shared" si="0"/>
        <v>8.7909821701155466E-2</v>
      </c>
      <c r="L14" s="5"/>
      <c r="M14" s="5"/>
      <c r="N14" s="5"/>
      <c r="O14" s="36">
        <v>8500</v>
      </c>
      <c r="P14" s="1" t="s">
        <v>33</v>
      </c>
      <c r="Q14" s="1">
        <v>7</v>
      </c>
    </row>
    <row r="15" spans="2:17" x14ac:dyDescent="0.3">
      <c r="B15" s="28"/>
      <c r="G15" s="21" t="s">
        <v>1</v>
      </c>
      <c r="H15" s="5">
        <v>15</v>
      </c>
      <c r="I15" s="5" t="s">
        <v>28</v>
      </c>
      <c r="J15" s="34">
        <v>426392</v>
      </c>
      <c r="K15" s="35">
        <f t="shared" si="0"/>
        <v>7.9860476335511868E-2</v>
      </c>
      <c r="L15" s="5"/>
      <c r="M15" s="5"/>
      <c r="N15" s="5"/>
      <c r="O15" s="36">
        <v>10490</v>
      </c>
      <c r="P15" s="1" t="s">
        <v>36</v>
      </c>
      <c r="Q15" s="1">
        <v>12</v>
      </c>
    </row>
    <row r="16" spans="2:17" x14ac:dyDescent="0.3">
      <c r="B16" s="28"/>
      <c r="G16" s="21" t="s">
        <v>17</v>
      </c>
      <c r="H16" s="5">
        <v>15</v>
      </c>
      <c r="I16" s="5" t="s">
        <v>28</v>
      </c>
      <c r="J16" s="34">
        <v>418379.1</v>
      </c>
      <c r="K16" s="35">
        <f t="shared" si="0"/>
        <v>7.8359711755433381E-2</v>
      </c>
      <c r="L16" s="5"/>
      <c r="M16" s="5"/>
      <c r="N16" s="5"/>
      <c r="O16" s="36">
        <v>32750</v>
      </c>
      <c r="P16" s="1" t="s">
        <v>34</v>
      </c>
      <c r="Q16" s="1">
        <v>16</v>
      </c>
    </row>
    <row r="17" spans="2:17" x14ac:dyDescent="0.3">
      <c r="B17" s="28"/>
      <c r="G17" s="21" t="s">
        <v>6</v>
      </c>
      <c r="H17" s="5">
        <v>30</v>
      </c>
      <c r="I17" s="5" t="s">
        <v>28</v>
      </c>
      <c r="J17" s="34">
        <v>391973.01</v>
      </c>
      <c r="K17" s="35">
        <f t="shared" si="0"/>
        <v>7.3414021110303096E-2</v>
      </c>
      <c r="L17" s="5"/>
      <c r="M17" s="5"/>
      <c r="N17" s="5"/>
      <c r="O17" s="36">
        <f>46900-15000</f>
        <v>31900</v>
      </c>
      <c r="P17" s="1" t="s">
        <v>31</v>
      </c>
      <c r="Q17" s="1">
        <v>27</v>
      </c>
    </row>
    <row r="18" spans="2:17" x14ac:dyDescent="0.3">
      <c r="B18" s="28"/>
      <c r="D18" s="37"/>
      <c r="G18" s="21" t="s">
        <v>22</v>
      </c>
      <c r="H18" s="5">
        <v>30</v>
      </c>
      <c r="I18" s="5" t="s">
        <v>28</v>
      </c>
      <c r="J18" s="34">
        <v>385849.56</v>
      </c>
      <c r="K18" s="35">
        <f t="shared" si="0"/>
        <v>7.2267138350268448E-2</v>
      </c>
      <c r="L18" s="5"/>
      <c r="M18" s="5"/>
      <c r="O18" s="36">
        <v>20000</v>
      </c>
      <c r="P18" s="1" t="s">
        <v>38</v>
      </c>
      <c r="Q18" s="1">
        <v>27</v>
      </c>
    </row>
    <row r="19" spans="2:17" x14ac:dyDescent="0.3">
      <c r="B19" s="28"/>
      <c r="G19" s="21" t="s">
        <v>0</v>
      </c>
      <c r="H19" s="5">
        <v>15</v>
      </c>
      <c r="I19" s="5" t="s">
        <v>29</v>
      </c>
      <c r="J19" s="34">
        <v>338652</v>
      </c>
      <c r="K19" s="35">
        <f t="shared" si="0"/>
        <v>6.3427339237072375E-2</v>
      </c>
      <c r="L19" s="5"/>
      <c r="M19" s="5"/>
      <c r="N19" s="5"/>
      <c r="O19" s="36">
        <v>24900</v>
      </c>
      <c r="P19" s="1" t="s">
        <v>32</v>
      </c>
      <c r="Q19" s="1">
        <v>28</v>
      </c>
    </row>
    <row r="20" spans="2:17" x14ac:dyDescent="0.3">
      <c r="B20" s="28"/>
      <c r="E20" s="16"/>
      <c r="G20" s="21" t="s">
        <v>8</v>
      </c>
      <c r="H20" s="5">
        <v>15</v>
      </c>
      <c r="I20" s="5" t="s">
        <v>28</v>
      </c>
      <c r="J20" s="34">
        <v>274181</v>
      </c>
      <c r="K20" s="35">
        <f t="shared" si="0"/>
        <v>5.1352336024472735E-2</v>
      </c>
      <c r="L20" s="5"/>
      <c r="M20" s="5"/>
      <c r="N20" s="5"/>
      <c r="O20" s="36"/>
    </row>
    <row r="21" spans="2:17" x14ac:dyDescent="0.3">
      <c r="B21" s="28"/>
      <c r="G21" s="21" t="s">
        <v>23</v>
      </c>
      <c r="H21" s="5">
        <v>30</v>
      </c>
      <c r="I21" s="5" t="s">
        <v>28</v>
      </c>
      <c r="J21" s="34">
        <v>248312</v>
      </c>
      <c r="K21" s="35">
        <f t="shared" si="0"/>
        <v>4.6507238878364561E-2</v>
      </c>
      <c r="L21" s="5"/>
      <c r="M21" s="5"/>
      <c r="N21" s="5"/>
      <c r="O21" s="36"/>
    </row>
    <row r="22" spans="2:17" x14ac:dyDescent="0.3">
      <c r="B22" s="28"/>
      <c r="G22" s="21" t="s">
        <v>18</v>
      </c>
      <c r="H22" s="5">
        <v>30</v>
      </c>
      <c r="I22" s="5" t="s">
        <v>28</v>
      </c>
      <c r="J22" s="34">
        <v>184403</v>
      </c>
      <c r="K22" s="35">
        <f t="shared" si="0"/>
        <v>3.4537494647407539E-2</v>
      </c>
      <c r="L22" s="5"/>
      <c r="M22" s="5"/>
      <c r="N22" s="5"/>
      <c r="O22" s="36"/>
    </row>
    <row r="23" spans="2:17" x14ac:dyDescent="0.3">
      <c r="B23" s="28"/>
      <c r="G23" s="21" t="s">
        <v>9</v>
      </c>
      <c r="H23" s="5">
        <v>30</v>
      </c>
      <c r="I23" s="5" t="s">
        <v>29</v>
      </c>
      <c r="J23" s="34">
        <f>SUM($O$14:$O$20)</f>
        <v>128540</v>
      </c>
      <c r="K23" s="35">
        <f t="shared" si="0"/>
        <v>2.4074714413419331E-2</v>
      </c>
      <c r="O23" s="36"/>
    </row>
    <row r="24" spans="2:17" x14ac:dyDescent="0.3">
      <c r="B24" s="28"/>
      <c r="G24" s="21"/>
      <c r="H24" s="5"/>
      <c r="I24" s="5"/>
      <c r="J24" s="34"/>
      <c r="K24" s="35">
        <f t="shared" si="0"/>
        <v>0</v>
      </c>
      <c r="O24" s="36"/>
    </row>
    <row r="25" spans="2:17" x14ac:dyDescent="0.3">
      <c r="B25" s="28"/>
      <c r="G25" s="21"/>
      <c r="H25" s="5"/>
      <c r="I25" s="5"/>
      <c r="J25" s="34"/>
      <c r="K25" s="35">
        <f t="shared" si="0"/>
        <v>0</v>
      </c>
      <c r="O25" s="36"/>
    </row>
    <row r="26" spans="2:17" x14ac:dyDescent="0.3">
      <c r="B26" s="28"/>
      <c r="G26" s="21"/>
      <c r="H26" s="5"/>
      <c r="I26" s="5"/>
      <c r="J26" s="34"/>
      <c r="K26" s="35">
        <f t="shared" si="0"/>
        <v>0</v>
      </c>
      <c r="O26" s="36"/>
    </row>
    <row r="27" spans="2:17" x14ac:dyDescent="0.3">
      <c r="B27" s="28"/>
      <c r="G27" s="21"/>
      <c r="H27" s="5"/>
      <c r="I27" s="5"/>
      <c r="J27" s="34"/>
      <c r="K27" s="35">
        <f t="shared" si="0"/>
        <v>0</v>
      </c>
      <c r="O27" s="36"/>
    </row>
    <row r="28" spans="2:17" x14ac:dyDescent="0.3">
      <c r="B28" s="28"/>
      <c r="G28" s="2" t="s">
        <v>7</v>
      </c>
      <c r="J28" s="38">
        <f>SUM(J12:J27)</f>
        <v>5339211.83</v>
      </c>
      <c r="K28" s="29"/>
      <c r="O28" s="36"/>
    </row>
    <row r="29" spans="2:17" x14ac:dyDescent="0.3">
      <c r="B29" s="28"/>
      <c r="K29" s="29"/>
      <c r="L29" s="3"/>
      <c r="M29" s="3"/>
      <c r="N29" s="3"/>
    </row>
    <row r="30" spans="2:17" x14ac:dyDescent="0.3">
      <c r="B30" s="28"/>
      <c r="K30" s="29"/>
      <c r="L30" s="3"/>
      <c r="M30" s="3"/>
      <c r="N30" s="3"/>
    </row>
    <row r="31" spans="2:17" x14ac:dyDescent="0.3">
      <c r="B31" s="28"/>
      <c r="K31" s="29"/>
      <c r="N31" s="3"/>
    </row>
    <row r="32" spans="2:17" x14ac:dyDescent="0.3">
      <c r="B32" s="39"/>
      <c r="C32" s="40"/>
      <c r="D32" s="40"/>
      <c r="E32" s="40"/>
      <c r="F32" s="40"/>
      <c r="G32" s="40"/>
      <c r="H32" s="41" t="s">
        <v>10</v>
      </c>
      <c r="I32" s="41"/>
      <c r="J32" s="42">
        <f>D9-J28</f>
        <v>-490451.83000000007</v>
      </c>
      <c r="K32" s="43"/>
      <c r="L32" s="3"/>
      <c r="M32" s="3"/>
    </row>
    <row r="33" spans="1:16" x14ac:dyDescent="0.3">
      <c r="H33" s="17"/>
      <c r="I33" s="17"/>
      <c r="J33" s="38"/>
    </row>
    <row r="34" spans="1:16" x14ac:dyDescent="0.3">
      <c r="H34" s="17"/>
      <c r="I34" s="17"/>
      <c r="J34" s="38"/>
      <c r="N34" s="3"/>
    </row>
    <row r="35" spans="1:16" x14ac:dyDescent="0.3">
      <c r="D35" s="44"/>
      <c r="H35" s="17"/>
      <c r="I35" s="17"/>
      <c r="J35" s="38"/>
    </row>
    <row r="36" spans="1:16" x14ac:dyDescent="0.3">
      <c r="H36" s="17"/>
      <c r="I36" s="17"/>
      <c r="J36" s="38"/>
    </row>
    <row r="37" spans="1:16" x14ac:dyDescent="0.3">
      <c r="H37" s="17"/>
      <c r="I37" s="17"/>
      <c r="J37" s="38"/>
    </row>
    <row r="38" spans="1:16" x14ac:dyDescent="0.3">
      <c r="C38" s="45">
        <v>45350</v>
      </c>
      <c r="D38" s="45">
        <v>45382</v>
      </c>
      <c r="E38" s="45">
        <v>45412</v>
      </c>
      <c r="F38" s="45">
        <v>45443</v>
      </c>
      <c r="G38" s="45">
        <v>45473</v>
      </c>
      <c r="H38" s="45">
        <v>45504</v>
      </c>
      <c r="I38" s="45">
        <v>45535</v>
      </c>
      <c r="J38" s="45">
        <v>45565</v>
      </c>
      <c r="K38" s="45">
        <v>45595</v>
      </c>
      <c r="L38" s="45">
        <v>45626</v>
      </c>
      <c r="M38" s="45">
        <v>45656</v>
      </c>
      <c r="N38" s="45"/>
    </row>
    <row r="39" spans="1:16" x14ac:dyDescent="0.3">
      <c r="B39" s="33" t="s">
        <v>2</v>
      </c>
      <c r="C39" s="33" t="s">
        <v>24</v>
      </c>
      <c r="D39" s="33" t="s">
        <v>24</v>
      </c>
      <c r="E39" s="33" t="s">
        <v>24</v>
      </c>
      <c r="F39" s="33" t="s">
        <v>24</v>
      </c>
      <c r="G39" s="33" t="s">
        <v>24</v>
      </c>
      <c r="H39" s="33" t="s">
        <v>24</v>
      </c>
      <c r="I39" s="33" t="s">
        <v>24</v>
      </c>
      <c r="J39" s="33" t="s">
        <v>24</v>
      </c>
      <c r="K39" s="33" t="s">
        <v>24</v>
      </c>
      <c r="L39" s="33" t="s">
        <v>24</v>
      </c>
      <c r="M39" s="33"/>
      <c r="N39" s="2" t="s">
        <v>37</v>
      </c>
    </row>
    <row r="40" spans="1:16" x14ac:dyDescent="0.3">
      <c r="A40" s="16"/>
      <c r="B40" s="21" t="s">
        <v>5</v>
      </c>
      <c r="C40" s="46">
        <v>20766340</v>
      </c>
      <c r="D40" s="46">
        <v>20572804</v>
      </c>
      <c r="E40" s="46">
        <v>20596918</v>
      </c>
      <c r="F40" s="46">
        <v>20570000</v>
      </c>
      <c r="G40" s="46">
        <v>20140000</v>
      </c>
      <c r="H40" s="46">
        <v>20250000</v>
      </c>
      <c r="I40" s="46">
        <v>20170000</v>
      </c>
      <c r="J40" s="46">
        <v>20080000</v>
      </c>
      <c r="K40" s="65">
        <v>20050000</v>
      </c>
      <c r="L40" s="65">
        <v>19870000</v>
      </c>
      <c r="M40" s="65">
        <v>19780000</v>
      </c>
      <c r="N40" s="3"/>
    </row>
    <row r="41" spans="1:16" x14ac:dyDescent="0.3">
      <c r="A41" s="16"/>
      <c r="B41" s="21" t="s">
        <v>4</v>
      </c>
      <c r="C41" s="46">
        <v>11851059.619999999</v>
      </c>
      <c r="D41" s="46">
        <v>11341160.960000001</v>
      </c>
      <c r="E41" s="46">
        <v>11132644.26</v>
      </c>
      <c r="F41" s="46">
        <v>10900000</v>
      </c>
      <c r="G41" s="46">
        <v>10680000</v>
      </c>
      <c r="H41" s="46">
        <v>10460000</v>
      </c>
      <c r="I41" s="46">
        <v>10240000</v>
      </c>
      <c r="J41" s="46">
        <v>10000000</v>
      </c>
      <c r="K41" s="46">
        <v>9770000</v>
      </c>
      <c r="L41" s="46">
        <v>9500000</v>
      </c>
      <c r="M41" s="46">
        <v>9250000</v>
      </c>
    </row>
    <row r="42" spans="1:16" x14ac:dyDescent="0.3">
      <c r="A42" s="16">
        <v>10000000</v>
      </c>
      <c r="B42" s="21" t="s">
        <v>22</v>
      </c>
      <c r="C42" s="46">
        <v>9680000</v>
      </c>
      <c r="D42" s="46">
        <v>9800000</v>
      </c>
      <c r="E42" s="46">
        <v>10290000</v>
      </c>
      <c r="F42" s="46">
        <v>12600000</v>
      </c>
      <c r="G42" s="46">
        <v>10500000</v>
      </c>
      <c r="H42" s="46">
        <v>10900000</v>
      </c>
      <c r="I42" s="46">
        <v>13750000</v>
      </c>
      <c r="J42" s="46">
        <v>11400000</v>
      </c>
      <c r="K42" s="65">
        <v>10320000</v>
      </c>
      <c r="L42" s="65">
        <v>9910000</v>
      </c>
      <c r="M42" s="46">
        <v>10300000</v>
      </c>
      <c r="N42" s="3">
        <f>A42-M42</f>
        <v>-300000</v>
      </c>
    </row>
    <row r="43" spans="1:16" x14ac:dyDescent="0.3">
      <c r="A43" s="16">
        <v>11600000</v>
      </c>
      <c r="B43" s="21" t="s">
        <v>1</v>
      </c>
      <c r="C43" s="46">
        <v>10049237</v>
      </c>
      <c r="D43" s="46">
        <v>11600000</v>
      </c>
      <c r="E43" s="46">
        <v>11760773</v>
      </c>
      <c r="F43" s="46">
        <v>10990000</v>
      </c>
      <c r="G43" s="46">
        <v>10750000</v>
      </c>
      <c r="H43" s="46">
        <v>10520000</v>
      </c>
      <c r="I43" s="46">
        <v>10290000</v>
      </c>
      <c r="J43" s="46">
        <v>10080000</v>
      </c>
      <c r="K43" s="46">
        <v>11330000</v>
      </c>
      <c r="L43" s="46">
        <v>11190000</v>
      </c>
      <c r="M43" s="46">
        <v>11670000</v>
      </c>
      <c r="N43" s="3">
        <f t="shared" ref="N43:N45" si="1">A43-M43</f>
        <v>-70000</v>
      </c>
    </row>
    <row r="44" spans="1:16" x14ac:dyDescent="0.3">
      <c r="A44" s="16">
        <v>7200000</v>
      </c>
      <c r="B44" s="21" t="s">
        <v>8</v>
      </c>
      <c r="C44" s="46">
        <v>7246555</v>
      </c>
      <c r="D44" s="46">
        <v>7109620</v>
      </c>
      <c r="E44" s="46">
        <v>7107040</v>
      </c>
      <c r="F44" s="46">
        <v>6500000</v>
      </c>
      <c r="G44" s="46">
        <v>6350000</v>
      </c>
      <c r="H44" s="46">
        <v>6240000</v>
      </c>
      <c r="I44" s="46">
        <v>6130000</v>
      </c>
      <c r="J44" s="46">
        <v>6020000</v>
      </c>
      <c r="K44" s="46">
        <v>6430000</v>
      </c>
      <c r="L44" s="46">
        <v>6500000</v>
      </c>
      <c r="M44" s="69" t="s">
        <v>49</v>
      </c>
      <c r="N44" s="3">
        <f>A44-L44</f>
        <v>700000</v>
      </c>
      <c r="P44" s="16"/>
    </row>
    <row r="45" spans="1:16" x14ac:dyDescent="0.3">
      <c r="A45" s="16">
        <v>6500000</v>
      </c>
      <c r="B45" s="21" t="s">
        <v>17</v>
      </c>
      <c r="C45" s="46">
        <v>6494703.7800000003</v>
      </c>
      <c r="D45" s="46">
        <v>6370000</v>
      </c>
      <c r="E45" s="46">
        <v>6673872.0899999999</v>
      </c>
      <c r="F45" s="46">
        <v>5880000</v>
      </c>
      <c r="G45" s="46">
        <v>5630000</v>
      </c>
      <c r="H45" s="46">
        <v>5390000</v>
      </c>
      <c r="I45" s="46">
        <v>5160000</v>
      </c>
      <c r="J45" s="46">
        <v>6230000</v>
      </c>
      <c r="K45" s="46">
        <v>5980000</v>
      </c>
      <c r="L45" s="46">
        <v>5660000</v>
      </c>
      <c r="M45" s="46">
        <v>6400000</v>
      </c>
      <c r="N45" s="3">
        <f t="shared" si="1"/>
        <v>100000</v>
      </c>
    </row>
    <row r="46" spans="1:16" x14ac:dyDescent="0.3">
      <c r="A46" s="16">
        <v>6120000</v>
      </c>
      <c r="B46" s="21" t="s">
        <v>6</v>
      </c>
      <c r="C46" s="46">
        <v>4620000</v>
      </c>
      <c r="D46" s="46">
        <v>5600000</v>
      </c>
      <c r="E46" s="46">
        <v>5870000</v>
      </c>
      <c r="F46" s="46">
        <v>5730000</v>
      </c>
      <c r="G46" s="46">
        <v>5540000</v>
      </c>
      <c r="H46" s="46">
        <v>5100000</v>
      </c>
      <c r="I46" s="46">
        <v>6120000</v>
      </c>
      <c r="J46" s="46">
        <v>6120000</v>
      </c>
      <c r="K46" s="46">
        <v>6120000</v>
      </c>
      <c r="L46" s="46">
        <v>5590000</v>
      </c>
      <c r="M46" s="69" t="s">
        <v>49</v>
      </c>
      <c r="N46" s="3">
        <f>A46-L46</f>
        <v>530000</v>
      </c>
    </row>
    <row r="47" spans="1:16" x14ac:dyDescent="0.3">
      <c r="A47" s="16"/>
      <c r="B47" s="21" t="s">
        <v>0</v>
      </c>
      <c r="C47" s="46">
        <v>3886674.68</v>
      </c>
      <c r="D47" s="46">
        <v>3666564.54</v>
      </c>
      <c r="E47" s="46">
        <v>3526852.75</v>
      </c>
      <c r="F47" s="46">
        <v>3383140.75</v>
      </c>
      <c r="G47" s="46">
        <v>3238542.87</v>
      </c>
      <c r="H47" s="46">
        <v>3073093.11</v>
      </c>
      <c r="I47" s="46">
        <v>2904606</v>
      </c>
      <c r="J47" s="46">
        <v>2731230.41</v>
      </c>
      <c r="K47" s="46">
        <v>2550568.7400000002</v>
      </c>
      <c r="L47" s="46">
        <v>2366947.98</v>
      </c>
      <c r="M47" s="46">
        <v>2176393</v>
      </c>
      <c r="N47" s="3"/>
    </row>
    <row r="48" spans="1:16" x14ac:dyDescent="0.3">
      <c r="A48" s="16">
        <v>3500000</v>
      </c>
      <c r="B48" s="21" t="s">
        <v>23</v>
      </c>
      <c r="C48" s="46">
        <v>3130000</v>
      </c>
      <c r="D48" s="46">
        <v>3200000</v>
      </c>
      <c r="E48" s="46">
        <v>3500000</v>
      </c>
      <c r="F48" s="46">
        <v>3700000</v>
      </c>
      <c r="G48" s="46">
        <v>3500000</v>
      </c>
      <c r="H48" s="46">
        <v>3600000</v>
      </c>
      <c r="I48" s="46">
        <v>4050000</v>
      </c>
      <c r="J48" s="46">
        <v>3300000</v>
      </c>
      <c r="K48" s="65">
        <v>3280000</v>
      </c>
      <c r="L48" s="65">
        <v>3270000</v>
      </c>
      <c r="M48" s="65">
        <v>3900000</v>
      </c>
      <c r="N48" s="3">
        <f>A48-M48</f>
        <v>-400000</v>
      </c>
    </row>
    <row r="49" spans="1:14" x14ac:dyDescent="0.3">
      <c r="A49" s="16">
        <v>3000000</v>
      </c>
      <c r="B49" s="21" t="s">
        <v>18</v>
      </c>
      <c r="C49" s="46">
        <v>2700000</v>
      </c>
      <c r="D49" s="46">
        <v>2500000</v>
      </c>
      <c r="E49" s="46">
        <v>2400000</v>
      </c>
      <c r="F49" s="46">
        <v>2800000</v>
      </c>
      <c r="G49" s="46">
        <v>2490000</v>
      </c>
      <c r="H49" s="46">
        <v>2400000</v>
      </c>
      <c r="I49" s="46">
        <v>2210000</v>
      </c>
      <c r="J49" s="46">
        <v>2900000</v>
      </c>
      <c r="K49" s="65">
        <v>2830000</v>
      </c>
      <c r="L49" s="65">
        <v>2830000</v>
      </c>
      <c r="M49" s="65">
        <v>2720000</v>
      </c>
      <c r="N49" s="3">
        <f>A49-M49</f>
        <v>280000</v>
      </c>
    </row>
    <row r="50" spans="1:14" x14ac:dyDescent="0.3">
      <c r="A50" s="16"/>
      <c r="B50" s="21" t="s">
        <v>26</v>
      </c>
      <c r="C50" s="46">
        <v>15000000</v>
      </c>
      <c r="D50" s="46">
        <v>15000000</v>
      </c>
      <c r="E50" s="46">
        <v>15000000</v>
      </c>
      <c r="F50" s="46">
        <v>15000000</v>
      </c>
      <c r="G50" s="46">
        <v>23000000</v>
      </c>
      <c r="H50" s="46">
        <v>23000000</v>
      </c>
      <c r="I50" s="46">
        <v>23000000</v>
      </c>
      <c r="J50" s="46">
        <v>23000000</v>
      </c>
      <c r="K50" s="46">
        <v>23000000</v>
      </c>
      <c r="L50" s="46">
        <v>23000000</v>
      </c>
      <c r="M50" s="46">
        <v>23000000</v>
      </c>
    </row>
    <row r="51" spans="1:14" x14ac:dyDescent="0.3">
      <c r="B51" s="47" t="s">
        <v>7</v>
      </c>
      <c r="C51" s="18">
        <f t="shared" ref="C51:H51" si="2">SUM(C40:C50)</f>
        <v>95424570.080000013</v>
      </c>
      <c r="D51" s="18">
        <f t="shared" si="2"/>
        <v>96760149.500000015</v>
      </c>
      <c r="E51" s="18">
        <f t="shared" si="2"/>
        <v>97858100.099999994</v>
      </c>
      <c r="F51" s="18">
        <f t="shared" si="2"/>
        <v>98053140.75</v>
      </c>
      <c r="G51" s="18">
        <f t="shared" si="2"/>
        <v>101818542.87</v>
      </c>
      <c r="H51" s="18">
        <f t="shared" si="2"/>
        <v>100933093.11</v>
      </c>
      <c r="I51" s="18">
        <f t="shared" ref="I51:J51" si="3">SUM(I40:I50)</f>
        <v>104024606</v>
      </c>
      <c r="J51" s="18">
        <f t="shared" si="3"/>
        <v>101861230.41</v>
      </c>
      <c r="K51" s="18">
        <f t="shared" ref="K51:M51" si="4">SUM(K40:K50)</f>
        <v>101660568.73999999</v>
      </c>
      <c r="L51" s="18">
        <f t="shared" si="4"/>
        <v>99686947.980000004</v>
      </c>
      <c r="M51" s="18">
        <f t="shared" si="4"/>
        <v>89196393</v>
      </c>
      <c r="N51" s="53">
        <f>SUM(N40:N50)</f>
        <v>840000</v>
      </c>
    </row>
    <row r="52" spans="1:14" x14ac:dyDescent="0.3">
      <c r="B52" s="21"/>
      <c r="F52" s="16"/>
    </row>
    <row r="53" spans="1:14" x14ac:dyDescent="0.3">
      <c r="B53" s="21"/>
      <c r="F53" s="16"/>
    </row>
    <row r="54" spans="1:14" x14ac:dyDescent="0.3">
      <c r="F54" s="16"/>
    </row>
    <row r="55" spans="1:14" x14ac:dyDescent="0.3">
      <c r="C55" s="3"/>
      <c r="F55" s="16"/>
    </row>
    <row r="56" spans="1:14" x14ac:dyDescent="0.3">
      <c r="B56" s="17"/>
      <c r="C56" s="19"/>
      <c r="D56" s="16"/>
      <c r="E56" s="17"/>
      <c r="F56" s="18"/>
    </row>
    <row r="57" spans="1:14" x14ac:dyDescent="0.3">
      <c r="C57" s="19"/>
      <c r="D57" s="3"/>
      <c r="F57" s="19"/>
    </row>
    <row r="58" spans="1:14" x14ac:dyDescent="0.3">
      <c r="C58" s="19"/>
      <c r="D58" s="3"/>
      <c r="F58" s="19"/>
    </row>
    <row r="59" spans="1:14" x14ac:dyDescent="0.3">
      <c r="C59" s="19"/>
      <c r="D59" s="20"/>
      <c r="F59" s="19"/>
    </row>
    <row r="60" spans="1:14" x14ac:dyDescent="0.3">
      <c r="C60" s="48"/>
      <c r="D60" s="3"/>
      <c r="F60" s="48"/>
    </row>
    <row r="61" spans="1:14" x14ac:dyDescent="0.3">
      <c r="C61" s="48"/>
      <c r="D61" s="3"/>
      <c r="F61" s="48"/>
    </row>
    <row r="62" spans="1:14" x14ac:dyDescent="0.3">
      <c r="B62" s="17"/>
      <c r="C62" s="18"/>
      <c r="E62" s="17"/>
      <c r="F62" s="18"/>
    </row>
    <row r="63" spans="1:14" x14ac:dyDescent="0.3">
      <c r="C63" s="3"/>
    </row>
    <row r="64" spans="1:14" x14ac:dyDescent="0.3">
      <c r="C64" s="3"/>
      <c r="J64" s="17"/>
    </row>
    <row r="65" spans="2:6" x14ac:dyDescent="0.3">
      <c r="B65" s="17"/>
      <c r="C65" s="38"/>
    </row>
    <row r="75" spans="2:6" x14ac:dyDescent="0.3">
      <c r="C75" s="71">
        <v>2024</v>
      </c>
      <c r="D75" s="72"/>
      <c r="E75" s="72"/>
      <c r="F75" s="73"/>
    </row>
    <row r="76" spans="2:6" x14ac:dyDescent="0.3">
      <c r="C76" s="74"/>
      <c r="D76" s="75"/>
      <c r="E76" s="75"/>
      <c r="F76" s="76"/>
    </row>
    <row r="77" spans="2:6" ht="41.4" x14ac:dyDescent="0.3">
      <c r="D77" s="59" t="s">
        <v>41</v>
      </c>
      <c r="E77" s="57" t="s">
        <v>40</v>
      </c>
      <c r="F77" s="30" t="s">
        <v>11</v>
      </c>
    </row>
    <row r="78" spans="2:6" x14ac:dyDescent="0.3">
      <c r="C78" s="17" t="s">
        <v>12</v>
      </c>
      <c r="D78" s="56">
        <f>2424380*1.09</f>
        <v>2642574.2000000002</v>
      </c>
      <c r="E78" s="66">
        <v>2980975.94</v>
      </c>
      <c r="F78" s="32">
        <f>D78-E78</f>
        <v>-338401.73999999976</v>
      </c>
    </row>
    <row r="79" spans="2:6" x14ac:dyDescent="0.3">
      <c r="C79" s="17" t="s">
        <v>13</v>
      </c>
      <c r="D79" s="56">
        <f>2424380*1.09</f>
        <v>2642574.2000000002</v>
      </c>
      <c r="E79" s="58">
        <v>2385507.73</v>
      </c>
      <c r="F79" s="32">
        <f>D79-E79</f>
        <v>257066.4700000002</v>
      </c>
    </row>
    <row r="80" spans="2:6" x14ac:dyDescent="0.3">
      <c r="C80" s="60" t="s">
        <v>14</v>
      </c>
      <c r="D80" s="55">
        <f>D79+D78</f>
        <v>5285148.4000000004</v>
      </c>
      <c r="F80" s="55">
        <f>F79+F78</f>
        <v>-81335.269999999553</v>
      </c>
    </row>
  </sheetData>
  <autoFilter ref="G11:J28" xr:uid="{D5DF5BD5-D5C1-604E-91D5-89DBC9CAD258}"/>
  <sortState xmlns:xlrd2="http://schemas.microsoft.com/office/spreadsheetml/2017/richdata2" ref="G12:J23">
    <sortCondition descending="1" ref="J12:J23"/>
  </sortState>
  <mergeCells count="3">
    <mergeCell ref="O12:Q12"/>
    <mergeCell ref="C4:F5"/>
    <mergeCell ref="C75:F76"/>
  </mergeCells>
  <phoneticPr fontId="7" type="noConversion"/>
  <conditionalFormatting sqref="F7:F8">
    <cfRule type="cellIs" dxfId="8" priority="3" operator="greaterThan">
      <formula>0</formula>
    </cfRule>
    <cfRule type="cellIs" dxfId="7" priority="5" operator="lessThan">
      <formula>0</formula>
    </cfRule>
  </conditionalFormatting>
  <conditionalFormatting sqref="F78:F79">
    <cfRule type="cellIs" dxfId="6" priority="1" operator="greaterThan">
      <formula>0</formula>
    </cfRule>
    <cfRule type="cellIs" dxfId="5" priority="2" operator="lessThan">
      <formula>0</formula>
    </cfRule>
  </conditionalFormatting>
  <conditionalFormatting sqref="J12:J2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2:N46 N48:N49">
    <cfRule type="cellIs" dxfId="4" priority="6" operator="equal">
      <formula>0</formula>
    </cfRule>
    <cfRule type="cellIs" dxfId="3" priority="7" operator="lessThan">
      <formula>0</formula>
    </cfRule>
    <cfRule type="cellIs" dxfId="2" priority="8" operator="greaterThan">
      <formula>0</formula>
    </cfRule>
  </conditionalFormatting>
  <pageMargins left="0.7" right="0.7" top="0.75" bottom="0.75" header="0.3" footer="0.3"/>
  <pageSetup orientation="portrait" r:id="rId1"/>
  <ignoredErrors>
    <ignoredError sqref="N44:N45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D3429-8724-524B-959A-FEF61C40CE6A}">
  <sheetPr>
    <tabColor theme="5"/>
  </sheetPr>
  <dimension ref="A1:I28"/>
  <sheetViews>
    <sheetView showGridLines="0" zoomScale="110" zoomScaleNormal="110" workbookViewId="0">
      <selection activeCell="B8" sqref="B8"/>
    </sheetView>
  </sheetViews>
  <sheetFormatPr baseColWidth="10" defaultColWidth="10.6640625" defaultRowHeight="13.8" x14ac:dyDescent="0.3"/>
  <cols>
    <col min="1" max="1" width="5.77734375" style="1" customWidth="1"/>
    <col min="2" max="2" width="12.33203125" style="1" bestFit="1" customWidth="1"/>
    <col min="3" max="3" width="22" bestFit="1" customWidth="1"/>
    <col min="4" max="4" width="5.77734375" customWidth="1"/>
    <col min="5" max="5" width="12.33203125" bestFit="1" customWidth="1"/>
    <col min="6" max="6" width="23.44140625" bestFit="1" customWidth="1"/>
    <col min="7" max="7" width="10.6640625" style="1"/>
    <col min="8" max="8" width="13.44140625" style="1" bestFit="1" customWidth="1"/>
    <col min="9" max="9" width="22" style="1" bestFit="1" customWidth="1"/>
    <col min="10" max="16384" width="10.6640625" style="1"/>
  </cols>
  <sheetData>
    <row r="1" spans="1:9" x14ac:dyDescent="0.3">
      <c r="B1" s="77" t="s">
        <v>50</v>
      </c>
      <c r="C1" s="78"/>
      <c r="E1" s="77" t="s">
        <v>51</v>
      </c>
      <c r="F1" s="78"/>
      <c r="H1" s="77" t="s">
        <v>53</v>
      </c>
      <c r="I1" s="78"/>
    </row>
    <row r="2" spans="1:9" x14ac:dyDescent="0.3">
      <c r="A2" s="5"/>
      <c r="B2" s="49" t="s">
        <v>25</v>
      </c>
      <c r="C2" s="50" t="s">
        <v>2</v>
      </c>
      <c r="E2" s="49" t="s">
        <v>25</v>
      </c>
      <c r="F2" s="50" t="s">
        <v>2</v>
      </c>
      <c r="H2" s="49" t="s">
        <v>25</v>
      </c>
      <c r="I2" s="50" t="s">
        <v>2</v>
      </c>
    </row>
    <row r="3" spans="1:9" x14ac:dyDescent="0.3">
      <c r="A3" s="22"/>
      <c r="B3" s="51">
        <v>1500000</v>
      </c>
      <c r="C3" s="52" t="s">
        <v>16</v>
      </c>
      <c r="E3" s="51"/>
      <c r="F3" s="52"/>
      <c r="H3" s="51"/>
      <c r="I3" s="52" t="s">
        <v>52</v>
      </c>
    </row>
    <row r="4" spans="1:9" x14ac:dyDescent="0.3">
      <c r="A4" s="22"/>
      <c r="B4" s="51">
        <v>488379.1</v>
      </c>
      <c r="C4" s="52" t="s">
        <v>17</v>
      </c>
      <c r="E4" s="51"/>
      <c r="F4" s="52"/>
      <c r="H4" s="51">
        <v>10000000</v>
      </c>
      <c r="I4" s="52" t="s">
        <v>54</v>
      </c>
    </row>
    <row r="5" spans="1:9" x14ac:dyDescent="0.3">
      <c r="A5" s="22"/>
      <c r="B5" s="51">
        <v>426392</v>
      </c>
      <c r="C5" s="52" t="s">
        <v>1</v>
      </c>
      <c r="E5" s="51"/>
      <c r="F5" s="52"/>
      <c r="H5" s="51"/>
      <c r="I5" s="52"/>
    </row>
    <row r="6" spans="1:9" x14ac:dyDescent="0.3">
      <c r="A6" s="22"/>
      <c r="B6" s="51">
        <v>338652</v>
      </c>
      <c r="C6" s="52" t="s">
        <v>0</v>
      </c>
      <c r="E6" s="51"/>
      <c r="F6" s="52"/>
      <c r="H6" s="51"/>
      <c r="I6" s="52"/>
    </row>
    <row r="7" spans="1:9" x14ac:dyDescent="0.3">
      <c r="A7" s="22"/>
      <c r="B7" s="79">
        <v>274181</v>
      </c>
      <c r="C7" s="80" t="s">
        <v>8</v>
      </c>
      <c r="E7" s="51"/>
      <c r="F7" s="52"/>
      <c r="H7" s="51"/>
      <c r="I7" s="52"/>
    </row>
    <row r="8" spans="1:9" x14ac:dyDescent="0.3">
      <c r="A8" s="22"/>
      <c r="B8" s="79">
        <v>391973.01</v>
      </c>
      <c r="C8" s="80" t="s">
        <v>48</v>
      </c>
      <c r="E8" s="51"/>
      <c r="F8" s="52"/>
      <c r="H8" s="51"/>
      <c r="I8" s="52"/>
    </row>
    <row r="9" spans="1:9" x14ac:dyDescent="0.3">
      <c r="A9" s="22"/>
      <c r="B9" s="51"/>
      <c r="C9" s="52"/>
      <c r="E9" s="51"/>
      <c r="F9" s="52"/>
      <c r="H9" s="51"/>
      <c r="I9" s="52"/>
    </row>
    <row r="10" spans="1:9" x14ac:dyDescent="0.3">
      <c r="A10" s="22"/>
      <c r="B10" s="51"/>
      <c r="C10" s="52"/>
      <c r="E10" s="51"/>
      <c r="F10" s="52"/>
      <c r="H10" s="51"/>
      <c r="I10" s="52"/>
    </row>
    <row r="11" spans="1:9" x14ac:dyDescent="0.3">
      <c r="A11" s="22"/>
      <c r="B11" s="51"/>
      <c r="C11" s="52"/>
      <c r="E11" s="51"/>
      <c r="F11" s="52"/>
      <c r="H11" s="51"/>
      <c r="I11" s="52"/>
    </row>
    <row r="12" spans="1:9" x14ac:dyDescent="0.3">
      <c r="A12" s="22"/>
      <c r="B12" s="51"/>
      <c r="C12" s="52"/>
      <c r="E12" s="51"/>
      <c r="F12" s="52"/>
      <c r="H12" s="51"/>
      <c r="I12" s="52"/>
    </row>
    <row r="13" spans="1:9" x14ac:dyDescent="0.3">
      <c r="A13" s="22"/>
      <c r="B13" s="51"/>
      <c r="C13" s="52"/>
      <c r="E13" s="51"/>
      <c r="F13" s="52"/>
      <c r="H13" s="51"/>
      <c r="I13" s="52"/>
    </row>
    <row r="14" spans="1:9" x14ac:dyDescent="0.3">
      <c r="A14" s="22"/>
      <c r="B14" s="51"/>
      <c r="C14" s="52"/>
      <c r="E14" s="51"/>
      <c r="F14" s="52"/>
      <c r="H14" s="51"/>
      <c r="I14" s="52"/>
    </row>
    <row r="15" spans="1:9" x14ac:dyDescent="0.3">
      <c r="A15" s="22"/>
      <c r="B15" s="51"/>
      <c r="C15" s="52"/>
      <c r="E15" s="51"/>
      <c r="F15" s="52"/>
      <c r="H15" s="51"/>
      <c r="I15" s="52"/>
    </row>
    <row r="16" spans="1:9" x14ac:dyDescent="0.3">
      <c r="A16" s="22"/>
      <c r="B16" s="51"/>
      <c r="C16" s="52"/>
      <c r="E16" s="51"/>
      <c r="F16" s="52"/>
      <c r="H16" s="51"/>
      <c r="I16" s="52"/>
    </row>
    <row r="17" spans="2:9" x14ac:dyDescent="0.3">
      <c r="B17" s="51"/>
      <c r="C17" s="52"/>
      <c r="E17" s="51"/>
      <c r="F17" s="52"/>
      <c r="H17" s="51"/>
      <c r="I17" s="52"/>
    </row>
    <row r="18" spans="2:9" x14ac:dyDescent="0.3">
      <c r="B18" s="51"/>
      <c r="C18" s="52"/>
      <c r="E18" s="51"/>
      <c r="F18" s="52"/>
      <c r="H18" s="51"/>
      <c r="I18" s="52"/>
    </row>
    <row r="19" spans="2:9" x14ac:dyDescent="0.3">
      <c r="B19" s="51"/>
      <c r="C19" s="52"/>
      <c r="E19" s="51"/>
      <c r="F19" s="52"/>
      <c r="H19" s="51"/>
      <c r="I19" s="52"/>
    </row>
    <row r="20" spans="2:9" x14ac:dyDescent="0.3">
      <c r="B20" s="51"/>
      <c r="C20" s="52"/>
      <c r="E20" s="51"/>
      <c r="F20" s="52"/>
      <c r="H20" s="51"/>
      <c r="I20" s="52"/>
    </row>
    <row r="21" spans="2:9" x14ac:dyDescent="0.3">
      <c r="B21" s="51"/>
      <c r="C21" s="52"/>
      <c r="E21" s="51"/>
      <c r="F21" s="52"/>
      <c r="H21" s="51"/>
      <c r="I21" s="52"/>
    </row>
    <row r="22" spans="2:9" x14ac:dyDescent="0.3">
      <c r="B22" s="51"/>
      <c r="C22" s="52"/>
      <c r="E22" s="51"/>
      <c r="F22" s="52"/>
      <c r="H22" s="51"/>
      <c r="I22" s="52"/>
    </row>
    <row r="23" spans="2:9" x14ac:dyDescent="0.3">
      <c r="B23" s="23">
        <f>SUM(B3:B22)</f>
        <v>3419577.1100000003</v>
      </c>
      <c r="C23" s="24" t="s">
        <v>24</v>
      </c>
      <c r="E23" s="23">
        <f>SUM(E3:E22)</f>
        <v>0</v>
      </c>
      <c r="F23" s="24" t="s">
        <v>24</v>
      </c>
      <c r="H23" s="23">
        <f>SUM(H3:H22)</f>
        <v>10000000</v>
      </c>
      <c r="I23" s="24" t="s">
        <v>24</v>
      </c>
    </row>
    <row r="26" spans="2:9" x14ac:dyDescent="0.3">
      <c r="B26" s="16"/>
    </row>
    <row r="27" spans="2:9" x14ac:dyDescent="0.3">
      <c r="B27" s="3"/>
    </row>
    <row r="28" spans="2:9" x14ac:dyDescent="0.3">
      <c r="B28" s="3"/>
    </row>
  </sheetData>
  <mergeCells count="3">
    <mergeCell ref="B1:C1"/>
    <mergeCell ref="E1:F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07C30-4B65-3A4B-B8AF-EA43BC5F8F3A}">
  <sheetPr>
    <tabColor theme="8"/>
  </sheetPr>
  <dimension ref="A1:K21"/>
  <sheetViews>
    <sheetView showGridLines="0" tabSelected="1" zoomScale="110" zoomScaleNormal="110" workbookViewId="0">
      <selection activeCell="F11" sqref="F11"/>
    </sheetView>
  </sheetViews>
  <sheetFormatPr baseColWidth="10" defaultColWidth="10.6640625" defaultRowHeight="13.8" x14ac:dyDescent="0.3"/>
  <cols>
    <col min="1" max="1" width="12.6640625" style="16" bestFit="1" customWidth="1"/>
    <col min="2" max="2" width="18.109375" style="1" bestFit="1" customWidth="1"/>
    <col min="3" max="3" width="12" style="1" customWidth="1"/>
    <col min="4" max="4" width="17.6640625" style="1" customWidth="1"/>
    <col min="5" max="5" width="24.109375" style="1" bestFit="1" customWidth="1"/>
    <col min="6" max="11" width="12.44140625" style="1" customWidth="1"/>
    <col min="12" max="16384" width="10.6640625" style="1"/>
  </cols>
  <sheetData>
    <row r="1" spans="1:11" x14ac:dyDescent="0.3">
      <c r="A1" s="1"/>
    </row>
    <row r="2" spans="1:11" x14ac:dyDescent="0.3">
      <c r="A2" s="1"/>
      <c r="B2" s="2"/>
      <c r="C2" s="2" t="s">
        <v>21</v>
      </c>
      <c r="D2" s="2"/>
    </row>
    <row r="3" spans="1:11" x14ac:dyDescent="0.3">
      <c r="A3" s="67" t="s">
        <v>42</v>
      </c>
      <c r="B3" s="3">
        <f>2424380*2</f>
        <v>4848760</v>
      </c>
      <c r="C3" s="3">
        <v>35441.879999999997</v>
      </c>
      <c r="D3" s="4" t="s">
        <v>47</v>
      </c>
    </row>
    <row r="4" spans="1:11" ht="27.6" x14ac:dyDescent="0.3">
      <c r="A4" s="68" t="s">
        <v>45</v>
      </c>
      <c r="B4" s="4">
        <f>B3*1.09</f>
        <v>5285148.4000000004</v>
      </c>
      <c r="C4" s="4">
        <v>0</v>
      </c>
      <c r="D4" s="4" t="s">
        <v>46</v>
      </c>
      <c r="E4" s="5"/>
      <c r="F4" s="6">
        <v>45627</v>
      </c>
      <c r="G4" s="6">
        <v>45658</v>
      </c>
      <c r="H4" s="6">
        <v>45689</v>
      </c>
      <c r="I4" s="6">
        <v>45717</v>
      </c>
      <c r="J4" s="6">
        <v>45748</v>
      </c>
      <c r="K4" s="6">
        <v>45778</v>
      </c>
    </row>
    <row r="5" spans="1:11" x14ac:dyDescent="0.3">
      <c r="A5" s="1"/>
      <c r="C5" s="3"/>
      <c r="D5" s="4"/>
      <c r="E5" s="7">
        <v>15</v>
      </c>
      <c r="F5" s="8">
        <v>0</v>
      </c>
      <c r="G5" s="8">
        <f>'Deudas urg'!B23</f>
        <v>3419577.1100000003</v>
      </c>
      <c r="H5" s="8">
        <f>fijos!$E$7</f>
        <v>2957604.1</v>
      </c>
      <c r="I5" s="8">
        <f>fijos!$E$7</f>
        <v>2957604.1</v>
      </c>
      <c r="J5" s="8">
        <f>fijos!$E$7</f>
        <v>2957604.1</v>
      </c>
      <c r="K5" s="8">
        <f>fijos!$E$7</f>
        <v>2957604.1</v>
      </c>
    </row>
    <row r="6" spans="1:11" x14ac:dyDescent="0.3">
      <c r="A6" s="1"/>
      <c r="B6" s="3"/>
      <c r="C6" s="3"/>
      <c r="E6" s="10">
        <v>30</v>
      </c>
      <c r="F6" s="11">
        <v>0</v>
      </c>
      <c r="G6" s="11">
        <f>fijos!$E$8</f>
        <v>2381607.73</v>
      </c>
      <c r="H6" s="11">
        <f>fijos!$E$8</f>
        <v>2381607.73</v>
      </c>
      <c r="I6" s="11">
        <f>fijos!$E$8</f>
        <v>2381607.73</v>
      </c>
      <c r="J6" s="11">
        <f>fijos!$E$8</f>
        <v>2381607.73</v>
      </c>
      <c r="K6" s="11">
        <f>fijos!$E$8</f>
        <v>2381607.73</v>
      </c>
    </row>
    <row r="7" spans="1:11" x14ac:dyDescent="0.3">
      <c r="A7" s="1"/>
      <c r="B7" s="9"/>
      <c r="C7" s="3"/>
      <c r="D7" s="4"/>
      <c r="E7" s="12" t="s">
        <v>43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3">
      <c r="A8" s="1"/>
      <c r="B8" s="9"/>
      <c r="C8" s="3"/>
      <c r="D8" s="4"/>
      <c r="E8" s="12" t="s">
        <v>44</v>
      </c>
      <c r="F8" s="13">
        <v>0</v>
      </c>
      <c r="G8" s="13">
        <f>640000+594000</f>
        <v>1234000</v>
      </c>
      <c r="H8" s="13">
        <v>386993.60000000003</v>
      </c>
      <c r="I8" s="13">
        <v>0</v>
      </c>
      <c r="J8" s="13">
        <v>386993.60000000003</v>
      </c>
      <c r="K8" s="13">
        <v>0</v>
      </c>
    </row>
    <row r="9" spans="1:11" x14ac:dyDescent="0.3">
      <c r="A9" s="1"/>
      <c r="B9" s="9"/>
      <c r="C9" s="63"/>
      <c r="D9" s="64"/>
      <c r="E9" s="14" t="s">
        <v>20</v>
      </c>
      <c r="F9" s="15">
        <f>SUM(F5:F6)+F7-F8-$C$3</f>
        <v>-35441.879999999997</v>
      </c>
      <c r="G9" s="15">
        <f>SUM(G5:G6)+G7-G8-$B$4</f>
        <v>-717963.56000000052</v>
      </c>
      <c r="H9" s="15">
        <f t="shared" ref="H9:K9" si="0">SUM(H5:H6)+H7-H8-$B$4</f>
        <v>-332930.16999999993</v>
      </c>
      <c r="I9" s="15">
        <f t="shared" si="0"/>
        <v>54063.429999999702</v>
      </c>
      <c r="J9" s="15">
        <f t="shared" si="0"/>
        <v>-332930.16999999993</v>
      </c>
      <c r="K9" s="15">
        <f t="shared" si="0"/>
        <v>54063.429999999702</v>
      </c>
    </row>
    <row r="10" spans="1:11" x14ac:dyDescent="0.3">
      <c r="A10" s="1"/>
      <c r="B10" s="9"/>
      <c r="C10" s="61"/>
      <c r="D10" s="62"/>
      <c r="E10" s="2" t="s">
        <v>19</v>
      </c>
      <c r="F10" s="4">
        <f>-F9</f>
        <v>35441.879999999997</v>
      </c>
      <c r="G10" s="3">
        <f t="shared" ref="G10:K10" si="1">F10-G9</f>
        <v>753405.44000000053</v>
      </c>
      <c r="H10" s="3">
        <f t="shared" si="1"/>
        <v>1086335.6100000003</v>
      </c>
      <c r="I10" s="3">
        <f t="shared" si="1"/>
        <v>1032272.1800000006</v>
      </c>
      <c r="J10" s="3">
        <f t="shared" si="1"/>
        <v>1365202.3500000006</v>
      </c>
      <c r="K10" s="3">
        <f t="shared" si="1"/>
        <v>1311138.9200000009</v>
      </c>
    </row>
    <row r="11" spans="1:11" x14ac:dyDescent="0.3">
      <c r="A11" s="1"/>
      <c r="B11" s="16"/>
      <c r="C11" s="61"/>
      <c r="D11" s="62"/>
    </row>
    <row r="12" spans="1:11" x14ac:dyDescent="0.3">
      <c r="A12" s="1"/>
      <c r="B12" s="16"/>
    </row>
    <row r="13" spans="1:11" x14ac:dyDescent="0.3">
      <c r="A13" s="1"/>
    </row>
    <row r="14" spans="1:11" x14ac:dyDescent="0.3">
      <c r="A14" s="3"/>
      <c r="C14" s="16"/>
      <c r="D14" s="3"/>
    </row>
    <row r="15" spans="1:11" ht="15" customHeight="1" x14ac:dyDescent="0.3">
      <c r="A15" s="1"/>
      <c r="C15" s="3"/>
    </row>
    <row r="16" spans="1:11" x14ac:dyDescent="0.3">
      <c r="A16" s="1"/>
      <c r="C16" s="3"/>
    </row>
    <row r="17" spans="1:3" x14ac:dyDescent="0.3">
      <c r="A17" s="1"/>
      <c r="C17" s="3"/>
    </row>
    <row r="18" spans="1:3" x14ac:dyDescent="0.3">
      <c r="A18" s="1"/>
      <c r="C18" s="3"/>
    </row>
    <row r="19" spans="1:3" x14ac:dyDescent="0.3">
      <c r="A19" s="1"/>
      <c r="C19" s="3"/>
    </row>
    <row r="20" spans="1:3" x14ac:dyDescent="0.3">
      <c r="A20" s="1"/>
      <c r="C20" s="3"/>
    </row>
    <row r="21" spans="1:3" x14ac:dyDescent="0.3">
      <c r="A21" s="1"/>
      <c r="C21" s="3"/>
    </row>
  </sheetData>
  <conditionalFormatting sqref="F10:K10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fijos</vt:lpstr>
      <vt:lpstr>Deudas urg</vt:lpstr>
      <vt:lpstr>proyec 2023-2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Wiston Camilo Castañeda Meriño</dc:creator>
  <cp:lastModifiedBy>Wiston Camilo Castañeda Meriño</cp:lastModifiedBy>
  <dcterms:created xsi:type="dcterms:W3CDTF">2006-09-16T00:00:00Z</dcterms:created>
  <dcterms:modified xsi:type="dcterms:W3CDTF">2024-12-30T23:25:48Z</dcterms:modified>
</cp:coreProperties>
</file>