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nj1\tenzin\validation\"/>
    </mc:Choice>
  </mc:AlternateContent>
  <xr:revisionPtr revIDLastSave="0" documentId="13_ncr:1_{BC5F0AA0-645A-4AC1-98C3-F2E89A5A51FC}" xr6:coauthVersionLast="45" xr6:coauthVersionMax="45" xr10:uidLastSave="{00000000-0000-0000-0000-000000000000}"/>
  <bookViews>
    <workbookView xWindow="-1170" yWindow="-15480" windowWidth="19440" windowHeight="15600" xr2:uid="{00000000-000D-0000-FFFF-FFFF00000000}"/>
  </bookViews>
  <sheets>
    <sheet name="BTC_trading_si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" l="1"/>
  <c r="Q9" i="1"/>
  <c r="W26" i="1" l="1"/>
  <c r="V26" i="1"/>
  <c r="U26" i="1"/>
  <c r="U22" i="1"/>
  <c r="T26" i="1"/>
  <c r="S26" i="1"/>
  <c r="R26" i="1"/>
  <c r="Q27" i="1"/>
  <c r="Q26" i="1"/>
  <c r="O26" i="1"/>
  <c r="R7" i="1"/>
  <c r="Q7" i="1"/>
  <c r="Q6" i="1"/>
  <c r="Q8" i="1"/>
  <c r="O9" i="1"/>
  <c r="O8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6" i="1"/>
  <c r="I5" i="1"/>
  <c r="V22" i="1" l="1"/>
  <c r="T16" i="1" l="1"/>
  <c r="T22" i="1"/>
  <c r="V16" i="1"/>
  <c r="T11" i="1"/>
  <c r="T7" i="1"/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N5" i="1" l="1"/>
  <c r="L7" i="1" l="1"/>
  <c r="P7" i="1" s="1"/>
  <c r="P8" i="1" s="1"/>
  <c r="L9" i="1" s="1"/>
  <c r="N23" i="1"/>
  <c r="N12" i="1"/>
  <c r="N10" i="1"/>
  <c r="M10" i="1" s="1"/>
  <c r="O10" i="1" s="1"/>
  <c r="N8" i="1"/>
  <c r="N7" i="1"/>
  <c r="N9" i="1" l="1"/>
  <c r="M9" i="1" s="1"/>
  <c r="M11" i="1"/>
  <c r="L11" i="1" s="1"/>
  <c r="S7" i="1"/>
  <c r="W7" i="1" s="1"/>
  <c r="Q11" i="1" l="1"/>
  <c r="R11" i="1"/>
  <c r="O11" i="1"/>
  <c r="N11" i="1"/>
  <c r="P11" i="1"/>
  <c r="P12" i="1" s="1"/>
  <c r="L13" i="1" s="1"/>
  <c r="S11" i="1" l="1"/>
  <c r="W11" i="1" s="1"/>
  <c r="N13" i="1"/>
  <c r="M13" i="1" s="1"/>
  <c r="O13" i="1" s="1"/>
  <c r="O14" i="1" l="1"/>
  <c r="Q14" i="1"/>
  <c r="O15" i="1" l="1"/>
  <c r="N14" i="1"/>
  <c r="Q15" i="1"/>
  <c r="M16" i="1" l="1"/>
  <c r="L16" i="1" s="1"/>
  <c r="N16" i="1" s="1"/>
  <c r="P16" i="1" s="1"/>
  <c r="N15" i="1"/>
  <c r="Q16" i="1"/>
  <c r="R16" i="1" l="1"/>
  <c r="U16" i="1" s="1"/>
  <c r="W16" i="1" s="1"/>
  <c r="L17" i="1"/>
  <c r="N17" i="1" s="1"/>
  <c r="M17" i="1" s="1"/>
  <c r="O17" i="1" s="1"/>
  <c r="O18" i="1" s="1"/>
  <c r="O19" i="1" l="1"/>
  <c r="Q18" i="1"/>
  <c r="N18" i="1"/>
  <c r="O20" i="1" l="1"/>
  <c r="Q19" i="1"/>
  <c r="N19" i="1"/>
  <c r="M5" i="1"/>
  <c r="O5" i="1"/>
  <c r="O6" i="1" s="1"/>
  <c r="O21" i="1" l="1"/>
  <c r="Q20" i="1"/>
  <c r="N20" i="1"/>
  <c r="O7" i="1"/>
  <c r="L6" i="1"/>
  <c r="N6" i="1" s="1"/>
  <c r="M22" i="1" l="1"/>
  <c r="Q21" i="1"/>
  <c r="N21" i="1"/>
  <c r="L22" i="1" l="1"/>
  <c r="N22" i="1" s="1"/>
  <c r="P22" i="1" s="1"/>
  <c r="Q22" i="1"/>
  <c r="P23" i="1" l="1"/>
  <c r="L24" i="1" s="1"/>
  <c r="R22" i="1"/>
  <c r="S22" i="1" s="1"/>
  <c r="W22" i="1" s="1"/>
  <c r="N24" i="1" l="1"/>
  <c r="M24" i="1" s="1"/>
  <c r="O24" i="1" s="1"/>
  <c r="O25" i="1" s="1"/>
  <c r="N25" i="1" l="1"/>
  <c r="Q25" i="1"/>
  <c r="O27" i="1" l="1"/>
  <c r="N26" i="1"/>
  <c r="N27" i="1" l="1"/>
</calcChain>
</file>

<file path=xl/sharedStrings.xml><?xml version="1.0" encoding="utf-8"?>
<sst xmlns="http://schemas.openxmlformats.org/spreadsheetml/2006/main" count="46" uniqueCount="27">
  <si>
    <t>BTC-USD Trading Journal Simulation</t>
  </si>
  <si>
    <t>Date</t>
  </si>
  <si>
    <t>Open</t>
  </si>
  <si>
    <t>High</t>
  </si>
  <si>
    <t>Low</t>
  </si>
  <si>
    <t>Close</t>
  </si>
  <si>
    <t>Daily_Return</t>
  </si>
  <si>
    <t>Trade</t>
  </si>
  <si>
    <t>Settled Price</t>
  </si>
  <si>
    <t xml:space="preserve"> Amount $USD </t>
  </si>
  <si>
    <t>BTC</t>
  </si>
  <si>
    <t xml:space="preserve"> CB Fee </t>
  </si>
  <si>
    <t>BTC Balance</t>
  </si>
  <si>
    <t xml:space="preserve"> $USD Balance </t>
  </si>
  <si>
    <t>Realized %Gain/Loss</t>
  </si>
  <si>
    <t>Buy</t>
  </si>
  <si>
    <t>Sell</t>
  </si>
  <si>
    <t>No Trade</t>
  </si>
  <si>
    <t>No Cash</t>
  </si>
  <si>
    <t>Unrealized %Gain/Loss</t>
  </si>
  <si>
    <t>Prob. Profit</t>
  </si>
  <si>
    <t>Avg. Loss</t>
  </si>
  <si>
    <t>Avg. Profit</t>
  </si>
  <si>
    <t>Prob. Loss</t>
  </si>
  <si>
    <t>APPT*</t>
  </si>
  <si>
    <t>*Average Profitability Per Trade</t>
  </si>
  <si>
    <t>Transaction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</si>
</sst>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8" fontId="0" fillId="0" borderId="0" xfId="0" applyNumberFormat="1"/>
    <xf numFmtId="10" fontId="0" fillId="0" borderId="0" xfId="0" applyNumberFormat="1"/>
    <xf numFmtId="44" fontId="0" fillId="0" borderId="0" xfId="1" applyFont="1"/>
    <xf numFmtId="164" fontId="0" fillId="0" borderId="0" xfId="0" applyNumberFormat="1"/>
    <xf numFmtId="44" fontId="0" fillId="0" borderId="0" xfId="0" applyNumberFormat="1"/>
    <xf numFmtId="9" fontId="0" fillId="0" borderId="0" xfId="2" applyFont="1"/>
    <xf numFmtId="10" fontId="0" fillId="0" borderId="0" xfId="2" applyNumberFormat="1" applyFont="1"/>
    <xf numFmtId="2" fontId="0" fillId="0" borderId="0" xfId="0" applyNumberFormat="1"/>
    <xf numFmtId="2" fontId="0" fillId="0" borderId="0" xfId="2" applyNumberFormat="1" applyFont="1"/>
    <xf numFmtId="0" fontId="0" fillId="0" borderId="0" xfId="0" applyFont="1"/>
    <xf numFmtId="0" fontId="0" fillId="0" borderId="0" xfId="0" applyAlignment="1">
      <alignment horizontal="left" vertical="top"/>
    </xf>
    <xf numFmtId="0" fontId="16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44" fontId="0" fillId="0" borderId="0" xfId="1" applyFont="1" applyAlignment="1">
      <alignment horizontal="left" vertical="top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tabSelected="1" zoomScale="75" zoomScaleNormal="75" workbookViewId="0"/>
  </sheetViews>
  <sheetFormatPr defaultRowHeight="15" x14ac:dyDescent="0.25"/>
  <cols>
    <col min="1" max="1" width="12.140625" customWidth="1"/>
    <col min="6" max="6" width="3.42578125" customWidth="1"/>
    <col min="7" max="7" width="12.28515625" customWidth="1"/>
    <col min="8" max="8" width="3.7109375" customWidth="1"/>
    <col min="9" max="9" width="12.28515625" customWidth="1"/>
    <col min="11" max="11" width="13" customWidth="1"/>
    <col min="12" max="12" width="14" style="4" customWidth="1"/>
    <col min="14" max="14" width="12.7109375" style="4" customWidth="1"/>
    <col min="15" max="15" width="11.85546875" customWidth="1"/>
    <col min="16" max="16" width="13.85546875" customWidth="1"/>
    <col min="17" max="17" width="22.5703125" customWidth="1"/>
    <col min="18" max="18" width="20.140625" customWidth="1"/>
    <col min="19" max="19" width="10.28515625" customWidth="1"/>
    <col min="20" max="20" width="11.28515625" customWidth="1"/>
    <col min="22" max="22" width="10.42578125" customWidth="1"/>
  </cols>
  <sheetData>
    <row r="1" spans="1:24" x14ac:dyDescent="0.25">
      <c r="A1" t="s">
        <v>0</v>
      </c>
    </row>
    <row r="2" spans="1:24" x14ac:dyDescent="0.25">
      <c r="X2" t="s">
        <v>25</v>
      </c>
    </row>
    <row r="3" spans="1:24" s="12" customFormat="1" ht="30" x14ac:dyDescent="0.25">
      <c r="A3" s="12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G3" s="13" t="s">
        <v>6</v>
      </c>
      <c r="H3" s="13"/>
      <c r="I3" s="14" t="s">
        <v>26</v>
      </c>
      <c r="J3" s="12" t="s">
        <v>7</v>
      </c>
      <c r="K3" s="12" t="s">
        <v>8</v>
      </c>
      <c r="L3" s="15" t="s">
        <v>9</v>
      </c>
      <c r="M3" s="12" t="s">
        <v>10</v>
      </c>
      <c r="N3" s="15" t="s">
        <v>11</v>
      </c>
      <c r="O3" s="12" t="s">
        <v>12</v>
      </c>
      <c r="P3" s="12" t="s">
        <v>13</v>
      </c>
      <c r="Q3" s="13" t="s">
        <v>19</v>
      </c>
      <c r="R3" s="13" t="s">
        <v>14</v>
      </c>
      <c r="S3" s="12" t="s">
        <v>22</v>
      </c>
      <c r="T3" s="12" t="s">
        <v>20</v>
      </c>
      <c r="U3" s="12" t="s">
        <v>21</v>
      </c>
      <c r="V3" s="12" t="s">
        <v>23</v>
      </c>
      <c r="W3" s="13" t="s">
        <v>24</v>
      </c>
    </row>
    <row r="4" spans="1:24" x14ac:dyDescent="0.25">
      <c r="A4" s="1">
        <v>44201</v>
      </c>
      <c r="B4">
        <v>31387</v>
      </c>
      <c r="C4">
        <v>34486</v>
      </c>
      <c r="D4">
        <v>29998</v>
      </c>
      <c r="E4">
        <v>34285</v>
      </c>
      <c r="G4" s="8"/>
      <c r="H4" s="8"/>
    </row>
    <row r="5" spans="1:24" x14ac:dyDescent="0.25">
      <c r="A5" s="1">
        <v>44202</v>
      </c>
      <c r="B5">
        <v>34310</v>
      </c>
      <c r="C5">
        <v>36478</v>
      </c>
      <c r="D5">
        <v>33465</v>
      </c>
      <c r="E5">
        <v>36074</v>
      </c>
      <c r="G5" s="8">
        <f>E5/E4-1</f>
        <v>5.2180253755286676E-2</v>
      </c>
      <c r="H5" s="8"/>
      <c r="I5">
        <f>1</f>
        <v>1</v>
      </c>
      <c r="J5" t="s">
        <v>15</v>
      </c>
      <c r="K5" s="2">
        <v>34233</v>
      </c>
      <c r="L5" s="4">
        <v>5000</v>
      </c>
      <c r="M5" s="5">
        <f>(L5-N5)/K5</f>
        <v>0.1453276078637572</v>
      </c>
      <c r="N5" s="4">
        <f>L5*0.005</f>
        <v>25</v>
      </c>
      <c r="O5" s="5">
        <f>M5</f>
        <v>0.1453276078637572</v>
      </c>
    </row>
    <row r="6" spans="1:24" x14ac:dyDescent="0.25">
      <c r="A6" s="1">
        <v>44203</v>
      </c>
      <c r="B6">
        <v>36058</v>
      </c>
      <c r="C6">
        <v>40301</v>
      </c>
      <c r="D6">
        <v>36053</v>
      </c>
      <c r="E6">
        <v>39632</v>
      </c>
      <c r="G6" s="8">
        <f t="shared" ref="G6:G27" si="0">E6/E5-1</f>
        <v>9.8630592670621464E-2</v>
      </c>
      <c r="H6" s="8"/>
      <c r="I6">
        <f>1+I5</f>
        <v>2</v>
      </c>
      <c r="J6" t="s">
        <v>17</v>
      </c>
      <c r="K6" s="2">
        <v>36959</v>
      </c>
      <c r="L6" s="4">
        <f>O6*K6</f>
        <v>5371.1630590366021</v>
      </c>
      <c r="M6">
        <v>0</v>
      </c>
      <c r="N6" s="4">
        <f t="shared" ref="N6:N24" si="1">L6*0.005</f>
        <v>26.85581529518301</v>
      </c>
      <c r="O6" s="5">
        <f>O5+M6</f>
        <v>0.1453276078637572</v>
      </c>
      <c r="Q6" s="8">
        <f>K6/K5-1-0.005</f>
        <v>7.4630765635497975E-2</v>
      </c>
    </row>
    <row r="7" spans="1:24" x14ac:dyDescent="0.25">
      <c r="A7" s="1">
        <v>44204</v>
      </c>
      <c r="B7">
        <v>39675</v>
      </c>
      <c r="C7">
        <v>41946</v>
      </c>
      <c r="D7">
        <v>36697</v>
      </c>
      <c r="E7">
        <v>39037</v>
      </c>
      <c r="G7" s="8">
        <f t="shared" si="0"/>
        <v>-1.5013120710536954E-2</v>
      </c>
      <c r="H7" s="8"/>
      <c r="I7">
        <f t="shared" ref="I7:I27" si="2">1+I6</f>
        <v>3</v>
      </c>
      <c r="J7" t="s">
        <v>16</v>
      </c>
      <c r="K7" s="2">
        <v>41017</v>
      </c>
      <c r="L7" s="4">
        <f>M7*K7</f>
        <v>5742.38</v>
      </c>
      <c r="M7">
        <v>0.14000000000000001</v>
      </c>
      <c r="N7" s="4">
        <f t="shared" si="1"/>
        <v>28.7119</v>
      </c>
      <c r="O7" s="5">
        <f>O6-M7</f>
        <v>5.3276078637571889E-3</v>
      </c>
      <c r="P7" s="6">
        <f>L7-N7</f>
        <v>5713.6680999999999</v>
      </c>
      <c r="Q7" s="8">
        <f>K7/K5-1-0.005</f>
        <v>0.19317135512517158</v>
      </c>
      <c r="R7" s="3">
        <f>K7/K5-1-0.005</f>
        <v>0.19317135512517158</v>
      </c>
      <c r="S7" s="3">
        <f>R7</f>
        <v>0.19317135512517158</v>
      </c>
      <c r="T7" s="9">
        <f>1/1</f>
        <v>1</v>
      </c>
      <c r="W7" s="8">
        <f>S7*T7+U7*V7</f>
        <v>0.19317135512517158</v>
      </c>
    </row>
    <row r="8" spans="1:24" x14ac:dyDescent="0.25">
      <c r="A8" s="1">
        <v>44207</v>
      </c>
      <c r="B8">
        <v>38456</v>
      </c>
      <c r="C8">
        <v>38661</v>
      </c>
      <c r="D8">
        <v>30314</v>
      </c>
      <c r="E8">
        <v>34468</v>
      </c>
      <c r="G8" s="8">
        <f t="shared" si="0"/>
        <v>-0.11704280554345881</v>
      </c>
      <c r="H8" s="8"/>
      <c r="I8">
        <f t="shared" si="2"/>
        <v>4</v>
      </c>
      <c r="J8" t="s">
        <v>17</v>
      </c>
      <c r="K8" s="2">
        <v>35036</v>
      </c>
      <c r="L8" s="4">
        <v>0</v>
      </c>
      <c r="M8">
        <v>0</v>
      </c>
      <c r="N8" s="4">
        <f t="shared" si="1"/>
        <v>0</v>
      </c>
      <c r="O8" s="5">
        <f>O7+M8</f>
        <v>5.3276078637571889E-3</v>
      </c>
      <c r="P8" s="6">
        <f>P7</f>
        <v>5713.6680999999999</v>
      </c>
      <c r="Q8" s="8">
        <f>K8/K5-1-0.005</f>
        <v>1.8456898314491824E-2</v>
      </c>
      <c r="R8" s="3"/>
      <c r="T8" s="9"/>
    </row>
    <row r="9" spans="1:24" x14ac:dyDescent="0.25">
      <c r="A9" s="1">
        <v>44208</v>
      </c>
      <c r="B9">
        <v>34470</v>
      </c>
      <c r="C9">
        <v>36609</v>
      </c>
      <c r="D9">
        <v>32527</v>
      </c>
      <c r="E9">
        <v>33683</v>
      </c>
      <c r="G9" s="8">
        <f t="shared" si="0"/>
        <v>-2.2774747591969402E-2</v>
      </c>
      <c r="H9" s="8"/>
      <c r="I9">
        <f t="shared" si="2"/>
        <v>5</v>
      </c>
      <c r="J9" s="11" t="s">
        <v>15</v>
      </c>
      <c r="K9" s="2">
        <v>33262</v>
      </c>
      <c r="L9" s="4">
        <f>P8</f>
        <v>5713.6680999999999</v>
      </c>
      <c r="M9" s="5">
        <f>(L9-N9)/K9</f>
        <v>0.17091875892910829</v>
      </c>
      <c r="N9" s="4">
        <f t="shared" si="1"/>
        <v>28.568340500000001</v>
      </c>
      <c r="O9" s="5">
        <f>O8+M9</f>
        <v>0.17624636679286548</v>
      </c>
      <c r="Q9" s="8">
        <f>K9/K5-1-0.005</f>
        <v>-3.3364443665468972E-2</v>
      </c>
      <c r="R9" s="3"/>
      <c r="T9" s="9"/>
    </row>
    <row r="10" spans="1:24" x14ac:dyDescent="0.25">
      <c r="A10" s="1">
        <v>44209</v>
      </c>
      <c r="B10">
        <v>33649</v>
      </c>
      <c r="C10">
        <v>37804</v>
      </c>
      <c r="D10">
        <v>32436</v>
      </c>
      <c r="E10">
        <v>37219</v>
      </c>
      <c r="G10" s="8">
        <f t="shared" si="0"/>
        <v>0.10497877267464295</v>
      </c>
      <c r="H10" s="8"/>
      <c r="I10">
        <f t="shared" si="2"/>
        <v>6</v>
      </c>
      <c r="J10" s="11" t="s">
        <v>15</v>
      </c>
      <c r="K10" s="2">
        <v>34345</v>
      </c>
      <c r="L10" s="4">
        <v>10000</v>
      </c>
      <c r="M10" s="5">
        <f>(L10-N10)/K10</f>
        <v>0.28970738098704324</v>
      </c>
      <c r="N10" s="4">
        <f t="shared" si="1"/>
        <v>50</v>
      </c>
      <c r="O10" s="5">
        <f>O9+M10</f>
        <v>0.46595374777990872</v>
      </c>
      <c r="Q10" s="8">
        <f>K10/K9-1-0.005</f>
        <v>2.7559677710300105E-2</v>
      </c>
      <c r="R10" s="3"/>
      <c r="T10" s="9"/>
    </row>
    <row r="11" spans="1:24" x14ac:dyDescent="0.25">
      <c r="A11" s="1">
        <v>44210</v>
      </c>
      <c r="B11">
        <v>37165</v>
      </c>
      <c r="C11">
        <v>40046</v>
      </c>
      <c r="D11">
        <v>36786</v>
      </c>
      <c r="E11">
        <v>38941</v>
      </c>
      <c r="G11" s="8">
        <f t="shared" si="0"/>
        <v>4.6266691743464428E-2</v>
      </c>
      <c r="H11" s="8"/>
      <c r="I11">
        <f t="shared" si="2"/>
        <v>7</v>
      </c>
      <c r="J11" s="11" t="s">
        <v>16</v>
      </c>
      <c r="K11" s="2">
        <v>39220</v>
      </c>
      <c r="L11" s="4">
        <f>M11*K11</f>
        <v>18274.70598792802</v>
      </c>
      <c r="M11" s="5">
        <f>O10</f>
        <v>0.46595374777990872</v>
      </c>
      <c r="N11" s="4">
        <f t="shared" si="1"/>
        <v>91.373529939640108</v>
      </c>
      <c r="O11" s="5">
        <f>O10-M11</f>
        <v>0</v>
      </c>
      <c r="P11" s="6">
        <f>L11-N11</f>
        <v>18183.332457988381</v>
      </c>
      <c r="Q11" s="8">
        <f>(M10*K11/L10-1)*M10/M11+(M9*K11/L9-1)*M9/M11-0.005</f>
        <v>0.14324514639842945</v>
      </c>
      <c r="R11" s="3">
        <f>M9/M11*(M9*K11/L9-1)+M10/M11*(M10*K11/L10-1)-N11/L11</f>
        <v>0.14324514639842945</v>
      </c>
      <c r="S11" s="3">
        <f>AVERAGE(R11,R7)</f>
        <v>0.16820825076180052</v>
      </c>
      <c r="T11" s="9">
        <f>2/2</f>
        <v>1</v>
      </c>
      <c r="V11" s="7"/>
      <c r="W11" s="8">
        <f>S11*T11+U11*V11</f>
        <v>0.16820825076180052</v>
      </c>
    </row>
    <row r="12" spans="1:24" x14ac:dyDescent="0.25">
      <c r="A12" s="1">
        <v>44211</v>
      </c>
      <c r="B12">
        <v>38873</v>
      </c>
      <c r="C12">
        <v>39678</v>
      </c>
      <c r="D12">
        <v>34459</v>
      </c>
      <c r="E12">
        <v>35585</v>
      </c>
      <c r="G12" s="8">
        <f t="shared" si="0"/>
        <v>-8.6181659433501978E-2</v>
      </c>
      <c r="H12" s="8"/>
      <c r="I12">
        <f t="shared" si="2"/>
        <v>8</v>
      </c>
      <c r="J12" t="s">
        <v>17</v>
      </c>
      <c r="K12" s="2">
        <v>35061</v>
      </c>
      <c r="L12" s="4">
        <v>0</v>
      </c>
      <c r="M12">
        <v>0</v>
      </c>
      <c r="N12" s="4">
        <f t="shared" si="1"/>
        <v>0</v>
      </c>
      <c r="O12">
        <v>0</v>
      </c>
      <c r="P12" s="6">
        <f>P11</f>
        <v>18183.332457988381</v>
      </c>
      <c r="Q12" s="8"/>
      <c r="R12" s="3"/>
      <c r="T12" s="9"/>
    </row>
    <row r="13" spans="1:24" x14ac:dyDescent="0.25">
      <c r="A13" s="1">
        <v>44214</v>
      </c>
      <c r="B13">
        <v>36215</v>
      </c>
      <c r="C13">
        <v>37424</v>
      </c>
      <c r="D13">
        <v>34823</v>
      </c>
      <c r="E13">
        <v>36506</v>
      </c>
      <c r="G13" s="8">
        <f t="shared" si="0"/>
        <v>2.5881691724040978E-2</v>
      </c>
      <c r="H13" s="8"/>
      <c r="I13">
        <f t="shared" si="2"/>
        <v>9</v>
      </c>
      <c r="J13" t="s">
        <v>15</v>
      </c>
      <c r="K13" s="2">
        <v>34866</v>
      </c>
      <c r="L13" s="4">
        <f>P12</f>
        <v>18183.332457988381</v>
      </c>
      <c r="M13" s="5">
        <f>(L13-N13)/K13</f>
        <v>0.51891286054317787</v>
      </c>
      <c r="N13" s="4">
        <f>L13*0.005</f>
        <v>90.916662289941911</v>
      </c>
      <c r="O13" s="5">
        <f>O12+M13</f>
        <v>0.51891286054317787</v>
      </c>
      <c r="Q13" s="8"/>
      <c r="R13" s="3"/>
      <c r="T13" s="9"/>
    </row>
    <row r="14" spans="1:24" x14ac:dyDescent="0.25">
      <c r="A14" s="1">
        <v>44215</v>
      </c>
      <c r="B14">
        <v>36464</v>
      </c>
      <c r="C14">
        <v>37833</v>
      </c>
      <c r="D14">
        <v>36117</v>
      </c>
      <c r="E14">
        <v>36695</v>
      </c>
      <c r="G14" s="8">
        <f t="shared" si="0"/>
        <v>5.1772311400866133E-3</v>
      </c>
      <c r="H14" s="8"/>
      <c r="I14">
        <f t="shared" si="2"/>
        <v>10</v>
      </c>
      <c r="J14" t="s">
        <v>17</v>
      </c>
      <c r="K14" s="2">
        <v>36856</v>
      </c>
      <c r="L14" s="4">
        <v>0</v>
      </c>
      <c r="M14">
        <v>0</v>
      </c>
      <c r="N14" s="4">
        <f>O14*K14*0.005</f>
        <v>95.62526194089682</v>
      </c>
      <c r="O14" s="5">
        <f>O13+M14</f>
        <v>0.51891286054317787</v>
      </c>
      <c r="Q14" s="8">
        <f>O13*K14/$L$13-1-0.005</f>
        <v>4.6790282796994272E-2</v>
      </c>
      <c r="R14" s="3"/>
      <c r="T14" s="9"/>
    </row>
    <row r="15" spans="1:24" x14ac:dyDescent="0.25">
      <c r="A15" s="1">
        <v>44216</v>
      </c>
      <c r="B15">
        <v>36686</v>
      </c>
      <c r="C15">
        <v>36705</v>
      </c>
      <c r="D15">
        <v>33537</v>
      </c>
      <c r="E15">
        <v>35030</v>
      </c>
      <c r="G15" s="8">
        <f t="shared" si="0"/>
        <v>-4.5374029159286011E-2</v>
      </c>
      <c r="H15" s="8"/>
      <c r="I15">
        <f t="shared" si="2"/>
        <v>11</v>
      </c>
      <c r="J15" t="s">
        <v>17</v>
      </c>
      <c r="K15" s="2">
        <v>34159</v>
      </c>
      <c r="L15" s="4">
        <v>0</v>
      </c>
      <c r="M15">
        <v>0</v>
      </c>
      <c r="N15" s="4">
        <f>O15*K15*0.005</f>
        <v>88.627722016472077</v>
      </c>
      <c r="O15" s="5">
        <f>O14+M15</f>
        <v>0.51891286054317787</v>
      </c>
      <c r="Q15" s="8">
        <f>O14*K15/$L$13-1-0.005</f>
        <v>-3.017624619973602E-2</v>
      </c>
      <c r="R15" s="3"/>
      <c r="T15" s="9"/>
    </row>
    <row r="16" spans="1:24" x14ac:dyDescent="0.25">
      <c r="A16" s="1">
        <v>44217</v>
      </c>
      <c r="B16">
        <v>35008</v>
      </c>
      <c r="C16">
        <v>35666</v>
      </c>
      <c r="D16">
        <v>30121</v>
      </c>
      <c r="E16">
        <v>30824</v>
      </c>
      <c r="G16" s="8">
        <f t="shared" si="0"/>
        <v>-0.12006851270339713</v>
      </c>
      <c r="H16" s="8"/>
      <c r="I16">
        <f t="shared" si="2"/>
        <v>12</v>
      </c>
      <c r="J16" t="s">
        <v>16</v>
      </c>
      <c r="K16" s="2">
        <v>33706</v>
      </c>
      <c r="L16" s="4">
        <f>M16*K16</f>
        <v>17490.476877468354</v>
      </c>
      <c r="M16" s="5">
        <f>O15</f>
        <v>0.51891286054317787</v>
      </c>
      <c r="N16" s="4">
        <f>L16*0.005</f>
        <v>87.45238438734178</v>
      </c>
      <c r="O16">
        <v>0</v>
      </c>
      <c r="P16" s="6">
        <f>L16-N16</f>
        <v>17403.024493081011</v>
      </c>
      <c r="Q16" s="8">
        <f>O15*K16/$L$13-1-0.005</f>
        <v>-4.3103883439453809E-2</v>
      </c>
      <c r="R16" s="3">
        <f>P16/L13-1</f>
        <v>-4.291336402225665E-2</v>
      </c>
      <c r="S16" s="3">
        <v>0.16440850367265031</v>
      </c>
      <c r="T16" s="9">
        <f>2/3</f>
        <v>0.66666666666666663</v>
      </c>
      <c r="U16" s="3">
        <f>R16</f>
        <v>-4.291336402225665E-2</v>
      </c>
      <c r="V16" s="9">
        <f>1/3</f>
        <v>0.33333333333333331</v>
      </c>
      <c r="W16" s="8">
        <f>S16*T16+U16*V16</f>
        <v>9.5301214441014651E-2</v>
      </c>
    </row>
    <row r="17" spans="1:23" x14ac:dyDescent="0.25">
      <c r="A17" s="1">
        <v>44218</v>
      </c>
      <c r="B17">
        <v>30857</v>
      </c>
      <c r="C17">
        <v>33850</v>
      </c>
      <c r="D17">
        <v>28823</v>
      </c>
      <c r="E17">
        <v>33555</v>
      </c>
      <c r="G17" s="8">
        <f t="shared" si="0"/>
        <v>8.8599792369582042E-2</v>
      </c>
      <c r="H17" s="8"/>
      <c r="I17">
        <f t="shared" si="2"/>
        <v>13</v>
      </c>
      <c r="J17" t="s">
        <v>15</v>
      </c>
      <c r="K17" s="2">
        <v>29010</v>
      </c>
      <c r="L17" s="4">
        <f>P16</f>
        <v>17403.024493081011</v>
      </c>
      <c r="M17" s="5">
        <f>(L17-N17)/K17</f>
        <v>0.5968979445231164</v>
      </c>
      <c r="N17" s="4">
        <f>L17*0.005</f>
        <v>87.015122465405057</v>
      </c>
      <c r="O17" s="5">
        <f>O16+M17</f>
        <v>0.5968979445231164</v>
      </c>
      <c r="Q17" s="8"/>
      <c r="R17" s="3"/>
    </row>
    <row r="18" spans="1:23" x14ac:dyDescent="0.25">
      <c r="A18" s="1">
        <v>44221</v>
      </c>
      <c r="B18">
        <v>32181</v>
      </c>
      <c r="C18">
        <v>34868</v>
      </c>
      <c r="D18">
        <v>31938</v>
      </c>
      <c r="E18">
        <v>32487</v>
      </c>
      <c r="G18" s="8">
        <f t="shared" si="0"/>
        <v>-3.1828341528833293E-2</v>
      </c>
      <c r="H18" s="8"/>
      <c r="I18">
        <f t="shared" si="2"/>
        <v>14</v>
      </c>
      <c r="J18" t="s">
        <v>17</v>
      </c>
      <c r="K18" s="2">
        <v>32039</v>
      </c>
      <c r="L18" s="4">
        <v>0</v>
      </c>
      <c r="M18">
        <v>0</v>
      </c>
      <c r="N18" s="4">
        <f t="shared" ref="N18:N21" si="3">O18*K18*0.005</f>
        <v>95.620066222880638</v>
      </c>
      <c r="O18" s="5">
        <f t="shared" ref="O18:O21" si="4">O17+M18</f>
        <v>0.5968979445231164</v>
      </c>
      <c r="Q18" s="8">
        <f>O18*K18/$L$17-1-0.005</f>
        <v>9.3890210272319918E-2</v>
      </c>
      <c r="R18" s="3"/>
    </row>
    <row r="19" spans="1:23" x14ac:dyDescent="0.25">
      <c r="A19" s="1">
        <v>44222</v>
      </c>
      <c r="B19">
        <v>32488</v>
      </c>
      <c r="C19">
        <v>32792</v>
      </c>
      <c r="D19">
        <v>30872</v>
      </c>
      <c r="E19">
        <v>32657</v>
      </c>
      <c r="G19" s="8">
        <f t="shared" si="0"/>
        <v>5.2328623757196269E-3</v>
      </c>
      <c r="H19" s="8"/>
      <c r="I19">
        <f t="shared" si="2"/>
        <v>15</v>
      </c>
      <c r="J19" t="s">
        <v>17</v>
      </c>
      <c r="K19" s="2">
        <v>31406</v>
      </c>
      <c r="L19" s="4">
        <v>0</v>
      </c>
      <c r="M19">
        <v>0</v>
      </c>
      <c r="N19" s="4">
        <f t="shared" si="3"/>
        <v>93.730884228464973</v>
      </c>
      <c r="O19" s="5">
        <f t="shared" si="4"/>
        <v>0.5968979445231164</v>
      </c>
      <c r="Q19" s="8">
        <f t="shared" ref="Q19:Q21" si="5">O19*K19/$L$17-1-0.005</f>
        <v>7.2179248534988028E-2</v>
      </c>
      <c r="R19" s="3"/>
    </row>
    <row r="20" spans="1:23" x14ac:dyDescent="0.25">
      <c r="A20" s="1">
        <v>44223</v>
      </c>
      <c r="B20">
        <v>32736</v>
      </c>
      <c r="C20">
        <v>32937</v>
      </c>
      <c r="D20">
        <v>29272</v>
      </c>
      <c r="E20">
        <v>30611</v>
      </c>
      <c r="G20" s="8">
        <f t="shared" si="0"/>
        <v>-6.265119269988062E-2</v>
      </c>
      <c r="H20" s="8"/>
      <c r="I20">
        <f t="shared" si="2"/>
        <v>16</v>
      </c>
      <c r="J20" t="s">
        <v>17</v>
      </c>
      <c r="K20" s="2">
        <v>30298</v>
      </c>
      <c r="L20" s="4">
        <v>0</v>
      </c>
      <c r="M20">
        <v>0</v>
      </c>
      <c r="N20" s="4">
        <f t="shared" si="3"/>
        <v>90.424069615806914</v>
      </c>
      <c r="O20" s="5">
        <f t="shared" si="4"/>
        <v>0.5968979445231164</v>
      </c>
      <c r="Q20" s="8">
        <f t="shared" si="5"/>
        <v>3.4176490865219018E-2</v>
      </c>
      <c r="R20" s="3"/>
    </row>
    <row r="21" spans="1:23" x14ac:dyDescent="0.25">
      <c r="A21" s="1">
        <v>44224</v>
      </c>
      <c r="B21">
        <v>30601</v>
      </c>
      <c r="C21">
        <v>33548</v>
      </c>
      <c r="D21">
        <v>29938</v>
      </c>
      <c r="E21">
        <v>33548</v>
      </c>
      <c r="G21" s="8">
        <f t="shared" si="0"/>
        <v>9.5945901800006617E-2</v>
      </c>
      <c r="H21" s="8"/>
      <c r="I21">
        <f t="shared" si="2"/>
        <v>17</v>
      </c>
      <c r="J21" t="s">
        <v>17</v>
      </c>
      <c r="K21" s="2">
        <v>31089</v>
      </c>
      <c r="L21" s="4">
        <v>0</v>
      </c>
      <c r="M21">
        <v>0</v>
      </c>
      <c r="N21" s="4">
        <f t="shared" si="3"/>
        <v>92.784800986395823</v>
      </c>
      <c r="O21" s="5">
        <f t="shared" si="4"/>
        <v>0.5968979445231164</v>
      </c>
      <c r="Q21" s="8">
        <f t="shared" si="5"/>
        <v>6.1306618407445675E-2</v>
      </c>
      <c r="R21" s="3"/>
    </row>
    <row r="22" spans="1:23" x14ac:dyDescent="0.25">
      <c r="A22" s="1">
        <v>44225</v>
      </c>
      <c r="B22">
        <v>33537</v>
      </c>
      <c r="C22">
        <v>38604</v>
      </c>
      <c r="D22">
        <v>32003</v>
      </c>
      <c r="E22">
        <v>34569</v>
      </c>
      <c r="G22" s="8">
        <f t="shared" si="0"/>
        <v>3.0434005007750065E-2</v>
      </c>
      <c r="H22" s="8"/>
      <c r="I22">
        <f t="shared" si="2"/>
        <v>18</v>
      </c>
      <c r="J22" t="s">
        <v>16</v>
      </c>
      <c r="K22" s="2">
        <v>35978</v>
      </c>
      <c r="L22" s="4">
        <f>M22*K22</f>
        <v>21475.194248052681</v>
      </c>
      <c r="M22" s="5">
        <f>O21</f>
        <v>0.5968979445231164</v>
      </c>
      <c r="N22" s="4">
        <f t="shared" si="1"/>
        <v>107.37597124026341</v>
      </c>
      <c r="O22">
        <v>0</v>
      </c>
      <c r="P22" s="6">
        <f>L22-N22</f>
        <v>21367.818276812417</v>
      </c>
      <c r="Q22" s="8">
        <f>M22*K22/L17-1-0.005</f>
        <v>0.22899207169941393</v>
      </c>
      <c r="R22" s="3">
        <f>P22/L17-1</f>
        <v>0.2278221113409169</v>
      </c>
      <c r="S22" s="3">
        <f>AVERAGE(R22,R11,R7)</f>
        <v>0.18807953762150598</v>
      </c>
      <c r="T22">
        <f>3/4</f>
        <v>0.75</v>
      </c>
      <c r="U22" s="8">
        <f>R16</f>
        <v>-4.291336402225665E-2</v>
      </c>
      <c r="V22" s="10">
        <f>1/4</f>
        <v>0.25</v>
      </c>
      <c r="W22" s="8">
        <f>S22*T22+U22*V22</f>
        <v>0.13033131221056532</v>
      </c>
    </row>
    <row r="23" spans="1:23" x14ac:dyDescent="0.25">
      <c r="A23" s="1">
        <v>44228</v>
      </c>
      <c r="B23">
        <v>33007</v>
      </c>
      <c r="C23">
        <v>34701</v>
      </c>
      <c r="D23">
        <v>32343</v>
      </c>
      <c r="E23">
        <v>33560</v>
      </c>
      <c r="G23" s="8">
        <f t="shared" si="0"/>
        <v>-2.9188000809974302E-2</v>
      </c>
      <c r="H23" s="8"/>
      <c r="I23">
        <f t="shared" si="2"/>
        <v>19</v>
      </c>
      <c r="J23" t="s">
        <v>17</v>
      </c>
      <c r="K23" s="2">
        <v>32595</v>
      </c>
      <c r="L23" s="4">
        <v>0</v>
      </c>
      <c r="M23">
        <v>0</v>
      </c>
      <c r="N23" s="4">
        <f t="shared" si="1"/>
        <v>0</v>
      </c>
      <c r="O23">
        <v>0</v>
      </c>
      <c r="P23" s="6">
        <f>P22</f>
        <v>21367.818276812417</v>
      </c>
      <c r="Q23" s="8"/>
      <c r="R23" s="3"/>
    </row>
    <row r="24" spans="1:23" x14ac:dyDescent="0.25">
      <c r="A24" s="1">
        <v>44229</v>
      </c>
      <c r="B24">
        <v>33562</v>
      </c>
      <c r="C24">
        <v>36004</v>
      </c>
      <c r="D24">
        <v>33464</v>
      </c>
      <c r="E24">
        <v>35652</v>
      </c>
      <c r="G24" s="8">
        <f t="shared" si="0"/>
        <v>6.2336114421930766E-2</v>
      </c>
      <c r="H24" s="8"/>
      <c r="I24">
        <f t="shared" si="2"/>
        <v>20</v>
      </c>
      <c r="J24" t="s">
        <v>15</v>
      </c>
      <c r="K24" s="2">
        <v>33819</v>
      </c>
      <c r="L24" s="4">
        <f>P23</f>
        <v>21367.818276812417</v>
      </c>
      <c r="M24" s="5">
        <f>(L24-N24)/K24</f>
        <v>0.62866965863651658</v>
      </c>
      <c r="N24" s="4">
        <f t="shared" si="1"/>
        <v>106.83909138406209</v>
      </c>
      <c r="O24" s="5">
        <f>O23+M24</f>
        <v>0.62866965863651658</v>
      </c>
      <c r="Q24" s="8"/>
      <c r="R24" s="3"/>
    </row>
    <row r="25" spans="1:23" x14ac:dyDescent="0.25">
      <c r="A25" s="1">
        <v>44230</v>
      </c>
      <c r="B25">
        <v>35629</v>
      </c>
      <c r="C25">
        <v>37523</v>
      </c>
      <c r="D25">
        <v>35426</v>
      </c>
      <c r="E25">
        <v>37309</v>
      </c>
      <c r="G25" s="8">
        <f t="shared" si="0"/>
        <v>4.6477055985638893E-2</v>
      </c>
      <c r="H25" s="8"/>
      <c r="I25">
        <f t="shared" si="2"/>
        <v>21</v>
      </c>
      <c r="J25" t="s">
        <v>18</v>
      </c>
      <c r="K25" s="2">
        <v>36057</v>
      </c>
      <c r="L25" s="4">
        <v>0</v>
      </c>
      <c r="M25">
        <v>0</v>
      </c>
      <c r="N25" s="4">
        <f t="shared" ref="N25:N27" si="6">O25*K25*0.005</f>
        <v>113.33970940728439</v>
      </c>
      <c r="O25" s="5">
        <f t="shared" ref="O25:O27" si="7">O24+M25</f>
        <v>0.62866965863651658</v>
      </c>
      <c r="Q25" s="8">
        <f>O25*K25/$L$24-1-0.005</f>
        <v>5.5844939235340958E-2</v>
      </c>
      <c r="R25" s="3"/>
    </row>
    <row r="26" spans="1:23" x14ac:dyDescent="0.25">
      <c r="A26" s="1">
        <v>44231</v>
      </c>
      <c r="B26">
        <v>37315</v>
      </c>
      <c r="C26">
        <v>38740</v>
      </c>
      <c r="D26">
        <v>36250</v>
      </c>
      <c r="E26">
        <v>37295</v>
      </c>
      <c r="G26" s="8">
        <f t="shared" si="0"/>
        <v>-3.7524457905602215E-4</v>
      </c>
      <c r="H26" s="8"/>
      <c r="I26">
        <f t="shared" si="2"/>
        <v>22</v>
      </c>
      <c r="J26" t="s">
        <v>16</v>
      </c>
      <c r="K26" s="2">
        <v>37912</v>
      </c>
      <c r="L26" s="4">
        <v>0</v>
      </c>
      <c r="M26">
        <v>0.4</v>
      </c>
      <c r="N26" s="4">
        <f t="shared" si="6"/>
        <v>43.346620491138083</v>
      </c>
      <c r="O26" s="5">
        <f>O25-M26</f>
        <v>0.22866965863651656</v>
      </c>
      <c r="Q26" s="8">
        <f>K26/K24-1-0.005</f>
        <v>0.11602664182855793</v>
      </c>
      <c r="R26" s="3">
        <f>K26/K24-1-0.005</f>
        <v>0.11602664182855793</v>
      </c>
      <c r="S26" s="3">
        <f>AVERAGE(R7,R11,R22,R26)</f>
        <v>0.17006631367326897</v>
      </c>
      <c r="T26" s="9">
        <f>4/5</f>
        <v>0.8</v>
      </c>
      <c r="U26" s="3">
        <f>R16</f>
        <v>-4.291336402225665E-2</v>
      </c>
      <c r="V26" s="9">
        <f>1/5</f>
        <v>0.2</v>
      </c>
      <c r="W26" s="8">
        <f>S26*T26+U26*V26</f>
        <v>0.12747037813416384</v>
      </c>
    </row>
    <row r="27" spans="1:23" x14ac:dyDescent="0.25">
      <c r="A27" s="1">
        <v>44232</v>
      </c>
      <c r="B27">
        <v>37294</v>
      </c>
      <c r="C27">
        <v>38339</v>
      </c>
      <c r="D27">
        <v>36638</v>
      </c>
      <c r="E27">
        <v>37771</v>
      </c>
      <c r="G27" s="8">
        <f t="shared" si="0"/>
        <v>1.276310497385702E-2</v>
      </c>
      <c r="H27" s="8"/>
      <c r="I27">
        <f t="shared" si="2"/>
        <v>23</v>
      </c>
      <c r="J27" t="s">
        <v>17</v>
      </c>
      <c r="K27" s="2">
        <v>36723</v>
      </c>
      <c r="L27" s="4">
        <v>0</v>
      </c>
      <c r="M27">
        <v>0</v>
      </c>
      <c r="N27" s="4">
        <f t="shared" si="6"/>
        <v>41.987179370543991</v>
      </c>
      <c r="O27" s="5">
        <f t="shared" si="7"/>
        <v>0.22866965863651656</v>
      </c>
      <c r="Q27" s="8">
        <f>K27/K24-1-0.005</f>
        <v>8.0868890268783855E-2</v>
      </c>
      <c r="R27" s="3"/>
    </row>
  </sheetData>
  <conditionalFormatting sqref="G5:H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:W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BTC_trading_sim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wojnj1</cp:lastModifiedBy>
  <dcterms:created xsi:type="dcterms:W3CDTF">2021-02-07T21:50:24Z</dcterms:created>
  <dcterms:modified xsi:type="dcterms:W3CDTF">2021-02-11T00:10:25Z</dcterms:modified>
</cp:coreProperties>
</file>