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ey\Desktop\EXCEL TEXTBOOK\excel files june\"/>
    </mc:Choice>
  </mc:AlternateContent>
  <xr:revisionPtr revIDLastSave="0" documentId="13_ncr:1_{C3DB1016-92C5-475A-8C31-9B44A65E6772}" xr6:coauthVersionLast="47" xr6:coauthVersionMax="47" xr10:uidLastSave="{00000000-0000-0000-0000-000000000000}"/>
  <bookViews>
    <workbookView xWindow="31695" yWindow="1710" windowWidth="25860" windowHeight="15045" xr2:uid="{00000000-000D-0000-FFFF-FFFF00000000}"/>
  </bookViews>
  <sheets>
    <sheet name="Labor" sheetId="1" r:id="rId1"/>
  </sheets>
  <definedNames>
    <definedName name="Hours">Labor!$C$7:$C$22</definedName>
    <definedName name="LaborCost">Labor!$F$7:$F$22</definedName>
    <definedName name="RateChart">Labor!$I$3:$J$5</definedName>
    <definedName name="TechCode">Labor!$D$7:$D$22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4" i="1"/>
  <c r="I14" i="1"/>
  <c r="J11" i="1"/>
  <c r="J10" i="1"/>
  <c r="J9" i="1"/>
  <c r="I9" i="1"/>
  <c r="F7" i="1"/>
  <c r="E7" i="1"/>
  <c r="I11" i="1"/>
  <c r="I1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2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8" i="1"/>
  <c r="C23" i="1"/>
  <c r="F23" i="1" l="1"/>
</calcChain>
</file>

<file path=xl/sharedStrings.xml><?xml version="1.0" encoding="utf-8"?>
<sst xmlns="http://schemas.openxmlformats.org/spreadsheetml/2006/main" count="35" uniqueCount="26">
  <si>
    <t>Hourly Rate Chart</t>
  </si>
  <si>
    <t>RSR Computer Services</t>
  </si>
  <si>
    <t>Description</t>
  </si>
  <si>
    <t>Code</t>
  </si>
  <si>
    <t>Rate</t>
  </si>
  <si>
    <t>Labor Cost Report</t>
  </si>
  <si>
    <t>Technician 1</t>
  </si>
  <si>
    <t>Technician 2</t>
  </si>
  <si>
    <t>In-Home Computer Service Billings</t>
  </si>
  <si>
    <t>Technician 3</t>
  </si>
  <si>
    <t>Date</t>
  </si>
  <si>
    <t>Work Order
Number</t>
  </si>
  <si>
    <t>Hours
Logged</t>
  </si>
  <si>
    <t>Technician
Code</t>
  </si>
  <si>
    <t>Hourly
Rate</t>
  </si>
  <si>
    <t>WO Labor
Cost</t>
  </si>
  <si>
    <t>Labor Cost Statistics</t>
  </si>
  <si>
    <t>Total</t>
  </si>
  <si>
    <t>By Technician Code</t>
  </si>
  <si>
    <t>Calls</t>
  </si>
  <si>
    <t>Labor</t>
  </si>
  <si>
    <t>Technician 3 calls over 3 hours</t>
  </si>
  <si>
    <t>Average</t>
  </si>
  <si>
    <t>TOTAL LABOR COST</t>
  </si>
  <si>
    <t>Billed</t>
  </si>
  <si>
    <t>FAVORITE MOVIE = Marvel's Morbius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</si>
</sst>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IH-&quot;####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 indent="2"/>
    </xf>
    <xf numFmtId="0" fontId="0" fillId="0" borderId="9" xfId="0" applyBorder="1" applyAlignment="1">
      <alignment horizontal="left"/>
    </xf>
    <xf numFmtId="0" fontId="3" fillId="0" borderId="0" xfId="0" applyFont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Alignment="1">
      <alignment horizontal="left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7" xfId="0" applyFont="1" applyFill="1" applyBorder="1"/>
    <xf numFmtId="0" fontId="3" fillId="3" borderId="7" xfId="0" applyFont="1" applyFill="1" applyBorder="1"/>
    <xf numFmtId="0" fontId="3" fillId="4" borderId="4" xfId="0" applyFont="1" applyFill="1" applyBorder="1"/>
    <xf numFmtId="0" fontId="3" fillId="4" borderId="0" xfId="0" applyFont="1" applyFill="1" applyBorder="1" applyAlignment="1">
      <alignment horizontal="center"/>
    </xf>
    <xf numFmtId="44" fontId="3" fillId="4" borderId="8" xfId="2" applyFont="1" applyFill="1" applyBorder="1"/>
    <xf numFmtId="0" fontId="3" fillId="3" borderId="0" xfId="0" applyFont="1" applyFill="1" applyBorder="1" applyAlignment="1">
      <alignment horizontal="center"/>
    </xf>
    <xf numFmtId="44" fontId="3" fillId="3" borderId="8" xfId="2" applyFont="1" applyFill="1" applyBorder="1"/>
    <xf numFmtId="0" fontId="3" fillId="4" borderId="5" xfId="0" applyFont="1" applyFill="1" applyBorder="1" applyAlignment="1">
      <alignment horizontal="center"/>
    </xf>
    <xf numFmtId="44" fontId="3" fillId="4" borderId="6" xfId="2" applyFont="1" applyFill="1" applyBorder="1"/>
    <xf numFmtId="43" fontId="3" fillId="0" borderId="12" xfId="0" applyNumberFormat="1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0" fillId="5" borderId="0" xfId="0" applyFill="1"/>
    <xf numFmtId="0" fontId="4" fillId="5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7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2" zoomScaleNormal="100" workbookViewId="0">
      <selection activeCell="A25" sqref="A25"/>
    </sheetView>
  </sheetViews>
  <sheetFormatPr defaultRowHeight="15" x14ac:dyDescent="0.25"/>
  <cols>
    <col min="1" max="1" width="23" bestFit="1" customWidth="1"/>
    <col min="2" max="2" width="12.140625" customWidth="1"/>
    <col min="4" max="4" width="12.5703125" customWidth="1"/>
    <col min="5" max="5" width="19.140625" bestFit="1" customWidth="1"/>
    <col min="6" max="6" width="11.140625" bestFit="1" customWidth="1"/>
    <col min="7" max="7" width="8.140625" customWidth="1"/>
    <col min="8" max="8" width="17.85546875" customWidth="1"/>
    <col min="9" max="9" width="19" bestFit="1" customWidth="1"/>
    <col min="10" max="10" width="23.85546875" bestFit="1" customWidth="1"/>
  </cols>
  <sheetData>
    <row r="1" spans="1:10" x14ac:dyDescent="0.25">
      <c r="A1" s="31"/>
      <c r="B1" s="31"/>
      <c r="C1" s="31"/>
      <c r="D1" s="31"/>
      <c r="E1" s="31"/>
      <c r="F1" s="31"/>
      <c r="H1" s="33" t="s">
        <v>0</v>
      </c>
      <c r="I1" s="34"/>
      <c r="J1" s="35"/>
    </row>
    <row r="2" spans="1:10" ht="24" thickBot="1" x14ac:dyDescent="0.4">
      <c r="A2" s="36" t="s">
        <v>1</v>
      </c>
      <c r="B2" s="36"/>
      <c r="C2" s="36"/>
      <c r="D2" s="36"/>
      <c r="E2" s="36"/>
      <c r="F2" s="36"/>
      <c r="H2" s="16" t="s">
        <v>2</v>
      </c>
      <c r="I2" s="17" t="s">
        <v>3</v>
      </c>
      <c r="J2" s="18" t="s">
        <v>4</v>
      </c>
    </row>
    <row r="3" spans="1:10" ht="18.75" x14ac:dyDescent="0.3">
      <c r="A3" s="37" t="s">
        <v>5</v>
      </c>
      <c r="B3" s="37"/>
      <c r="C3" s="37"/>
      <c r="D3" s="37"/>
      <c r="E3" s="37"/>
      <c r="F3" s="37"/>
      <c r="H3" s="19" t="s">
        <v>6</v>
      </c>
      <c r="I3" s="22">
        <v>1</v>
      </c>
      <c r="J3" s="23">
        <v>28.5</v>
      </c>
    </row>
    <row r="4" spans="1:10" ht="15.75" x14ac:dyDescent="0.25">
      <c r="A4" s="32"/>
      <c r="B4" s="32"/>
      <c r="C4" s="32"/>
      <c r="D4" s="32"/>
      <c r="E4" s="32"/>
      <c r="F4" s="32"/>
      <c r="H4" s="20" t="s">
        <v>7</v>
      </c>
      <c r="I4" s="24">
        <v>2</v>
      </c>
      <c r="J4" s="25">
        <v>35</v>
      </c>
    </row>
    <row r="5" spans="1:10" ht="15.75" thickBot="1" x14ac:dyDescent="0.3">
      <c r="A5" s="38" t="s">
        <v>8</v>
      </c>
      <c r="B5" s="38"/>
      <c r="C5" s="38"/>
      <c r="D5" s="38"/>
      <c r="E5" s="38"/>
      <c r="F5" s="38"/>
      <c r="H5" s="21" t="s">
        <v>9</v>
      </c>
      <c r="I5" s="26">
        <v>3</v>
      </c>
      <c r="J5" s="27">
        <v>46.75</v>
      </c>
    </row>
    <row r="6" spans="1:10" ht="38.25" customHeight="1" thickBot="1" x14ac:dyDescent="0.3">
      <c r="A6" s="29" t="s">
        <v>10</v>
      </c>
      <c r="B6" s="30" t="s">
        <v>11</v>
      </c>
      <c r="C6" s="30" t="s">
        <v>12</v>
      </c>
      <c r="D6" s="30" t="s">
        <v>13</v>
      </c>
      <c r="E6" s="30" t="s">
        <v>14</v>
      </c>
      <c r="F6" s="30" t="s">
        <v>15</v>
      </c>
      <c r="H6" s="39" t="s">
        <v>16</v>
      </c>
      <c r="I6" s="39"/>
      <c r="J6" s="39"/>
    </row>
    <row r="7" spans="1:10" x14ac:dyDescent="0.25">
      <c r="A7" s="1">
        <v>44470</v>
      </c>
      <c r="B7" s="2">
        <v>90010</v>
      </c>
      <c r="C7" s="3">
        <v>2.25</v>
      </c>
      <c r="D7" s="4">
        <v>1</v>
      </c>
      <c r="E7" s="3">
        <f>VLOOKUP(D7,RateChart,2,FALSE)</f>
        <v>28.5</v>
      </c>
      <c r="F7" s="5">
        <f>ROUND(C7*E7,2)</f>
        <v>64.13</v>
      </c>
      <c r="I7" s="6" t="s">
        <v>19</v>
      </c>
      <c r="J7" s="4" t="s">
        <v>17</v>
      </c>
    </row>
    <row r="8" spans="1:10" x14ac:dyDescent="0.25">
      <c r="A8" s="1">
        <v>44471</v>
      </c>
      <c r="B8" s="2">
        <v>90011</v>
      </c>
      <c r="C8" s="3">
        <v>3.75</v>
      </c>
      <c r="D8" s="4">
        <v>3</v>
      </c>
      <c r="E8" s="3">
        <f>VLOOKUP(D8,RateChart,2,FALSE)</f>
        <v>46.75</v>
      </c>
      <c r="F8" s="5">
        <f t="shared" ref="F8:F22" si="0">ROUND(C8*E8,2)</f>
        <v>175.31</v>
      </c>
      <c r="H8" s="7" t="s">
        <v>18</v>
      </c>
      <c r="I8" s="8" t="s">
        <v>24</v>
      </c>
      <c r="J8" s="9" t="s">
        <v>20</v>
      </c>
    </row>
    <row r="9" spans="1:10" x14ac:dyDescent="0.25">
      <c r="A9" s="1">
        <v>44473</v>
      </c>
      <c r="B9" s="2">
        <v>90012</v>
      </c>
      <c r="C9" s="3">
        <v>1.5</v>
      </c>
      <c r="D9" s="4">
        <v>1</v>
      </c>
      <c r="E9" s="3">
        <f>VLOOKUP(D9,RateChart,2,FALSE)</f>
        <v>28.5</v>
      </c>
      <c r="F9" s="5">
        <f t="shared" si="0"/>
        <v>42.75</v>
      </c>
      <c r="H9" s="10" t="s">
        <v>6</v>
      </c>
      <c r="I9">
        <f>COUNTIF(TechCode,1)</f>
        <v>7</v>
      </c>
      <c r="J9" s="3">
        <f>SUMIFS(LaborCost,TechCode,1)</f>
        <v>591.4</v>
      </c>
    </row>
    <row r="10" spans="1:10" x14ac:dyDescent="0.25">
      <c r="A10" s="1">
        <v>44475</v>
      </c>
      <c r="B10" s="2">
        <v>90013</v>
      </c>
      <c r="C10" s="3">
        <v>2.75</v>
      </c>
      <c r="D10" s="4">
        <v>1</v>
      </c>
      <c r="E10" s="3">
        <f>VLOOKUP(D10,RateChart,2,FALSE)</f>
        <v>28.5</v>
      </c>
      <c r="F10" s="5">
        <f t="shared" si="0"/>
        <v>78.38</v>
      </c>
      <c r="H10" s="10" t="s">
        <v>7</v>
      </c>
      <c r="I10">
        <f>COUNTIF(TechCode,2)</f>
        <v>4</v>
      </c>
      <c r="J10" s="3">
        <f>SUMIFS(LaborCost,TechCode,2)</f>
        <v>525</v>
      </c>
    </row>
    <row r="11" spans="1:10" x14ac:dyDescent="0.25">
      <c r="A11" s="1">
        <v>44477</v>
      </c>
      <c r="B11" s="2">
        <v>90014</v>
      </c>
      <c r="C11" s="3">
        <v>3</v>
      </c>
      <c r="D11" s="4">
        <v>3</v>
      </c>
      <c r="E11" s="3">
        <f>VLOOKUP(D11,RateChart,2,FALSE)</f>
        <v>46.75</v>
      </c>
      <c r="F11" s="5">
        <f t="shared" si="0"/>
        <v>140.25</v>
      </c>
      <c r="H11" s="10" t="s">
        <v>9</v>
      </c>
      <c r="I11">
        <f>COUNTIF(TechCode,3)</f>
        <v>5</v>
      </c>
      <c r="J11" s="3">
        <f>SUMIFS(LaborCost,TechCode,3)</f>
        <v>724.61999999999989</v>
      </c>
    </row>
    <row r="12" spans="1:10" x14ac:dyDescent="0.25">
      <c r="A12" s="1">
        <v>44478</v>
      </c>
      <c r="B12" s="2">
        <v>90015</v>
      </c>
      <c r="C12" s="3">
        <v>4.25</v>
      </c>
      <c r="D12" s="4">
        <v>2</v>
      </c>
      <c r="E12" s="3">
        <f>VLOOKUP(D12,RateChart,2,FALSE)</f>
        <v>35</v>
      </c>
      <c r="F12" s="5">
        <f t="shared" si="0"/>
        <v>148.75</v>
      </c>
    </row>
    <row r="13" spans="1:10" x14ac:dyDescent="0.25">
      <c r="A13" s="1">
        <v>44481</v>
      </c>
      <c r="B13" s="2">
        <v>90016</v>
      </c>
      <c r="C13" s="3">
        <v>3.75</v>
      </c>
      <c r="D13" s="4">
        <v>2</v>
      </c>
      <c r="E13" s="3">
        <f>VLOOKUP(D13,RateChart,2,FALSE)</f>
        <v>35</v>
      </c>
      <c r="F13" s="5">
        <f t="shared" si="0"/>
        <v>131.25</v>
      </c>
      <c r="H13" s="11" t="s">
        <v>21</v>
      </c>
      <c r="I13" s="7"/>
      <c r="J13" s="7"/>
    </row>
    <row r="14" spans="1:10" x14ac:dyDescent="0.25">
      <c r="A14" s="1">
        <v>44482</v>
      </c>
      <c r="B14" s="2">
        <v>90017</v>
      </c>
      <c r="C14" s="3">
        <v>2.25</v>
      </c>
      <c r="D14" s="4">
        <v>1</v>
      </c>
      <c r="E14" s="3">
        <f>VLOOKUP(D14,RateChart,2,FALSE)</f>
        <v>28.5</v>
      </c>
      <c r="F14" s="5">
        <f t="shared" si="0"/>
        <v>64.13</v>
      </c>
      <c r="H14" s="10" t="s">
        <v>9</v>
      </c>
      <c r="I14">
        <f>COUNTIFS(TechCode,3,Hours,"&gt;3")</f>
        <v>2</v>
      </c>
      <c r="J14" s="3">
        <f>SUMIFS(LaborCost,TechCode,3, Hours,"&gt;=3")</f>
        <v>467.5</v>
      </c>
    </row>
    <row r="15" spans="1:10" x14ac:dyDescent="0.25">
      <c r="A15" s="1">
        <v>44484</v>
      </c>
      <c r="B15" s="2">
        <v>90018</v>
      </c>
      <c r="C15" s="3">
        <v>1.5</v>
      </c>
      <c r="D15" s="4">
        <v>2</v>
      </c>
      <c r="E15" s="3">
        <f>VLOOKUP(D15,RateChart,2,FALSE)</f>
        <v>35</v>
      </c>
      <c r="F15" s="5">
        <f t="shared" si="0"/>
        <v>52.5</v>
      </c>
    </row>
    <row r="16" spans="1:10" x14ac:dyDescent="0.25">
      <c r="A16" s="1">
        <v>44485</v>
      </c>
      <c r="B16" s="2">
        <v>90019</v>
      </c>
      <c r="C16" s="3">
        <v>2.25</v>
      </c>
      <c r="D16" s="4">
        <v>1</v>
      </c>
      <c r="E16" s="3">
        <f>VLOOKUP(D16,RateChart,2,FALSE)</f>
        <v>28.5</v>
      </c>
      <c r="F16" s="5">
        <f t="shared" si="0"/>
        <v>64.13</v>
      </c>
      <c r="J16" s="4" t="s">
        <v>22</v>
      </c>
    </row>
    <row r="17" spans="1:10" x14ac:dyDescent="0.25">
      <c r="A17" s="1">
        <v>44487</v>
      </c>
      <c r="B17" s="2">
        <v>90020</v>
      </c>
      <c r="C17" s="3">
        <v>2.75</v>
      </c>
      <c r="D17" s="4">
        <v>3</v>
      </c>
      <c r="E17" s="3">
        <f>VLOOKUP(D17,RateChart,2,FALSE)</f>
        <v>46.75</v>
      </c>
      <c r="F17" s="5">
        <f t="shared" si="0"/>
        <v>128.56</v>
      </c>
      <c r="H17" s="7" t="s">
        <v>18</v>
      </c>
      <c r="I17" s="7"/>
      <c r="J17" s="9" t="s">
        <v>20</v>
      </c>
    </row>
    <row r="18" spans="1:10" x14ac:dyDescent="0.25">
      <c r="A18" s="1">
        <v>44490</v>
      </c>
      <c r="B18" s="2">
        <v>90021</v>
      </c>
      <c r="C18" s="3">
        <v>4.5</v>
      </c>
      <c r="D18" s="4">
        <v>1</v>
      </c>
      <c r="E18" s="3">
        <f>VLOOKUP(D18,RateChart,2,FALSE)</f>
        <v>28.5</v>
      </c>
      <c r="F18" s="5">
        <f t="shared" si="0"/>
        <v>128.25</v>
      </c>
      <c r="H18" s="10" t="s">
        <v>6</v>
      </c>
      <c r="J18" s="3">
        <f>AVERAGEIF(TechCode, 1, LaborCost)</f>
        <v>84.48571428571428</v>
      </c>
    </row>
    <row r="19" spans="1:10" x14ac:dyDescent="0.25">
      <c r="A19" s="1">
        <v>44491</v>
      </c>
      <c r="B19" s="2">
        <v>90022</v>
      </c>
      <c r="C19" s="3">
        <v>5.25</v>
      </c>
      <c r="D19" s="4">
        <v>1</v>
      </c>
      <c r="E19" s="3">
        <f>VLOOKUP(D19,RateChart,2,FALSE)</f>
        <v>28.5</v>
      </c>
      <c r="F19" s="5">
        <f t="shared" si="0"/>
        <v>149.63</v>
      </c>
      <c r="H19" s="10" t="s">
        <v>7</v>
      </c>
      <c r="J19" s="3">
        <f>AVERAGEIF(TechCode, 2, LaborCost)</f>
        <v>131.25</v>
      </c>
    </row>
    <row r="20" spans="1:10" x14ac:dyDescent="0.25">
      <c r="A20" s="1">
        <v>44495</v>
      </c>
      <c r="B20" s="2">
        <v>90023</v>
      </c>
      <c r="C20" s="3">
        <v>3.25</v>
      </c>
      <c r="D20" s="4">
        <v>3</v>
      </c>
      <c r="E20" s="3">
        <f>VLOOKUP(D20,RateChart,2,FALSE)</f>
        <v>46.75</v>
      </c>
      <c r="F20" s="5">
        <f t="shared" si="0"/>
        <v>151.94</v>
      </c>
      <c r="H20" s="10" t="s">
        <v>9</v>
      </c>
      <c r="J20" s="3">
        <f>AVERAGEIF(TechCode, 3, LaborCost)</f>
        <v>144.92399999999998</v>
      </c>
    </row>
    <row r="21" spans="1:10" x14ac:dyDescent="0.25">
      <c r="A21" s="1">
        <v>44496</v>
      </c>
      <c r="B21" s="2">
        <v>90024</v>
      </c>
      <c r="C21" s="3">
        <v>2.75</v>
      </c>
      <c r="D21" s="4">
        <v>3</v>
      </c>
      <c r="E21" s="3">
        <f>VLOOKUP(D21,RateChart,2,FALSE)</f>
        <v>46.75</v>
      </c>
      <c r="F21" s="5">
        <f t="shared" si="0"/>
        <v>128.56</v>
      </c>
    </row>
    <row r="22" spans="1:10" x14ac:dyDescent="0.25">
      <c r="A22" s="1">
        <v>44499</v>
      </c>
      <c r="B22" s="2">
        <v>90025</v>
      </c>
      <c r="C22" s="3">
        <v>5.5</v>
      </c>
      <c r="D22" s="4">
        <v>2</v>
      </c>
      <c r="E22" s="3">
        <f>VLOOKUP(D22,RateChart,2,FALSE)</f>
        <v>35</v>
      </c>
      <c r="F22" s="5">
        <f t="shared" si="0"/>
        <v>192.5</v>
      </c>
    </row>
    <row r="23" spans="1:10" ht="15.75" thickBot="1" x14ac:dyDescent="0.3">
      <c r="A23" s="12" t="s">
        <v>23</v>
      </c>
      <c r="B23" s="13"/>
      <c r="C23" s="28">
        <f>SUM(C7:C22)</f>
        <v>51.25</v>
      </c>
      <c r="D23" s="14"/>
      <c r="F23" s="28">
        <f>SUM(LaborCost)</f>
        <v>1841.02</v>
      </c>
      <c r="H23" s="15"/>
    </row>
    <row r="24" spans="1:10" ht="15.75" thickTop="1" x14ac:dyDescent="0.25"/>
    <row r="25" spans="1:10" x14ac:dyDescent="0.25">
      <c r="A25" s="40" t="s">
        <v>25</v>
      </c>
    </row>
  </sheetData>
  <mergeCells count="5">
    <mergeCell ref="H1:J1"/>
    <mergeCell ref="A2:F2"/>
    <mergeCell ref="A3:F3"/>
    <mergeCell ref="A5:F5"/>
    <mergeCell ref="H6:J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Labor</vt:lpstr>
      <vt:lpstr>Hours</vt:lpstr>
      <vt:lpstr>LaborCost</vt:lpstr>
      <vt:lpstr>RateChart</vt:lpstr>
      <vt:lpstr>TechCode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Name</dc:creator>
  <cp:lastModifiedBy>monkey</cp:lastModifiedBy>
  <cp:lastPrinted>2016-04-08T13:31:55Z</cp:lastPrinted>
  <dcterms:created xsi:type="dcterms:W3CDTF">2018-06-13T00:23:40Z</dcterms:created>
  <dcterms:modified xsi:type="dcterms:W3CDTF">2022-06-16T22:56:10Z</dcterms:modified>
</cp:coreProperties>
</file>