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froese\Dropbox\_Rsch\RN15\151024_Conf_CIBW78_Einhoven\AEC Hackathon\AEChackaton lora\LCC Analysis Spreadsheet\"/>
    </mc:Choice>
  </mc:AlternateContent>
  <bookViews>
    <workbookView xWindow="0" yWindow="0" windowWidth="19180" windowHeight="9060"/>
  </bookViews>
  <sheets>
    <sheet name="Sheet1" sheetId="1" r:id="rId1"/>
  </sheets>
  <definedNames>
    <definedName name="number" localSheetId="0">Sheet1!$I$5:$I$6</definedName>
    <definedName name="test" localSheetId="0">Sheet1!$M$5:$M$6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3" i="1"/>
  <c r="B35" i="1"/>
  <c r="B36" i="1" s="1"/>
  <c r="B37" i="1" s="1"/>
  <c r="E34" i="1"/>
  <c r="G34" i="1" s="1"/>
  <c r="H34" i="1" s="1"/>
  <c r="F34" i="1" l="1"/>
  <c r="C35" i="1" s="1"/>
  <c r="E35" i="1" s="1"/>
  <c r="G35" i="1" s="1"/>
  <c r="H35" i="1" s="1"/>
  <c r="B38" i="1"/>
  <c r="D35" i="1" l="1"/>
  <c r="F35" i="1" s="1"/>
  <c r="C36" i="1" s="1"/>
  <c r="E36" i="1" s="1"/>
  <c r="G36" i="1" s="1"/>
  <c r="H36" i="1" s="1"/>
  <c r="B39" i="1"/>
  <c r="D36" i="1" l="1"/>
  <c r="F36" i="1" s="1"/>
  <c r="C37" i="1" s="1"/>
  <c r="E37" i="1" s="1"/>
  <c r="G37" i="1" s="1"/>
  <c r="H37" i="1" s="1"/>
  <c r="B40" i="1"/>
  <c r="D37" i="1" l="1"/>
  <c r="F37" i="1"/>
  <c r="C38" i="1" s="1"/>
  <c r="E38" i="1" s="1"/>
  <c r="G38" i="1" s="1"/>
  <c r="H38" i="1" s="1"/>
  <c r="B41" i="1"/>
  <c r="D38" i="1" l="1"/>
  <c r="F38" i="1" s="1"/>
  <c r="C39" i="1" s="1"/>
  <c r="E39" i="1" s="1"/>
  <c r="G39" i="1" s="1"/>
  <c r="H39" i="1" s="1"/>
  <c r="B42" i="1"/>
  <c r="D39" i="1" l="1"/>
  <c r="F39" i="1" s="1"/>
  <c r="C40" i="1" s="1"/>
  <c r="E40" i="1" s="1"/>
  <c r="G40" i="1" s="1"/>
  <c r="H40" i="1" s="1"/>
  <c r="B43" i="1"/>
  <c r="D40" i="1" l="1"/>
  <c r="F40" i="1" s="1"/>
  <c r="C41" i="1" s="1"/>
  <c r="E41" i="1" s="1"/>
  <c r="G41" i="1" s="1"/>
  <c r="H41" i="1" s="1"/>
  <c r="B44" i="1"/>
  <c r="D41" i="1" l="1"/>
  <c r="F41" i="1"/>
  <c r="C42" i="1" s="1"/>
  <c r="E42" i="1" s="1"/>
  <c r="G42" i="1" s="1"/>
  <c r="H42" i="1" s="1"/>
  <c r="B45" i="1"/>
  <c r="D42" i="1" l="1"/>
  <c r="F42" i="1" s="1"/>
  <c r="C43" i="1" s="1"/>
  <c r="E43" i="1" s="1"/>
  <c r="G43" i="1" s="1"/>
  <c r="H43" i="1" s="1"/>
  <c r="B46" i="1"/>
  <c r="D43" i="1" l="1"/>
  <c r="F43" i="1"/>
  <c r="C44" i="1" s="1"/>
  <c r="E44" i="1" s="1"/>
  <c r="G44" i="1" s="1"/>
  <c r="H44" i="1" s="1"/>
  <c r="B47" i="1"/>
  <c r="D44" i="1" l="1"/>
  <c r="F44" i="1" s="1"/>
  <c r="C45" i="1" s="1"/>
  <c r="E45" i="1" s="1"/>
  <c r="G45" i="1" s="1"/>
  <c r="H45" i="1" s="1"/>
  <c r="B48" i="1"/>
  <c r="D45" i="1" l="1"/>
  <c r="F45" i="1"/>
  <c r="C46" i="1" s="1"/>
  <c r="E46" i="1" s="1"/>
  <c r="G46" i="1" s="1"/>
  <c r="H46" i="1" s="1"/>
  <c r="B49" i="1"/>
  <c r="D46" i="1" l="1"/>
  <c r="F46" i="1" s="1"/>
  <c r="C47" i="1" s="1"/>
  <c r="E47" i="1" s="1"/>
  <c r="B50" i="1"/>
  <c r="F47" i="1" l="1"/>
  <c r="C48" i="1" s="1"/>
  <c r="E48" i="1" s="1"/>
  <c r="G48" i="1" s="1"/>
  <c r="H48" i="1" s="1"/>
  <c r="G47" i="1"/>
  <c r="H47" i="1" s="1"/>
  <c r="D47" i="1"/>
  <c r="B51" i="1"/>
  <c r="B52" i="1" l="1"/>
  <c r="D48" i="1"/>
  <c r="F48" i="1" s="1"/>
  <c r="C49" i="1" s="1"/>
  <c r="E49" i="1" s="1"/>
  <c r="G49" i="1" s="1"/>
  <c r="H49" i="1" s="1"/>
  <c r="D49" i="1" l="1"/>
  <c r="F49" i="1" s="1"/>
  <c r="C50" i="1" s="1"/>
  <c r="E50" i="1" s="1"/>
  <c r="G50" i="1" s="1"/>
  <c r="H50" i="1" s="1"/>
  <c r="B53" i="1"/>
  <c r="D50" i="1" l="1"/>
  <c r="F50" i="1" s="1"/>
  <c r="C51" i="1" s="1"/>
  <c r="E51" i="1" s="1"/>
  <c r="B54" i="1"/>
  <c r="B55" i="1" s="1"/>
  <c r="G51" i="1" l="1"/>
  <c r="H51" i="1" s="1"/>
  <c r="D51" i="1"/>
  <c r="F51" i="1" s="1"/>
  <c r="C52" i="1" s="1"/>
  <c r="E52" i="1" s="1"/>
  <c r="G52" i="1" s="1"/>
  <c r="H52" i="1" s="1"/>
  <c r="B56" i="1"/>
  <c r="B57" i="1" l="1"/>
  <c r="B58" i="1" s="1"/>
  <c r="D52" i="1"/>
  <c r="F52" i="1" s="1"/>
  <c r="C53" i="1" s="1"/>
  <c r="E53" i="1" s="1"/>
  <c r="G53" i="1" s="1"/>
  <c r="H53" i="1" s="1"/>
  <c r="B59" i="1" l="1"/>
  <c r="G5" i="1"/>
  <c r="D53" i="1"/>
  <c r="F53" i="1" s="1"/>
  <c r="C54" i="1" s="1"/>
  <c r="E54" i="1" s="1"/>
  <c r="G54" i="1" s="1"/>
  <c r="H54" i="1" s="1"/>
  <c r="B60" i="1"/>
  <c r="L29" i="1" l="1"/>
  <c r="K34" i="1"/>
  <c r="M34" i="1" s="1"/>
  <c r="F54" i="1"/>
  <c r="C55" i="1" s="1"/>
  <c r="E55" i="1" s="1"/>
  <c r="G55" i="1" s="1"/>
  <c r="H55" i="1" s="1"/>
  <c r="D54" i="1"/>
  <c r="B61" i="1"/>
  <c r="B62" i="1" s="1"/>
  <c r="N34" i="1" l="1"/>
  <c r="K35" i="1" s="1"/>
  <c r="M35" i="1" s="1"/>
  <c r="O34" i="1"/>
  <c r="P34" i="1" s="1"/>
  <c r="D55" i="1"/>
  <c r="F55" i="1" s="1"/>
  <c r="C56" i="1" s="1"/>
  <c r="E56" i="1" s="1"/>
  <c r="G56" i="1" s="1"/>
  <c r="H56" i="1" s="1"/>
  <c r="L35" i="1" l="1"/>
  <c r="N35" i="1" s="1"/>
  <c r="K36" i="1" s="1"/>
  <c r="M36" i="1" s="1"/>
  <c r="O35" i="1"/>
  <c r="P35" i="1" s="1"/>
  <c r="D56" i="1"/>
  <c r="F56" i="1"/>
  <c r="C57" i="1" s="1"/>
  <c r="E57" i="1" s="1"/>
  <c r="G57" i="1" s="1"/>
  <c r="H57" i="1" s="1"/>
  <c r="O36" i="1" l="1"/>
  <c r="P36" i="1" s="1"/>
  <c r="L36" i="1"/>
  <c r="N36" i="1" s="1"/>
  <c r="K37" i="1" s="1"/>
  <c r="M37" i="1" s="1"/>
  <c r="D57" i="1"/>
  <c r="F57" i="1" s="1"/>
  <c r="C58" i="1" s="1"/>
  <c r="E58" i="1" s="1"/>
  <c r="G58" i="1" s="1"/>
  <c r="H58" i="1" s="1"/>
  <c r="O37" i="1" l="1"/>
  <c r="P37" i="1" s="1"/>
  <c r="L37" i="1"/>
  <c r="N37" i="1" s="1"/>
  <c r="K38" i="1" s="1"/>
  <c r="M38" i="1" s="1"/>
  <c r="D58" i="1"/>
  <c r="F58" i="1"/>
  <c r="C59" i="1" s="1"/>
  <c r="E59" i="1" s="1"/>
  <c r="G59" i="1" s="1"/>
  <c r="H59" i="1" s="1"/>
  <c r="O38" i="1" l="1"/>
  <c r="P38" i="1" s="1"/>
  <c r="L38" i="1"/>
  <c r="N38" i="1" s="1"/>
  <c r="K39" i="1" s="1"/>
  <c r="M39" i="1" s="1"/>
  <c r="D59" i="1"/>
  <c r="F59" i="1" s="1"/>
  <c r="C60" i="1" s="1"/>
  <c r="E60" i="1" s="1"/>
  <c r="O39" i="1" l="1"/>
  <c r="P39" i="1" s="1"/>
  <c r="L39" i="1"/>
  <c r="N39" i="1" s="1"/>
  <c r="K40" i="1" s="1"/>
  <c r="M40" i="1" s="1"/>
  <c r="G60" i="1"/>
  <c r="H60" i="1" s="1"/>
  <c r="D60" i="1"/>
  <c r="F60" i="1"/>
  <c r="C61" i="1" s="1"/>
  <c r="E61" i="1" s="1"/>
  <c r="G61" i="1" s="1"/>
  <c r="H61" i="1" s="1"/>
  <c r="L40" i="1" l="1"/>
  <c r="N40" i="1" s="1"/>
  <c r="K41" i="1" s="1"/>
  <c r="M41" i="1" s="1"/>
  <c r="O40" i="1"/>
  <c r="P40" i="1" s="1"/>
  <c r="D61" i="1"/>
  <c r="F61" i="1" s="1"/>
  <c r="C62" i="1" s="1"/>
  <c r="E62" i="1" s="1"/>
  <c r="G62" i="1" s="1"/>
  <c r="H62" i="1" s="1"/>
  <c r="G4" i="1" s="1"/>
  <c r="D62" i="1" l="1"/>
  <c r="F62" i="1" s="1"/>
  <c r="L41" i="1"/>
  <c r="N41" i="1" s="1"/>
  <c r="K42" i="1" s="1"/>
  <c r="M42" i="1" s="1"/>
  <c r="O41" i="1"/>
  <c r="P41" i="1" s="1"/>
  <c r="L42" i="1" l="1"/>
  <c r="N42" i="1" s="1"/>
  <c r="K43" i="1" s="1"/>
  <c r="M43" i="1" s="1"/>
  <c r="O42" i="1"/>
  <c r="P42" i="1" s="1"/>
  <c r="L43" i="1" l="1"/>
  <c r="N43" i="1" s="1"/>
  <c r="K44" i="1" s="1"/>
  <c r="M44" i="1" s="1"/>
  <c r="O43" i="1"/>
  <c r="P43" i="1" s="1"/>
  <c r="L44" i="1" l="1"/>
  <c r="N44" i="1" s="1"/>
  <c r="K45" i="1" s="1"/>
  <c r="M45" i="1" s="1"/>
  <c r="O44" i="1"/>
  <c r="P44" i="1" s="1"/>
  <c r="L45" i="1" l="1"/>
  <c r="N45" i="1" s="1"/>
  <c r="K46" i="1" s="1"/>
  <c r="M46" i="1" s="1"/>
  <c r="O45" i="1"/>
  <c r="P45" i="1" s="1"/>
  <c r="L46" i="1" l="1"/>
  <c r="N46" i="1" s="1"/>
  <c r="K47" i="1" s="1"/>
  <c r="M47" i="1" s="1"/>
  <c r="O46" i="1"/>
  <c r="P46" i="1" s="1"/>
  <c r="L47" i="1" l="1"/>
  <c r="N47" i="1" s="1"/>
  <c r="K48" i="1" s="1"/>
  <c r="M48" i="1" s="1"/>
  <c r="O47" i="1"/>
  <c r="P47" i="1" s="1"/>
  <c r="O48" i="1" l="1"/>
  <c r="P48" i="1" s="1"/>
  <c r="L48" i="1"/>
  <c r="N48" i="1" s="1"/>
  <c r="K49" i="1" s="1"/>
  <c r="M49" i="1" s="1"/>
  <c r="O49" i="1" l="1"/>
  <c r="P49" i="1" s="1"/>
  <c r="L49" i="1"/>
  <c r="N49" i="1" s="1"/>
  <c r="K50" i="1" s="1"/>
  <c r="M50" i="1" s="1"/>
  <c r="L50" i="1" l="1"/>
  <c r="N50" i="1" s="1"/>
  <c r="K51" i="1" s="1"/>
  <c r="M51" i="1" s="1"/>
  <c r="O50" i="1"/>
  <c r="P50" i="1" s="1"/>
  <c r="O51" i="1" l="1"/>
  <c r="P51" i="1" s="1"/>
  <c r="L51" i="1"/>
  <c r="N51" i="1" s="1"/>
  <c r="K52" i="1" s="1"/>
  <c r="M52" i="1" s="1"/>
  <c r="O52" i="1" l="1"/>
  <c r="P52" i="1" s="1"/>
  <c r="L52" i="1"/>
  <c r="N52" i="1" s="1"/>
  <c r="K53" i="1" s="1"/>
  <c r="M53" i="1" s="1"/>
  <c r="L53" i="1" l="1"/>
  <c r="N53" i="1" s="1"/>
  <c r="K54" i="1" s="1"/>
  <c r="M54" i="1" s="1"/>
  <c r="O53" i="1"/>
  <c r="P53" i="1" s="1"/>
  <c r="O54" i="1" l="1"/>
  <c r="P54" i="1" s="1"/>
  <c r="L54" i="1"/>
  <c r="N54" i="1" s="1"/>
  <c r="K55" i="1" s="1"/>
  <c r="M55" i="1" s="1"/>
  <c r="O55" i="1" l="1"/>
  <c r="P55" i="1" s="1"/>
  <c r="L55" i="1"/>
  <c r="N55" i="1" s="1"/>
  <c r="K56" i="1" s="1"/>
  <c r="M56" i="1" s="1"/>
  <c r="O56" i="1" l="1"/>
  <c r="P56" i="1" s="1"/>
  <c r="L56" i="1"/>
  <c r="N56" i="1" s="1"/>
  <c r="K57" i="1" s="1"/>
  <c r="M57" i="1" s="1"/>
  <c r="L57" i="1" l="1"/>
  <c r="N57" i="1" s="1"/>
  <c r="K58" i="1" s="1"/>
  <c r="M58" i="1" s="1"/>
  <c r="O57" i="1"/>
  <c r="P57" i="1" s="1"/>
  <c r="L58" i="1" l="1"/>
  <c r="N58" i="1" s="1"/>
  <c r="K59" i="1" s="1"/>
  <c r="M59" i="1" s="1"/>
  <c r="O58" i="1"/>
  <c r="P58" i="1" s="1"/>
  <c r="L59" i="1" l="1"/>
  <c r="N59" i="1" s="1"/>
  <c r="K60" i="1" s="1"/>
  <c r="M60" i="1" s="1"/>
  <c r="O59" i="1"/>
  <c r="P59" i="1" s="1"/>
  <c r="L60" i="1" l="1"/>
  <c r="N60" i="1" s="1"/>
  <c r="K61" i="1" s="1"/>
  <c r="M61" i="1" s="1"/>
  <c r="O60" i="1"/>
  <c r="P60" i="1" s="1"/>
  <c r="L61" i="1" l="1"/>
  <c r="N61" i="1" s="1"/>
  <c r="K62" i="1" s="1"/>
  <c r="M62" i="1" s="1"/>
  <c r="O61" i="1"/>
  <c r="P61" i="1" s="1"/>
  <c r="L62" i="1" l="1"/>
  <c r="N62" i="1" s="1"/>
  <c r="O62" i="1"/>
  <c r="P62" i="1" s="1"/>
  <c r="J4" i="1" s="1"/>
</calcChain>
</file>

<file path=xl/connections.xml><?xml version="1.0" encoding="utf-8"?>
<connections xmlns="http://schemas.openxmlformats.org/spreadsheetml/2006/main">
  <connection id="1" name="Connection" type="4" refreshedVersion="5" deleted="1" background="1" saveData="1">
    <webPr sourceData="1" parsePre="1" consecutive="1" xl2000="1" htmlTables="1"/>
  </connection>
  <connection id="2" name="Connection1" type="4" refreshedVersion="5" background="1" saveData="1">
    <webPr sourceData="1" parsePre="1" consecutive="1" xl2000="1" url="http://136.243.9.146:8442/aechack/v1/sensors/excel/number"/>
  </connection>
</connections>
</file>

<file path=xl/sharedStrings.xml><?xml version="1.0" encoding="utf-8"?>
<sst xmlns="http://schemas.openxmlformats.org/spreadsheetml/2006/main" count="21" uniqueCount="13">
  <si>
    <t>Asset:  Roof</t>
  </si>
  <si>
    <t>Time</t>
  </si>
  <si>
    <t>Cost</t>
  </si>
  <si>
    <t>Action</t>
  </si>
  <si>
    <t>StartCondition</t>
  </si>
  <si>
    <t>EndCondition</t>
  </si>
  <si>
    <t>Age</t>
  </si>
  <si>
    <t>NPV</t>
  </si>
  <si>
    <t>Replacement Cost</t>
  </si>
  <si>
    <t>TOTAL LIFECYCLE COST</t>
  </si>
  <si>
    <t>Assumed</t>
  </si>
  <si>
    <t>Actual</t>
  </si>
  <si>
    <t>Asset Condition (today)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</si>
</sst>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8" fontId="0" fillId="0" borderId="0" xfId="0" applyNumberFormat="1"/>
    <xf numFmtId="166" fontId="0" fillId="0" borderId="0" xfId="1" applyNumberFormat="1" applyFont="1"/>
    <xf numFmtId="6" fontId="0" fillId="0" borderId="0" xfId="0" applyNumberFormat="1"/>
    <xf numFmtId="0" fontId="2" fillId="0" borderId="0" xfId="0" applyFont="1"/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2" fontId="2" fillId="0" borderId="0" xfId="0" applyNumberFormat="1" applyFont="1"/>
    <xf numFmtId="166" fontId="2" fillId="4" borderId="0" xfId="1" applyNumberFormat="1" applyFont="1" applyFill="1"/>
    <xf numFmtId="1" fontId="2" fillId="4" borderId="0" xfId="0" applyNumberFormat="1" applyFont="1" applyFill="1"/>
    <xf numFmtId="0" fontId="2" fillId="3" borderId="0" xfId="0" applyFont="1" applyFill="1"/>
    <xf numFmtId="166" fontId="2" fillId="3" borderId="0" xfId="0" applyNumberFormat="1" applyFont="1" applyFill="1"/>
    <xf numFmtId="166" fontId="2" fillId="3" borderId="0" xfId="1" applyNumberFormat="1" applyFont="1" applyFill="1"/>
    <xf numFmtId="0" fontId="2" fillId="5" borderId="0" xfId="0" applyFont="1" applyFill="1"/>
    <xf numFmtId="0" fontId="2" fillId="6" borderId="0" xfId="0" applyFont="1" applyFill="1"/>
    <xf numFmtId="2" fontId="0" fillId="6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Asset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Condition_Assumed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Sheet1!$B$34:$B$51</c:f>
              <c:numCache>
                <c:formatCode>m/d/yyyy</c:formatCode>
                <c:ptCount val="18"/>
                <c:pt idx="0">
                  <c:v>38650</c:v>
                </c:pt>
                <c:pt idx="1">
                  <c:v>39015</c:v>
                </c:pt>
                <c:pt idx="2">
                  <c:v>39380</c:v>
                </c:pt>
                <c:pt idx="3">
                  <c:v>39745</c:v>
                </c:pt>
                <c:pt idx="4">
                  <c:v>40110</c:v>
                </c:pt>
                <c:pt idx="5">
                  <c:v>40475</c:v>
                </c:pt>
                <c:pt idx="6">
                  <c:v>40840</c:v>
                </c:pt>
                <c:pt idx="7">
                  <c:v>41205</c:v>
                </c:pt>
                <c:pt idx="8">
                  <c:v>41570</c:v>
                </c:pt>
                <c:pt idx="9">
                  <c:v>41935</c:v>
                </c:pt>
                <c:pt idx="10">
                  <c:v>42300</c:v>
                </c:pt>
                <c:pt idx="11">
                  <c:v>42665</c:v>
                </c:pt>
                <c:pt idx="12">
                  <c:v>43030</c:v>
                </c:pt>
                <c:pt idx="13">
                  <c:v>43395</c:v>
                </c:pt>
                <c:pt idx="14">
                  <c:v>43760</c:v>
                </c:pt>
                <c:pt idx="15">
                  <c:v>44125</c:v>
                </c:pt>
                <c:pt idx="16">
                  <c:v>44490</c:v>
                </c:pt>
                <c:pt idx="17">
                  <c:v>44855</c:v>
                </c:pt>
              </c:numCache>
            </c:numRef>
          </c:cat>
          <c:val>
            <c:numRef>
              <c:f>Sheet1!$F$34:$F$51</c:f>
              <c:numCache>
                <c:formatCode>General</c:formatCode>
                <c:ptCount val="18"/>
                <c:pt idx="0">
                  <c:v>100</c:v>
                </c:pt>
                <c:pt idx="1">
                  <c:v>98</c:v>
                </c:pt>
                <c:pt idx="2">
                  <c:v>94</c:v>
                </c:pt>
                <c:pt idx="3">
                  <c:v>88</c:v>
                </c:pt>
                <c:pt idx="4">
                  <c:v>80</c:v>
                </c:pt>
                <c:pt idx="5">
                  <c:v>70</c:v>
                </c:pt>
                <c:pt idx="6">
                  <c:v>58</c:v>
                </c:pt>
                <c:pt idx="7">
                  <c:v>63.800000000000004</c:v>
                </c:pt>
                <c:pt idx="8">
                  <c:v>47.800000000000004</c:v>
                </c:pt>
                <c:pt idx="9">
                  <c:v>52.580000000000005</c:v>
                </c:pt>
                <c:pt idx="10">
                  <c:v>32.580000000000005</c:v>
                </c:pt>
                <c:pt idx="11">
                  <c:v>35.838000000000008</c:v>
                </c:pt>
                <c:pt idx="12">
                  <c:v>11.838000000000008</c:v>
                </c:pt>
                <c:pt idx="13">
                  <c:v>100</c:v>
                </c:pt>
                <c:pt idx="14">
                  <c:v>98</c:v>
                </c:pt>
                <c:pt idx="15">
                  <c:v>94</c:v>
                </c:pt>
                <c:pt idx="16">
                  <c:v>88</c:v>
                </c:pt>
                <c:pt idx="17">
                  <c:v>80</c:v>
                </c:pt>
              </c:numCache>
            </c:numRef>
          </c:val>
          <c:smooth val="0"/>
        </c:ser>
        <c:ser>
          <c:idx val="3"/>
          <c:order val="1"/>
          <c:tx>
            <c:v>Condition_Actual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Sheet1!$B$34:$B$51</c:f>
              <c:numCache>
                <c:formatCode>m/d/yyyy</c:formatCode>
                <c:ptCount val="18"/>
                <c:pt idx="0">
                  <c:v>38650</c:v>
                </c:pt>
                <c:pt idx="1">
                  <c:v>39015</c:v>
                </c:pt>
                <c:pt idx="2">
                  <c:v>39380</c:v>
                </c:pt>
                <c:pt idx="3">
                  <c:v>39745</c:v>
                </c:pt>
                <c:pt idx="4">
                  <c:v>40110</c:v>
                </c:pt>
                <c:pt idx="5">
                  <c:v>40475</c:v>
                </c:pt>
                <c:pt idx="6">
                  <c:v>40840</c:v>
                </c:pt>
                <c:pt idx="7">
                  <c:v>41205</c:v>
                </c:pt>
                <c:pt idx="8">
                  <c:v>41570</c:v>
                </c:pt>
                <c:pt idx="9">
                  <c:v>41935</c:v>
                </c:pt>
                <c:pt idx="10">
                  <c:v>42300</c:v>
                </c:pt>
                <c:pt idx="11">
                  <c:v>42665</c:v>
                </c:pt>
                <c:pt idx="12">
                  <c:v>43030</c:v>
                </c:pt>
                <c:pt idx="13">
                  <c:v>43395</c:v>
                </c:pt>
                <c:pt idx="14">
                  <c:v>43760</c:v>
                </c:pt>
                <c:pt idx="15">
                  <c:v>44125</c:v>
                </c:pt>
                <c:pt idx="16">
                  <c:v>44490</c:v>
                </c:pt>
                <c:pt idx="17">
                  <c:v>44855</c:v>
                </c:pt>
              </c:numCache>
            </c:numRef>
          </c:cat>
          <c:val>
            <c:numRef>
              <c:f>Sheet1!$N$34:$N$51</c:f>
              <c:numCache>
                <c:formatCode>General</c:formatCode>
                <c:ptCount val="18"/>
                <c:pt idx="0">
                  <c:v>100</c:v>
                </c:pt>
                <c:pt idx="1">
                  <c:v>98.755552114086882</c:v>
                </c:pt>
                <c:pt idx="2">
                  <c:v>96.266656342260646</c:v>
                </c:pt>
                <c:pt idx="3">
                  <c:v>92.533312684521292</c:v>
                </c:pt>
                <c:pt idx="4">
                  <c:v>87.555521140868819</c:v>
                </c:pt>
                <c:pt idx="5">
                  <c:v>81.333281711303229</c:v>
                </c:pt>
                <c:pt idx="6">
                  <c:v>73.866594395824521</c:v>
                </c:pt>
                <c:pt idx="7">
                  <c:v>65.155459194432694</c:v>
                </c:pt>
                <c:pt idx="8">
                  <c:v>55.199876107127757</c:v>
                </c:pt>
                <c:pt idx="9">
                  <c:v>60.719863717840539</c:v>
                </c:pt>
                <c:pt idx="10">
                  <c:v>48.275384858709373</c:v>
                </c:pt>
                <c:pt idx="11">
                  <c:v>53.102923344580311</c:v>
                </c:pt>
                <c:pt idx="12">
                  <c:v>38.169548713622909</c:v>
                </c:pt>
                <c:pt idx="13">
                  <c:v>41.986503584985201</c:v>
                </c:pt>
                <c:pt idx="14">
                  <c:v>24.564233182201562</c:v>
                </c:pt>
                <c:pt idx="15">
                  <c:v>100</c:v>
                </c:pt>
                <c:pt idx="16">
                  <c:v>98.755552114086882</c:v>
                </c:pt>
                <c:pt idx="17">
                  <c:v>96.266656342260646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85960"/>
        <c:axId val="363387528"/>
      </c:lineChart>
      <c:dateAx>
        <c:axId val="363385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7528"/>
        <c:crosses val="autoZero"/>
        <c:auto val="1"/>
        <c:lblOffset val="100"/>
        <c:baseTimeUnit val="years"/>
      </c:dateAx>
      <c:valAx>
        <c:axId val="36338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553810</xdr:colOff>
      <xdr:row>7</xdr:row>
      <xdr:rowOff>91166</xdr:rowOff>
    </xdr:from>
    <xdr:to>
      <xdr:col>13</xdr:col>
      <xdr:colOff>323850</xdr:colOff>
      <xdr:row>29</xdr:row>
      <xdr:rowOff>94343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umber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zoomScaleNormal="100" workbookViewId="0">
      <selection activeCell="O6" sqref="O6"/>
    </sheetView>
  </sheetViews>
  <sheetFormatPr defaultRowHeight="14.5" x14ac:dyDescent="0.35"/>
  <cols>
    <col min="1" max="1" width="7.7265625" customWidth="1"/>
    <col min="2" max="2" width="15.54296875" customWidth="1"/>
    <col min="3" max="3" width="13.26953125" style="2" customWidth="1"/>
    <col min="4" max="4" width="8.81640625" style="2" customWidth="1"/>
    <col min="5" max="5" width="10.453125" customWidth="1"/>
    <col min="7" max="7" width="12.08984375" bestFit="1" customWidth="1"/>
    <col min="8" max="8" width="10.6328125" customWidth="1"/>
    <col min="9" max="9" width="11.7265625" hidden="1" customWidth="1"/>
    <col min="10" max="10" width="10.26953125" bestFit="1" customWidth="1"/>
    <col min="13" max="13" width="3" customWidth="1"/>
    <col min="15" max="15" width="11.54296875" customWidth="1"/>
  </cols>
  <sheetData>
    <row r="1" spans="1:10" s="7" customFormat="1" ht="15.5" x14ac:dyDescent="0.35">
      <c r="A1" s="7" t="s">
        <v>0</v>
      </c>
      <c r="C1" s="12"/>
      <c r="D1" s="12"/>
    </row>
    <row r="2" spans="1:10" s="7" customFormat="1" ht="15.5" x14ac:dyDescent="0.35">
      <c r="C2" s="12"/>
      <c r="D2" s="12"/>
      <c r="G2" s="19" t="s">
        <v>10</v>
      </c>
      <c r="J2" s="18" t="s">
        <v>11</v>
      </c>
    </row>
    <row r="3" spans="1:10" s="7" customFormat="1" ht="15.5" x14ac:dyDescent="0.35">
      <c r="A3" s="7" t="s">
        <v>8</v>
      </c>
      <c r="C3" s="12"/>
      <c r="D3" s="12"/>
      <c r="G3" s="13">
        <v>100000</v>
      </c>
      <c r="J3" s="16">
        <f>G3</f>
        <v>100000</v>
      </c>
    </row>
    <row r="4" spans="1:10" s="7" customFormat="1" ht="15.5" x14ac:dyDescent="0.35">
      <c r="A4" s="7" t="s">
        <v>9</v>
      </c>
      <c r="C4" s="12"/>
      <c r="D4" s="12"/>
      <c r="G4" s="13">
        <f>SUM(H34:H83)</f>
        <v>140531.74455308699</v>
      </c>
      <c r="J4" s="17">
        <f ca="1">SUM(P34:P83)</f>
        <v>100221.94657560726</v>
      </c>
    </row>
    <row r="5" spans="1:10" s="7" customFormat="1" ht="15.5" x14ac:dyDescent="0.35">
      <c r="A5" s="7" t="s">
        <v>12</v>
      </c>
      <c r="C5" s="12"/>
      <c r="D5" s="12"/>
      <c r="G5" s="14">
        <f ca="1">VLOOKUP(TODAY(),B34:C83,2)</f>
        <v>52.580000000000005</v>
      </c>
      <c r="I5" s="7">
        <v>19.951171875</v>
      </c>
      <c r="J5" s="15">
        <f>I5/15*53</f>
        <v>70.494140625</v>
      </c>
    </row>
    <row r="29" spans="3:16" x14ac:dyDescent="0.35">
      <c r="L29">
        <f ca="1">(100-$J$5)/(100-$G$5)</f>
        <v>0.62222394295655847</v>
      </c>
    </row>
    <row r="32" spans="3:16" x14ac:dyDescent="0.35">
      <c r="C32" s="20" t="s">
        <v>10</v>
      </c>
      <c r="D32" s="20"/>
      <c r="E32" s="20"/>
      <c r="F32" s="20"/>
      <c r="G32" s="20"/>
      <c r="H32" s="20"/>
      <c r="I32" s="22"/>
      <c r="K32" s="21" t="s">
        <v>11</v>
      </c>
      <c r="L32" s="21"/>
      <c r="M32" s="21"/>
      <c r="N32" s="21"/>
      <c r="O32" s="21"/>
      <c r="P32" s="21"/>
    </row>
    <row r="33" spans="2:16" x14ac:dyDescent="0.35">
      <c r="B33" s="11" t="s">
        <v>1</v>
      </c>
      <c r="C33" s="8" t="s">
        <v>4</v>
      </c>
      <c r="D33" s="8" t="s">
        <v>6</v>
      </c>
      <c r="E33" s="9" t="s">
        <v>3</v>
      </c>
      <c r="F33" s="9" t="s">
        <v>5</v>
      </c>
      <c r="G33" s="9" t="s">
        <v>2</v>
      </c>
      <c r="H33" s="9" t="s">
        <v>7</v>
      </c>
      <c r="I33" s="9"/>
      <c r="K33" s="10" t="s">
        <v>4</v>
      </c>
      <c r="L33" s="10" t="s">
        <v>6</v>
      </c>
      <c r="M33" s="11" t="s">
        <v>3</v>
      </c>
      <c r="N33" s="11" t="s">
        <v>5</v>
      </c>
      <c r="O33" s="11" t="s">
        <v>2</v>
      </c>
      <c r="P33" s="11" t="s">
        <v>7</v>
      </c>
    </row>
    <row r="34" spans="2:16" x14ac:dyDescent="0.35">
      <c r="B34" s="1">
        <v>38650</v>
      </c>
      <c r="C34" s="2">
        <v>100</v>
      </c>
      <c r="D34" s="3">
        <v>0</v>
      </c>
      <c r="E34" s="1" t="str">
        <f>IF(C34&lt;25,"Replace",IF(AND(C34&lt;60,E33&lt;&gt;"Repair"),"Repair","Nothing"))</f>
        <v>Nothing</v>
      </c>
      <c r="F34">
        <f>IF(E34="Replace",100,IF(E34="Repair",C34*1.1,C34-(D34*2)))</f>
        <v>100</v>
      </c>
      <c r="G34" s="5">
        <f>IF(E34="Replace",$G$3,IF(E34="Repair",$G$3*0.2,0))</f>
        <v>0</v>
      </c>
      <c r="H34" s="6">
        <f t="shared" ref="H34:H40" si="0">PV(0.05,(B34-B$34)/365,0,-G34)</f>
        <v>0</v>
      </c>
      <c r="I34" s="6"/>
      <c r="K34" s="2">
        <f ca="1">100-(100-C34)*(100-$J$5)/(100-$G$5)</f>
        <v>100</v>
      </c>
      <c r="L34" s="3">
        <v>0</v>
      </c>
      <c r="M34" s="1" t="str">
        <f ca="1">IF(K34&lt;25,"Replace",IF(AND(K34&lt;60,M33&lt;&gt;"Repair"),"Repair","Nothing"))</f>
        <v>Nothing</v>
      </c>
      <c r="N34">
        <f ca="1">IF(M34="Replace",100,IF(M34="Repair",K34*1.1,K34-(L34*2*(100-$J$5)/(100-$G$5))))</f>
        <v>100</v>
      </c>
      <c r="O34" s="5">
        <f ca="1">IF(M34="Replace",$G$3,IF(M34="Repair",$G$3*0.2,0))</f>
        <v>0</v>
      </c>
      <c r="P34" s="6">
        <f ca="1">PV(0.05,(B34-B$34)/365,0,-O34)</f>
        <v>0</v>
      </c>
    </row>
    <row r="35" spans="2:16" x14ac:dyDescent="0.35">
      <c r="B35" s="1">
        <f>B34+365</f>
        <v>39015</v>
      </c>
      <c r="C35" s="2">
        <f>F34</f>
        <v>100</v>
      </c>
      <c r="D35" s="3">
        <f>IF(E35="Replace",0,D34+(B35-B34)/365)</f>
        <v>1</v>
      </c>
      <c r="E35" s="1" t="str">
        <f t="shared" ref="E35:E51" si="1">IF(C35&lt;25,"Replace",IF(AND(C35&lt;60,E34&lt;&gt;"Repair"),"Repair","Nothing"))</f>
        <v>Nothing</v>
      </c>
      <c r="F35">
        <f t="shared" ref="F35:F62" si="2">IF(E35="Replace",100,IF(E35="Repair",C35*1.1,C35-(D35*2)))</f>
        <v>98</v>
      </c>
      <c r="G35" s="5">
        <f>IF(E35="Replace",$G$3,IF(E35="Repair",$G$3*0.2,0))</f>
        <v>0</v>
      </c>
      <c r="H35" s="6">
        <f t="shared" si="0"/>
        <v>0</v>
      </c>
      <c r="I35" s="6"/>
      <c r="K35" s="2">
        <f ca="1">N34</f>
        <v>100</v>
      </c>
      <c r="L35" s="3">
        <f ca="1">IF(M35="Replace",0,L34+(B35-B34)/365)</f>
        <v>1</v>
      </c>
      <c r="M35" s="1" t="str">
        <f t="shared" ref="M35" ca="1" si="3">IF(K35&lt;25,"Replace",IF(AND(K35&lt;60,M34&lt;&gt;"Repair"),"Repair","Nothing"))</f>
        <v>Nothing</v>
      </c>
      <c r="N35">
        <f ca="1">IF(M35="Replace",100,IF(M35="Repair",K35*1.1,K35-(L35*2*(100-$J$5)/(100-$G$5))))</f>
        <v>98.755552114086882</v>
      </c>
      <c r="O35" s="5">
        <f ca="1">IF(M35="Replace",$G$3,IF(M35="Repair",$G$3*0.2,0))</f>
        <v>0</v>
      </c>
      <c r="P35" s="6">
        <f ca="1">PV(0.05,(B35-B$34)/365,0,-O35)</f>
        <v>0</v>
      </c>
    </row>
    <row r="36" spans="2:16" x14ac:dyDescent="0.35">
      <c r="B36" s="1">
        <f t="shared" ref="B36:B62" si="4">B35+365</f>
        <v>39380</v>
      </c>
      <c r="C36" s="2">
        <f t="shared" ref="C36:C62" si="5">F35</f>
        <v>98</v>
      </c>
      <c r="D36" s="3">
        <f t="shared" ref="D36:D62" si="6">IF(E36="Replace",0,D35+(B36-B35)/365)</f>
        <v>2</v>
      </c>
      <c r="E36" s="1" t="str">
        <f t="shared" si="1"/>
        <v>Nothing</v>
      </c>
      <c r="F36">
        <f t="shared" si="2"/>
        <v>94</v>
      </c>
      <c r="G36" s="5">
        <f>IF(E36="Replace",$G$3,IF(E36="Repair",$G$3*0.2,0))</f>
        <v>0</v>
      </c>
      <c r="H36" s="6">
        <f t="shared" si="0"/>
        <v>0</v>
      </c>
      <c r="I36" s="6"/>
      <c r="K36" s="2">
        <f t="shared" ref="K36:K62" ca="1" si="7">N35</f>
        <v>98.755552114086882</v>
      </c>
      <c r="L36" s="3">
        <f ca="1">IF(M36="Replace",0,L35+(B36-B35)/365)</f>
        <v>2</v>
      </c>
      <c r="M36" s="1" t="str">
        <f t="shared" ref="M36:M62" ca="1" si="8">IF(K36&lt;25,"Replace",IF(AND(K36&lt;60,M35&lt;&gt;"Repair"),"Repair","Nothing"))</f>
        <v>Nothing</v>
      </c>
      <c r="N36">
        <f ca="1">IF(M36="Replace",100,IF(M36="Repair",K36*1.1,K36-(L36*2*(100-$J$5)/(100-$G$5))))</f>
        <v>96.266656342260646</v>
      </c>
      <c r="O36" s="5">
        <f t="shared" ref="O36:O62" ca="1" si="9">IF(M36="Replace",$G$3,IF(M36="Repair",$G$3*0.2,0))</f>
        <v>0</v>
      </c>
      <c r="P36" s="6">
        <f ca="1">PV(0.05,(B36-B$34)/365,0,-O36)</f>
        <v>0</v>
      </c>
    </row>
    <row r="37" spans="2:16" x14ac:dyDescent="0.35">
      <c r="B37" s="1">
        <f t="shared" si="4"/>
        <v>39745</v>
      </c>
      <c r="C37" s="2">
        <f t="shared" si="5"/>
        <v>94</v>
      </c>
      <c r="D37" s="3">
        <f t="shared" si="6"/>
        <v>3</v>
      </c>
      <c r="E37" s="1" t="str">
        <f t="shared" si="1"/>
        <v>Nothing</v>
      </c>
      <c r="F37">
        <f t="shared" si="2"/>
        <v>88</v>
      </c>
      <c r="G37" s="5">
        <f>IF(E37="Replace",$G$3,IF(E37="Repair",$G$3*0.2,0))</f>
        <v>0</v>
      </c>
      <c r="H37" s="6">
        <f t="shared" si="0"/>
        <v>0</v>
      </c>
      <c r="I37" s="6"/>
      <c r="K37" s="2">
        <f t="shared" ca="1" si="7"/>
        <v>96.266656342260646</v>
      </c>
      <c r="L37" s="3">
        <f ca="1">IF(M37="Replace",0,L36+(B37-B36)/365)</f>
        <v>3</v>
      </c>
      <c r="M37" s="1" t="str">
        <f t="shared" ca="1" si="8"/>
        <v>Nothing</v>
      </c>
      <c r="N37">
        <f ca="1">IF(M37="Replace",100,IF(M37="Repair",K37*1.1,K37-(L37*2*(100-$J$5)/(100-$G$5))))</f>
        <v>92.533312684521292</v>
      </c>
      <c r="O37" s="5">
        <f t="shared" ca="1" si="9"/>
        <v>0</v>
      </c>
      <c r="P37" s="6">
        <f ca="1">PV(0.05,(B37-B$34)/365,0,-O37)</f>
        <v>0</v>
      </c>
    </row>
    <row r="38" spans="2:16" x14ac:dyDescent="0.35">
      <c r="B38" s="1">
        <f t="shared" si="4"/>
        <v>40110</v>
      </c>
      <c r="C38" s="2">
        <f t="shared" si="5"/>
        <v>88</v>
      </c>
      <c r="D38" s="3">
        <f t="shared" si="6"/>
        <v>4</v>
      </c>
      <c r="E38" s="1" t="str">
        <f t="shared" si="1"/>
        <v>Nothing</v>
      </c>
      <c r="F38">
        <f t="shared" si="2"/>
        <v>80</v>
      </c>
      <c r="G38" s="5">
        <f>IF(E38="Replace",$G$3,IF(E38="Repair",$G$3*0.2,0))</f>
        <v>0</v>
      </c>
      <c r="H38" s="6">
        <f t="shared" si="0"/>
        <v>0</v>
      </c>
      <c r="I38" s="6"/>
      <c r="K38" s="2">
        <f t="shared" ca="1" si="7"/>
        <v>92.533312684521292</v>
      </c>
      <c r="L38" s="3">
        <f ca="1">IF(M38="Replace",0,L37+(B38-B37)/365)</f>
        <v>4</v>
      </c>
      <c r="M38" s="1" t="str">
        <f t="shared" ca="1" si="8"/>
        <v>Nothing</v>
      </c>
      <c r="N38">
        <f ca="1">IF(M38="Replace",100,IF(M38="Repair",K38*1.1,K38-(L38*2*(100-$J$5)/(100-$G$5))))</f>
        <v>87.555521140868819</v>
      </c>
      <c r="O38" s="5">
        <f t="shared" ca="1" si="9"/>
        <v>0</v>
      </c>
      <c r="P38" s="6">
        <f ca="1">PV(0.05,(B38-B$34)/365,0,-O38)</f>
        <v>0</v>
      </c>
    </row>
    <row r="39" spans="2:16" x14ac:dyDescent="0.35">
      <c r="B39" s="1">
        <f t="shared" si="4"/>
        <v>40475</v>
      </c>
      <c r="C39" s="2">
        <f t="shared" si="5"/>
        <v>80</v>
      </c>
      <c r="D39" s="3">
        <f t="shared" si="6"/>
        <v>5</v>
      </c>
      <c r="E39" s="1" t="str">
        <f t="shared" si="1"/>
        <v>Nothing</v>
      </c>
      <c r="F39">
        <f t="shared" si="2"/>
        <v>70</v>
      </c>
      <c r="G39" s="5">
        <f>IF(E39="Replace",$G$3,IF(E39="Repair",$G$3*0.2,0))</f>
        <v>0</v>
      </c>
      <c r="H39" s="6">
        <f t="shared" si="0"/>
        <v>0</v>
      </c>
      <c r="I39" s="6"/>
      <c r="K39" s="2">
        <f t="shared" ca="1" si="7"/>
        <v>87.555521140868819</v>
      </c>
      <c r="L39" s="3">
        <f ca="1">IF(M39="Replace",0,L38+(B39-B38)/365)</f>
        <v>5</v>
      </c>
      <c r="M39" s="1" t="str">
        <f t="shared" ca="1" si="8"/>
        <v>Nothing</v>
      </c>
      <c r="N39">
        <f ca="1">IF(M39="Replace",100,IF(M39="Repair",K39*1.1,K39-(L39*2*(100-$J$5)/(100-$G$5))))</f>
        <v>81.333281711303229</v>
      </c>
      <c r="O39" s="5">
        <f t="shared" ca="1" si="9"/>
        <v>0</v>
      </c>
      <c r="P39" s="6">
        <f ca="1">PV(0.05,(B39-B$34)/365,0,-O39)</f>
        <v>0</v>
      </c>
    </row>
    <row r="40" spans="2:16" x14ac:dyDescent="0.35">
      <c r="B40" s="1">
        <f t="shared" si="4"/>
        <v>40840</v>
      </c>
      <c r="C40" s="2">
        <f t="shared" si="5"/>
        <v>70</v>
      </c>
      <c r="D40" s="3">
        <f t="shared" si="6"/>
        <v>6</v>
      </c>
      <c r="E40" s="1" t="str">
        <f t="shared" si="1"/>
        <v>Nothing</v>
      </c>
      <c r="F40">
        <f t="shared" si="2"/>
        <v>58</v>
      </c>
      <c r="G40" s="5">
        <f>IF(E40="Replace",$G$3,IF(E40="Repair",$G$3*0.2,0))</f>
        <v>0</v>
      </c>
      <c r="H40" s="6">
        <f t="shared" si="0"/>
        <v>0</v>
      </c>
      <c r="I40" s="6"/>
      <c r="K40" s="2">
        <f t="shared" ca="1" si="7"/>
        <v>81.333281711303229</v>
      </c>
      <c r="L40" s="3">
        <f ca="1">IF(M40="Replace",0,L39+(B40-B39)/365)</f>
        <v>6</v>
      </c>
      <c r="M40" s="1" t="str">
        <f t="shared" ca="1" si="8"/>
        <v>Nothing</v>
      </c>
      <c r="N40">
        <f ca="1">IF(M40="Replace",100,IF(M40="Repair",K40*1.1,K40-(L40*2*(100-$J$5)/(100-$G$5))))</f>
        <v>73.866594395824521</v>
      </c>
      <c r="O40" s="5">
        <f t="shared" ca="1" si="9"/>
        <v>0</v>
      </c>
      <c r="P40" s="6">
        <f ca="1">PV(0.05,(B40-B$34)/365,0,-O40)</f>
        <v>0</v>
      </c>
    </row>
    <row r="41" spans="2:16" x14ac:dyDescent="0.35">
      <c r="B41" s="1">
        <f t="shared" si="4"/>
        <v>41205</v>
      </c>
      <c r="C41" s="2">
        <f t="shared" si="5"/>
        <v>58</v>
      </c>
      <c r="D41" s="3">
        <f t="shared" si="6"/>
        <v>7</v>
      </c>
      <c r="E41" s="1" t="str">
        <f t="shared" si="1"/>
        <v>Repair</v>
      </c>
      <c r="F41">
        <f t="shared" si="2"/>
        <v>63.800000000000004</v>
      </c>
      <c r="G41" s="5">
        <f>IF(E41="Replace",$G$3,IF(E41="Repair",$G$3*0.2,0))</f>
        <v>20000</v>
      </c>
      <c r="H41" s="6">
        <f>PV(0.05,(B41-B$34)/365,0,-G41)</f>
        <v>14213.62660260243</v>
      </c>
      <c r="I41" s="6"/>
      <c r="K41" s="2">
        <f t="shared" ca="1" si="7"/>
        <v>73.866594395824521</v>
      </c>
      <c r="L41" s="3">
        <f ca="1">IF(M41="Replace",0,L40+(B41-B40)/365)</f>
        <v>7</v>
      </c>
      <c r="M41" s="1" t="str">
        <f t="shared" ca="1" si="8"/>
        <v>Nothing</v>
      </c>
      <c r="N41">
        <f ca="1">IF(M41="Replace",100,IF(M41="Repair",K41*1.1,K41-(L41*2*(100-$J$5)/(100-$G$5))))</f>
        <v>65.155459194432694</v>
      </c>
      <c r="O41" s="5">
        <f t="shared" ca="1" si="9"/>
        <v>0</v>
      </c>
      <c r="P41" s="6">
        <f ca="1">PV(0.05,(B41-B$34)/365,0,-O41)</f>
        <v>0</v>
      </c>
    </row>
    <row r="42" spans="2:16" x14ac:dyDescent="0.35">
      <c r="B42" s="1">
        <f t="shared" si="4"/>
        <v>41570</v>
      </c>
      <c r="C42" s="2">
        <f t="shared" si="5"/>
        <v>63.800000000000004</v>
      </c>
      <c r="D42" s="3">
        <f t="shared" si="6"/>
        <v>8</v>
      </c>
      <c r="E42" s="1" t="str">
        <f t="shared" si="1"/>
        <v>Nothing</v>
      </c>
      <c r="F42">
        <f t="shared" si="2"/>
        <v>47.800000000000004</v>
      </c>
      <c r="G42" s="5">
        <f>IF(E42="Replace",$G$3,IF(E42="Repair",$G$3*0.2,0))</f>
        <v>0</v>
      </c>
      <c r="H42" s="6">
        <f t="shared" ref="H42:H62" si="10">PV(0.05,(B42-B$34)/365,0,-G42)</f>
        <v>0</v>
      </c>
      <c r="I42" s="6"/>
      <c r="K42" s="2">
        <f t="shared" ca="1" si="7"/>
        <v>65.155459194432694</v>
      </c>
      <c r="L42" s="3">
        <f ca="1">IF(M42="Replace",0,L41+(B42-B41)/365)</f>
        <v>8</v>
      </c>
      <c r="M42" s="1" t="str">
        <f t="shared" ca="1" si="8"/>
        <v>Nothing</v>
      </c>
      <c r="N42">
        <f ca="1">IF(M42="Replace",100,IF(M42="Repair",K42*1.1,K42-(L42*2*(100-$J$5)/(100-$G$5))))</f>
        <v>55.199876107127757</v>
      </c>
      <c r="O42" s="5">
        <f t="shared" ca="1" si="9"/>
        <v>0</v>
      </c>
      <c r="P42" s="6">
        <f ca="1">PV(0.05,(B42-B$34)/365,0,-O42)</f>
        <v>0</v>
      </c>
    </row>
    <row r="43" spans="2:16" x14ac:dyDescent="0.35">
      <c r="B43" s="1">
        <f t="shared" si="4"/>
        <v>41935</v>
      </c>
      <c r="C43" s="2">
        <f t="shared" si="5"/>
        <v>47.800000000000004</v>
      </c>
      <c r="D43" s="3">
        <f t="shared" si="6"/>
        <v>9</v>
      </c>
      <c r="E43" s="1" t="str">
        <f t="shared" si="1"/>
        <v>Repair</v>
      </c>
      <c r="F43">
        <f t="shared" si="2"/>
        <v>52.580000000000005</v>
      </c>
      <c r="G43" s="5">
        <f>IF(E43="Replace",$G$3,IF(E43="Repair",$G$3*0.2,0))</f>
        <v>20000</v>
      </c>
      <c r="H43" s="6">
        <f t="shared" si="10"/>
        <v>12892.178324355946</v>
      </c>
      <c r="I43" s="6"/>
      <c r="K43" s="2">
        <f t="shared" ca="1" si="7"/>
        <v>55.199876107127757</v>
      </c>
      <c r="L43" s="3">
        <f ca="1">IF(M43="Replace",0,L42+(B43-B42)/365)</f>
        <v>9</v>
      </c>
      <c r="M43" s="1" t="str">
        <f t="shared" ca="1" si="8"/>
        <v>Repair</v>
      </c>
      <c r="N43">
        <f ca="1">IF(M43="Replace",100,IF(M43="Repair",K43*1.1,K43-(L43*2*(100-$J$5)/(100-$G$5))))</f>
        <v>60.719863717840539</v>
      </c>
      <c r="O43" s="5">
        <f t="shared" ca="1" si="9"/>
        <v>20000</v>
      </c>
      <c r="P43" s="6">
        <f ca="1">PV(0.05,(B43-B$34)/365,0,-O43)</f>
        <v>12892.178324355946</v>
      </c>
    </row>
    <row r="44" spans="2:16" x14ac:dyDescent="0.35">
      <c r="B44" s="1">
        <f t="shared" si="4"/>
        <v>42300</v>
      </c>
      <c r="C44" s="2">
        <f t="shared" si="5"/>
        <v>52.580000000000005</v>
      </c>
      <c r="D44" s="3">
        <f t="shared" si="6"/>
        <v>10</v>
      </c>
      <c r="E44" s="1" t="str">
        <f t="shared" si="1"/>
        <v>Nothing</v>
      </c>
      <c r="F44">
        <f t="shared" si="2"/>
        <v>32.580000000000005</v>
      </c>
      <c r="G44" s="5">
        <f>IF(E44="Replace",$G$3,IF(E44="Repair",$G$3*0.2,0))</f>
        <v>0</v>
      </c>
      <c r="H44" s="6">
        <f t="shared" si="10"/>
        <v>0</v>
      </c>
      <c r="I44" s="6"/>
      <c r="K44" s="2">
        <f t="shared" ca="1" si="7"/>
        <v>60.719863717840539</v>
      </c>
      <c r="L44" s="3">
        <f ca="1">IF(M44="Replace",0,L43+(B44-B43)/365)</f>
        <v>10</v>
      </c>
      <c r="M44" s="1" t="str">
        <f t="shared" ca="1" si="8"/>
        <v>Nothing</v>
      </c>
      <c r="N44">
        <f ca="1">IF(M44="Replace",100,IF(M44="Repair",K44*1.1,K44-(L44*2*(100-$J$5)/(100-$G$5))))</f>
        <v>48.275384858709373</v>
      </c>
      <c r="O44" s="5">
        <f t="shared" ca="1" si="9"/>
        <v>0</v>
      </c>
      <c r="P44" s="6">
        <f ca="1">PV(0.05,(B44-B$34)/365,0,-O44)</f>
        <v>0</v>
      </c>
    </row>
    <row r="45" spans="2:16" x14ac:dyDescent="0.35">
      <c r="B45" s="1">
        <f t="shared" si="4"/>
        <v>42665</v>
      </c>
      <c r="C45" s="2">
        <f t="shared" si="5"/>
        <v>32.580000000000005</v>
      </c>
      <c r="D45" s="3">
        <f t="shared" si="6"/>
        <v>11</v>
      </c>
      <c r="E45" s="1" t="str">
        <f t="shared" si="1"/>
        <v>Repair</v>
      </c>
      <c r="F45">
        <f t="shared" si="2"/>
        <v>35.838000000000008</v>
      </c>
      <c r="G45" s="5">
        <f>IF(E45="Replace",$G$3,IF(E45="Repair",$G$3*0.2,0))</f>
        <v>20000</v>
      </c>
      <c r="H45" s="6">
        <f t="shared" si="10"/>
        <v>11693.585781728749</v>
      </c>
      <c r="I45" s="6"/>
      <c r="K45" s="2">
        <f t="shared" ca="1" si="7"/>
        <v>48.275384858709373</v>
      </c>
      <c r="L45" s="3">
        <f ca="1">IF(M45="Replace",0,L44+(B45-B44)/365)</f>
        <v>11</v>
      </c>
      <c r="M45" s="1" t="str">
        <f t="shared" ca="1" si="8"/>
        <v>Repair</v>
      </c>
      <c r="N45">
        <f ca="1">IF(M45="Replace",100,IF(M45="Repair",K45*1.1,K45-(L45*2*(100-$J$5)/(100-$G$5))))</f>
        <v>53.102923344580311</v>
      </c>
      <c r="O45" s="5">
        <f t="shared" ca="1" si="9"/>
        <v>20000</v>
      </c>
      <c r="P45" s="6">
        <f ca="1">PV(0.05,(B45-B$34)/365,0,-O45)</f>
        <v>11693.585781728749</v>
      </c>
    </row>
    <row r="46" spans="2:16" x14ac:dyDescent="0.35">
      <c r="B46" s="1">
        <f t="shared" si="4"/>
        <v>43030</v>
      </c>
      <c r="C46" s="2">
        <f t="shared" si="5"/>
        <v>35.838000000000008</v>
      </c>
      <c r="D46" s="3">
        <f t="shared" si="6"/>
        <v>12</v>
      </c>
      <c r="E46" s="1" t="str">
        <f t="shared" si="1"/>
        <v>Nothing</v>
      </c>
      <c r="F46">
        <f t="shared" si="2"/>
        <v>11.838000000000008</v>
      </c>
      <c r="G46" s="5">
        <f>IF(E46="Replace",$G$3,IF(E46="Repair",$G$3*0.2,0))</f>
        <v>0</v>
      </c>
      <c r="H46" s="6">
        <f t="shared" si="10"/>
        <v>0</v>
      </c>
      <c r="I46" s="6"/>
      <c r="K46" s="2">
        <f t="shared" ca="1" si="7"/>
        <v>53.102923344580311</v>
      </c>
      <c r="L46" s="3">
        <f ca="1">IF(M46="Replace",0,L45+(B46-B45)/365)</f>
        <v>12</v>
      </c>
      <c r="M46" s="1" t="str">
        <f t="shared" ca="1" si="8"/>
        <v>Nothing</v>
      </c>
      <c r="N46">
        <f ca="1">IF(M46="Replace",100,IF(M46="Repair",K46*1.1,K46-(L46*2*(100-$J$5)/(100-$G$5))))</f>
        <v>38.169548713622909</v>
      </c>
      <c r="O46" s="5">
        <f t="shared" ca="1" si="9"/>
        <v>0</v>
      </c>
      <c r="P46" s="6">
        <f ca="1">PV(0.05,(B46-B$34)/365,0,-O46)</f>
        <v>0</v>
      </c>
    </row>
    <row r="47" spans="2:16" x14ac:dyDescent="0.35">
      <c r="B47" s="1">
        <f t="shared" si="4"/>
        <v>43395</v>
      </c>
      <c r="C47" s="2">
        <f t="shared" si="5"/>
        <v>11.838000000000008</v>
      </c>
      <c r="D47" s="3">
        <f t="shared" si="6"/>
        <v>0</v>
      </c>
      <c r="E47" s="1" t="str">
        <f t="shared" si="1"/>
        <v>Replace</v>
      </c>
      <c r="F47">
        <f t="shared" si="2"/>
        <v>100</v>
      </c>
      <c r="G47" s="5">
        <f>IF(E47="Replace",$G$3,IF(E47="Repair",$G$3*0.2,0))</f>
        <v>100000</v>
      </c>
      <c r="H47" s="6">
        <f t="shared" si="10"/>
        <v>53032.135064529466</v>
      </c>
      <c r="I47" s="6"/>
      <c r="K47" s="2">
        <f t="shared" ca="1" si="7"/>
        <v>38.169548713622909</v>
      </c>
      <c r="L47" s="3">
        <f ca="1">IF(M47="Replace",0,L46+(B47-B46)/365)</f>
        <v>13</v>
      </c>
      <c r="M47" s="1" t="str">
        <f t="shared" ca="1" si="8"/>
        <v>Repair</v>
      </c>
      <c r="N47">
        <f ca="1">IF(M47="Replace",100,IF(M47="Repair",K47*1.1,K47-(L47*2*(100-$J$5)/(100-$G$5))))</f>
        <v>41.986503584985201</v>
      </c>
      <c r="O47" s="5">
        <f t="shared" ca="1" si="9"/>
        <v>20000</v>
      </c>
      <c r="P47" s="6">
        <f ca="1">PV(0.05,(B47-B$34)/365,0,-O47)</f>
        <v>10606.427012905893</v>
      </c>
    </row>
    <row r="48" spans="2:16" x14ac:dyDescent="0.35">
      <c r="B48" s="1">
        <f t="shared" si="4"/>
        <v>43760</v>
      </c>
      <c r="C48" s="2">
        <f t="shared" si="5"/>
        <v>100</v>
      </c>
      <c r="D48" s="3">
        <f t="shared" si="6"/>
        <v>1</v>
      </c>
      <c r="E48" s="1" t="str">
        <f t="shared" si="1"/>
        <v>Nothing</v>
      </c>
      <c r="F48">
        <f t="shared" si="2"/>
        <v>98</v>
      </c>
      <c r="G48" s="5">
        <f>IF(E48="Replace",$G$3,IF(E48="Repair",$G$3*0.2,0))</f>
        <v>0</v>
      </c>
      <c r="H48" s="6">
        <f t="shared" si="10"/>
        <v>0</v>
      </c>
      <c r="I48" s="6"/>
      <c r="K48" s="2">
        <f t="shared" ca="1" si="7"/>
        <v>41.986503584985201</v>
      </c>
      <c r="L48" s="3">
        <f ca="1">IF(M48="Replace",0,L47+(B48-B47)/365)</f>
        <v>14</v>
      </c>
      <c r="M48" s="1" t="str">
        <f t="shared" ca="1" si="8"/>
        <v>Nothing</v>
      </c>
      <c r="N48">
        <f ca="1">IF(M48="Replace",100,IF(M48="Repair",K48*1.1,K48-(L48*2*(100-$J$5)/(100-$G$5))))</f>
        <v>24.564233182201562</v>
      </c>
      <c r="O48" s="5">
        <f t="shared" ca="1" si="9"/>
        <v>0</v>
      </c>
      <c r="P48" s="6">
        <f ca="1">PV(0.05,(B48-B$34)/365,0,-O48)</f>
        <v>0</v>
      </c>
    </row>
    <row r="49" spans="2:16" x14ac:dyDescent="0.35">
      <c r="B49" s="1">
        <f t="shared" si="4"/>
        <v>44125</v>
      </c>
      <c r="C49" s="2">
        <f t="shared" si="5"/>
        <v>98</v>
      </c>
      <c r="D49" s="3">
        <f t="shared" si="6"/>
        <v>2</v>
      </c>
      <c r="E49" s="1" t="str">
        <f t="shared" si="1"/>
        <v>Nothing</v>
      </c>
      <c r="F49">
        <f t="shared" si="2"/>
        <v>94</v>
      </c>
      <c r="G49" s="5">
        <f>IF(E49="Replace",$G$3,IF(E49="Repair",$G$3*0.2,0))</f>
        <v>0</v>
      </c>
      <c r="H49" s="6">
        <f t="shared" si="10"/>
        <v>0</v>
      </c>
      <c r="I49" s="6"/>
      <c r="K49" s="2">
        <f t="shared" ca="1" si="7"/>
        <v>24.564233182201562</v>
      </c>
      <c r="L49" s="3">
        <f ca="1">IF(M49="Replace",0,L48+(B49-B48)/365)</f>
        <v>0</v>
      </c>
      <c r="M49" s="1" t="str">
        <f t="shared" ca="1" si="8"/>
        <v>Replace</v>
      </c>
      <c r="N49">
        <f ca="1">IF(M49="Replace",100,IF(M49="Repair",K49*1.1,K49-(L49*2*(100-$J$5)/(100-$G$5))))</f>
        <v>100</v>
      </c>
      <c r="O49" s="5">
        <f t="shared" ca="1" si="9"/>
        <v>100000</v>
      </c>
      <c r="P49" s="6">
        <f ca="1">PV(0.05,(B49-B$34)/365,0,-O49)</f>
        <v>48101.709809097018</v>
      </c>
    </row>
    <row r="50" spans="2:16" x14ac:dyDescent="0.35">
      <c r="B50" s="1">
        <f t="shared" si="4"/>
        <v>44490</v>
      </c>
      <c r="C50" s="2">
        <f t="shared" si="5"/>
        <v>94</v>
      </c>
      <c r="D50" s="3">
        <f t="shared" si="6"/>
        <v>3</v>
      </c>
      <c r="E50" s="1" t="str">
        <f t="shared" si="1"/>
        <v>Nothing</v>
      </c>
      <c r="F50">
        <f t="shared" si="2"/>
        <v>88</v>
      </c>
      <c r="G50" s="5">
        <f>IF(E50="Replace",$G$3,IF(E50="Repair",$G$3*0.2,0))</f>
        <v>0</v>
      </c>
      <c r="H50" s="6">
        <f t="shared" si="10"/>
        <v>0</v>
      </c>
      <c r="I50" s="6"/>
      <c r="K50" s="2">
        <f t="shared" ca="1" si="7"/>
        <v>100</v>
      </c>
      <c r="L50" s="3">
        <f ca="1">IF(M50="Replace",0,L49+(B50-B49)/365)</f>
        <v>1</v>
      </c>
      <c r="M50" s="1" t="str">
        <f t="shared" ca="1" si="8"/>
        <v>Nothing</v>
      </c>
      <c r="N50">
        <f ca="1">IF(M50="Replace",100,IF(M50="Repair",K50*1.1,K50-(L50*2*(100-$J$5)/(100-$G$5))))</f>
        <v>98.755552114086882</v>
      </c>
      <c r="O50" s="5">
        <f t="shared" ca="1" si="9"/>
        <v>0</v>
      </c>
      <c r="P50" s="6">
        <f ca="1">PV(0.05,(B50-B$34)/365,0,-O50)</f>
        <v>0</v>
      </c>
    </row>
    <row r="51" spans="2:16" x14ac:dyDescent="0.35">
      <c r="B51" s="1">
        <f t="shared" si="4"/>
        <v>44855</v>
      </c>
      <c r="C51" s="2">
        <f t="shared" si="5"/>
        <v>88</v>
      </c>
      <c r="D51" s="3">
        <f t="shared" si="6"/>
        <v>4</v>
      </c>
      <c r="E51" s="1" t="str">
        <f t="shared" si="1"/>
        <v>Nothing</v>
      </c>
      <c r="F51">
        <f t="shared" si="2"/>
        <v>80</v>
      </c>
      <c r="G51" s="5">
        <f>IF(E51="Replace",$G$3,IF(E51="Repair",$G$3*0.2,0))</f>
        <v>0</v>
      </c>
      <c r="H51" s="6">
        <f t="shared" si="10"/>
        <v>0</v>
      </c>
      <c r="I51" s="6"/>
      <c r="K51" s="2">
        <f t="shared" ca="1" si="7"/>
        <v>98.755552114086882</v>
      </c>
      <c r="L51" s="3">
        <f ca="1">IF(M51="Replace",0,L50+(B51-B50)/365)</f>
        <v>2</v>
      </c>
      <c r="M51" s="1" t="str">
        <f t="shared" ca="1" si="8"/>
        <v>Nothing</v>
      </c>
      <c r="N51">
        <f ca="1">IF(M51="Replace",100,IF(M51="Repair",K51*1.1,K51-(L51*2*(100-$J$5)/(100-$G$5))))</f>
        <v>96.266656342260646</v>
      </c>
      <c r="O51" s="5">
        <f t="shared" ca="1" si="9"/>
        <v>0</v>
      </c>
      <c r="P51" s="6">
        <f ca="1">PV(0.05,(B51-B$34)/365,0,-O51)</f>
        <v>0</v>
      </c>
    </row>
    <row r="52" spans="2:16" x14ac:dyDescent="0.35">
      <c r="B52" s="1">
        <f t="shared" si="4"/>
        <v>45220</v>
      </c>
      <c r="C52" s="2">
        <f t="shared" si="5"/>
        <v>80</v>
      </c>
      <c r="D52" s="3">
        <f t="shared" si="6"/>
        <v>5</v>
      </c>
      <c r="E52" s="1" t="str">
        <f t="shared" ref="E52:E62" si="11">IF(C52&lt;25,"Replace",IF(AND(C52&lt;60,E51&lt;&gt;"Repair"),"Repair","Nothing"))</f>
        <v>Nothing</v>
      </c>
      <c r="F52">
        <f t="shared" si="2"/>
        <v>70</v>
      </c>
      <c r="G52" s="5">
        <f>IF(E52="Replace",$G$3,IF(E52="Repair",$G$3*0.2,0))</f>
        <v>0</v>
      </c>
      <c r="H52" s="6">
        <f t="shared" si="10"/>
        <v>0</v>
      </c>
      <c r="I52" s="6"/>
      <c r="K52" s="2">
        <f t="shared" ca="1" si="7"/>
        <v>96.266656342260646</v>
      </c>
      <c r="L52" s="3">
        <f ca="1">IF(M52="Replace",0,L51+(B52-B51)/365)</f>
        <v>3</v>
      </c>
      <c r="M52" s="1" t="str">
        <f t="shared" ca="1" si="8"/>
        <v>Nothing</v>
      </c>
      <c r="N52">
        <f ca="1">IF(M52="Replace",100,IF(M52="Repair",K52*1.1,K52-(L52*2*(100-$J$5)/(100-$G$5))))</f>
        <v>92.533312684521292</v>
      </c>
      <c r="O52" s="5">
        <f t="shared" ca="1" si="9"/>
        <v>0</v>
      </c>
      <c r="P52" s="6">
        <f ca="1">PV(0.05,(B52-B$34)/365,0,-O52)</f>
        <v>0</v>
      </c>
    </row>
    <row r="53" spans="2:16" x14ac:dyDescent="0.35">
      <c r="B53" s="1">
        <f t="shared" si="4"/>
        <v>45585</v>
      </c>
      <c r="C53" s="2">
        <f t="shared" si="5"/>
        <v>70</v>
      </c>
      <c r="D53" s="3">
        <f t="shared" si="6"/>
        <v>6</v>
      </c>
      <c r="E53" s="1" t="str">
        <f t="shared" si="11"/>
        <v>Nothing</v>
      </c>
      <c r="F53">
        <f t="shared" si="2"/>
        <v>58</v>
      </c>
      <c r="G53" s="5">
        <f>IF(E53="Replace",$G$3,IF(E53="Repair",$G$3*0.2,0))</f>
        <v>0</v>
      </c>
      <c r="H53" s="6">
        <f t="shared" si="10"/>
        <v>0</v>
      </c>
      <c r="I53" s="6"/>
      <c r="K53" s="2">
        <f t="shared" ca="1" si="7"/>
        <v>92.533312684521292</v>
      </c>
      <c r="L53" s="3">
        <f ca="1">IF(M53="Replace",0,L52+(B53-B52)/365)</f>
        <v>4</v>
      </c>
      <c r="M53" s="1" t="str">
        <f t="shared" ca="1" si="8"/>
        <v>Nothing</v>
      </c>
      <c r="N53">
        <f ca="1">IF(M53="Replace",100,IF(M53="Repair",K53*1.1,K53-(L53*2*(100-$J$5)/(100-$G$5))))</f>
        <v>87.555521140868819</v>
      </c>
      <c r="O53" s="5">
        <f t="shared" ca="1" si="9"/>
        <v>0</v>
      </c>
      <c r="P53" s="6">
        <f ca="1">PV(0.05,(B53-B$34)/365,0,-O53)</f>
        <v>0</v>
      </c>
    </row>
    <row r="54" spans="2:16" x14ac:dyDescent="0.35">
      <c r="B54" s="1">
        <f t="shared" si="4"/>
        <v>45950</v>
      </c>
      <c r="C54" s="2">
        <f t="shared" si="5"/>
        <v>58</v>
      </c>
      <c r="D54" s="3">
        <f t="shared" si="6"/>
        <v>7</v>
      </c>
      <c r="E54" s="1" t="str">
        <f t="shared" si="11"/>
        <v>Repair</v>
      </c>
      <c r="F54">
        <f t="shared" si="2"/>
        <v>63.800000000000004</v>
      </c>
      <c r="G54" s="5">
        <f>IF(E54="Replace",$G$3,IF(E54="Repair",$G$3*0.2,0))</f>
        <v>20000</v>
      </c>
      <c r="H54" s="6">
        <f t="shared" si="10"/>
        <v>7537.7896574600118</v>
      </c>
      <c r="I54" s="6"/>
      <c r="K54" s="2">
        <f t="shared" ca="1" si="7"/>
        <v>87.555521140868819</v>
      </c>
      <c r="L54" s="3">
        <f ca="1">IF(M54="Replace",0,L53+(B54-B53)/365)</f>
        <v>5</v>
      </c>
      <c r="M54" s="1" t="str">
        <f t="shared" ca="1" si="8"/>
        <v>Nothing</v>
      </c>
      <c r="N54">
        <f ca="1">IF(M54="Replace",100,IF(M54="Repair",K54*1.1,K54-(L54*2*(100-$J$5)/(100-$G$5))))</f>
        <v>81.333281711303229</v>
      </c>
      <c r="O54" s="5">
        <f t="shared" ca="1" si="9"/>
        <v>0</v>
      </c>
      <c r="P54" s="6">
        <f ca="1">PV(0.05,(B54-B$34)/365,0,-O54)</f>
        <v>0</v>
      </c>
    </row>
    <row r="55" spans="2:16" x14ac:dyDescent="0.35">
      <c r="B55" s="1">
        <f t="shared" si="4"/>
        <v>46315</v>
      </c>
      <c r="C55" s="2">
        <f t="shared" si="5"/>
        <v>63.800000000000004</v>
      </c>
      <c r="D55" s="3">
        <f t="shared" si="6"/>
        <v>8</v>
      </c>
      <c r="E55" s="1" t="str">
        <f t="shared" si="11"/>
        <v>Nothing</v>
      </c>
      <c r="F55">
        <f t="shared" si="2"/>
        <v>47.800000000000004</v>
      </c>
      <c r="G55" s="5">
        <f>IF(E55="Replace",$G$3,IF(E55="Repair",$G$3*0.2,0))</f>
        <v>0</v>
      </c>
      <c r="H55" s="6">
        <f t="shared" si="10"/>
        <v>0</v>
      </c>
      <c r="I55" s="6"/>
      <c r="K55" s="2">
        <f t="shared" ca="1" si="7"/>
        <v>81.333281711303229</v>
      </c>
      <c r="L55" s="3">
        <f ca="1">IF(M55="Replace",0,L54+(B55-B54)/365)</f>
        <v>6</v>
      </c>
      <c r="M55" s="1" t="str">
        <f t="shared" ca="1" si="8"/>
        <v>Nothing</v>
      </c>
      <c r="N55">
        <f ca="1">IF(M55="Replace",100,IF(M55="Repair",K55*1.1,K55-(L55*2*(100-$J$5)/(100-$G$5))))</f>
        <v>73.866594395824521</v>
      </c>
      <c r="O55" s="5">
        <f t="shared" ca="1" si="9"/>
        <v>0</v>
      </c>
      <c r="P55" s="6">
        <f ca="1">PV(0.05,(B55-B$34)/365,0,-O55)</f>
        <v>0</v>
      </c>
    </row>
    <row r="56" spans="2:16" x14ac:dyDescent="0.35">
      <c r="B56" s="1">
        <f t="shared" si="4"/>
        <v>46680</v>
      </c>
      <c r="C56" s="2">
        <f t="shared" si="5"/>
        <v>47.800000000000004</v>
      </c>
      <c r="D56" s="3">
        <f t="shared" si="6"/>
        <v>9</v>
      </c>
      <c r="E56" s="1" t="str">
        <f t="shared" si="11"/>
        <v>Repair</v>
      </c>
      <c r="F56">
        <f t="shared" si="2"/>
        <v>52.580000000000005</v>
      </c>
      <c r="G56" s="5">
        <f>IF(E56="Replace",$G$3,IF(E56="Repair",$G$3*0.2,0))</f>
        <v>20000</v>
      </c>
      <c r="H56" s="6">
        <f t="shared" si="10"/>
        <v>6836.9974217324379</v>
      </c>
      <c r="I56" s="6"/>
      <c r="K56" s="2">
        <f t="shared" ca="1" si="7"/>
        <v>73.866594395824521</v>
      </c>
      <c r="L56" s="3">
        <f ca="1">IF(M56="Replace",0,L55+(B56-B55)/365)</f>
        <v>7</v>
      </c>
      <c r="M56" s="1" t="str">
        <f t="shared" ca="1" si="8"/>
        <v>Nothing</v>
      </c>
      <c r="N56">
        <f ca="1">IF(M56="Replace",100,IF(M56="Repair",K56*1.1,K56-(L56*2*(100-$J$5)/(100-$G$5))))</f>
        <v>65.155459194432694</v>
      </c>
      <c r="O56" s="5">
        <f t="shared" ca="1" si="9"/>
        <v>0</v>
      </c>
      <c r="P56" s="6">
        <f ca="1">PV(0.05,(B56-B$34)/365,0,-O56)</f>
        <v>0</v>
      </c>
    </row>
    <row r="57" spans="2:16" x14ac:dyDescent="0.35">
      <c r="B57" s="1">
        <f t="shared" si="4"/>
        <v>47045</v>
      </c>
      <c r="C57" s="2">
        <f t="shared" si="5"/>
        <v>52.580000000000005</v>
      </c>
      <c r="D57" s="3">
        <f t="shared" si="6"/>
        <v>10</v>
      </c>
      <c r="E57" s="1" t="str">
        <f t="shared" si="11"/>
        <v>Nothing</v>
      </c>
      <c r="F57">
        <f t="shared" si="2"/>
        <v>32.580000000000005</v>
      </c>
      <c r="G57" s="5">
        <f>IF(E57="Replace",$G$3,IF(E57="Repair",$G$3*0.2,0))</f>
        <v>0</v>
      </c>
      <c r="H57" s="6">
        <f t="shared" si="10"/>
        <v>0</v>
      </c>
      <c r="I57" s="6"/>
      <c r="K57" s="2">
        <f t="shared" ca="1" si="7"/>
        <v>65.155459194432694</v>
      </c>
      <c r="L57" s="3">
        <f ca="1">IF(M57="Replace",0,L56+(B57-B56)/365)</f>
        <v>8</v>
      </c>
      <c r="M57" s="1" t="str">
        <f t="shared" ca="1" si="8"/>
        <v>Nothing</v>
      </c>
      <c r="N57">
        <f ca="1">IF(M57="Replace",100,IF(M57="Repair",K57*1.1,K57-(L57*2*(100-$J$5)/(100-$G$5))))</f>
        <v>55.199876107127757</v>
      </c>
      <c r="O57" s="5">
        <f t="shared" ca="1" si="9"/>
        <v>0</v>
      </c>
      <c r="P57" s="6">
        <f ca="1">PV(0.05,(B57-B$34)/365,0,-O57)</f>
        <v>0</v>
      </c>
    </row>
    <row r="58" spans="2:16" x14ac:dyDescent="0.35">
      <c r="B58" s="1">
        <f t="shared" si="4"/>
        <v>47410</v>
      </c>
      <c r="C58" s="2">
        <f t="shared" si="5"/>
        <v>32.580000000000005</v>
      </c>
      <c r="D58" s="3">
        <f t="shared" si="6"/>
        <v>11</v>
      </c>
      <c r="E58" s="1" t="str">
        <f t="shared" si="11"/>
        <v>Repair</v>
      </c>
      <c r="F58">
        <f t="shared" si="2"/>
        <v>35.838000000000008</v>
      </c>
      <c r="G58" s="5">
        <f>IF(E58="Replace",$G$3,IF(E58="Repair",$G$3*0.2,0))</f>
        <v>20000</v>
      </c>
      <c r="H58" s="6">
        <f t="shared" si="10"/>
        <v>6201.358205653004</v>
      </c>
      <c r="I58" s="6"/>
      <c r="K58" s="2">
        <f t="shared" ca="1" si="7"/>
        <v>55.199876107127757</v>
      </c>
      <c r="L58" s="3">
        <f ca="1">IF(M58="Replace",0,L57+(B58-B57)/365)</f>
        <v>9</v>
      </c>
      <c r="M58" s="1" t="str">
        <f t="shared" ca="1" si="8"/>
        <v>Repair</v>
      </c>
      <c r="N58">
        <f ca="1">IF(M58="Replace",100,IF(M58="Repair",K58*1.1,K58-(L58*2*(100-$J$5)/(100-$G$5))))</f>
        <v>60.719863717840539</v>
      </c>
      <c r="O58" s="5">
        <f t="shared" ca="1" si="9"/>
        <v>20000</v>
      </c>
      <c r="P58" s="6">
        <f ca="1">PV(0.05,(B58-B$34)/365,0,-O58)</f>
        <v>6201.358205653004</v>
      </c>
    </row>
    <row r="59" spans="2:16" x14ac:dyDescent="0.35">
      <c r="B59" s="1">
        <f t="shared" si="4"/>
        <v>47775</v>
      </c>
      <c r="C59" s="2">
        <f t="shared" si="5"/>
        <v>35.838000000000008</v>
      </c>
      <c r="D59" s="3">
        <f t="shared" si="6"/>
        <v>12</v>
      </c>
      <c r="E59" s="1" t="str">
        <f t="shared" si="11"/>
        <v>Nothing</v>
      </c>
      <c r="F59">
        <f t="shared" si="2"/>
        <v>11.838000000000008</v>
      </c>
      <c r="G59" s="5">
        <f>IF(E59="Replace",$G$3,IF(E59="Repair",$G$3*0.2,0))</f>
        <v>0</v>
      </c>
      <c r="H59" s="6">
        <f t="shared" si="10"/>
        <v>0</v>
      </c>
      <c r="I59" s="6"/>
      <c r="K59" s="2">
        <f t="shared" ca="1" si="7"/>
        <v>60.719863717840539</v>
      </c>
      <c r="L59" s="3">
        <f ca="1">IF(M59="Replace",0,L58+(B59-B58)/365)</f>
        <v>10</v>
      </c>
      <c r="M59" s="1" t="str">
        <f t="shared" ca="1" si="8"/>
        <v>Nothing</v>
      </c>
      <c r="N59">
        <f ca="1">IF(M59="Replace",100,IF(M59="Repair",K59*1.1,K59-(L59*2*(100-$J$5)/(100-$G$5))))</f>
        <v>48.275384858709373</v>
      </c>
      <c r="O59" s="5">
        <f t="shared" ca="1" si="9"/>
        <v>0</v>
      </c>
      <c r="P59" s="6">
        <f ca="1">PV(0.05,(B59-B$34)/365,0,-O59)</f>
        <v>0</v>
      </c>
    </row>
    <row r="60" spans="2:16" x14ac:dyDescent="0.35">
      <c r="B60" s="1">
        <f t="shared" si="4"/>
        <v>48140</v>
      </c>
      <c r="C60" s="2">
        <f t="shared" si="5"/>
        <v>11.838000000000008</v>
      </c>
      <c r="D60" s="3">
        <f t="shared" si="6"/>
        <v>0</v>
      </c>
      <c r="E60" s="1" t="str">
        <f t="shared" si="11"/>
        <v>Replace</v>
      </c>
      <c r="F60">
        <f t="shared" si="2"/>
        <v>100</v>
      </c>
      <c r="G60" s="5">
        <f>IF(E60="Replace",$G$3,IF(E60="Repair",$G$3*0.2,0))</f>
        <v>100000</v>
      </c>
      <c r="H60" s="6">
        <f t="shared" si="10"/>
        <v>28124.073495024961</v>
      </c>
      <c r="I60" s="6"/>
      <c r="K60" s="2">
        <f t="shared" ca="1" si="7"/>
        <v>48.275384858709373</v>
      </c>
      <c r="L60" s="3">
        <f ca="1">IF(M60="Replace",0,L59+(B60-B59)/365)</f>
        <v>11</v>
      </c>
      <c r="M60" s="1" t="str">
        <f t="shared" ca="1" si="8"/>
        <v>Repair</v>
      </c>
      <c r="N60">
        <f ca="1">IF(M60="Replace",100,IF(M60="Repair",K60*1.1,K60-(L60*2*(100-$J$5)/(100-$G$5))))</f>
        <v>53.102923344580311</v>
      </c>
      <c r="O60" s="5">
        <f t="shared" ca="1" si="9"/>
        <v>20000</v>
      </c>
      <c r="P60" s="6">
        <f ca="1">PV(0.05,(B60-B$34)/365,0,-O60)</f>
        <v>5624.8146990049927</v>
      </c>
    </row>
    <row r="61" spans="2:16" x14ac:dyDescent="0.35">
      <c r="B61" s="1">
        <f t="shared" si="4"/>
        <v>48505</v>
      </c>
      <c r="C61" s="2">
        <f t="shared" si="5"/>
        <v>100</v>
      </c>
      <c r="D61" s="3">
        <f t="shared" si="6"/>
        <v>1</v>
      </c>
      <c r="E61" s="1" t="str">
        <f t="shared" si="11"/>
        <v>Nothing</v>
      </c>
      <c r="F61">
        <f t="shared" si="2"/>
        <v>98</v>
      </c>
      <c r="G61" s="5">
        <f>IF(E61="Replace",$G$3,IF(E61="Repair",$G$3*0.2,0))</f>
        <v>0</v>
      </c>
      <c r="H61" s="6">
        <f t="shared" si="10"/>
        <v>0</v>
      </c>
      <c r="I61" s="6"/>
      <c r="K61" s="2">
        <f t="shared" ca="1" si="7"/>
        <v>53.102923344580311</v>
      </c>
      <c r="L61" s="3">
        <f ca="1">IF(M61="Replace",0,L60+(B61-B60)/365)</f>
        <v>12</v>
      </c>
      <c r="M61" s="1" t="str">
        <f t="shared" ca="1" si="8"/>
        <v>Nothing</v>
      </c>
      <c r="N61">
        <f ca="1">IF(M61="Replace",100,IF(M61="Repair",K61*1.1,K61-(L61*2*(100-$J$5)/(100-$G$5))))</f>
        <v>38.169548713622909</v>
      </c>
      <c r="O61" s="5">
        <f t="shared" ca="1" si="9"/>
        <v>0</v>
      </c>
      <c r="P61" s="6">
        <f ca="1">PV(0.05,(B61-B$34)/365,0,-O61)</f>
        <v>0</v>
      </c>
    </row>
    <row r="62" spans="2:16" x14ac:dyDescent="0.35">
      <c r="B62" s="1">
        <f t="shared" si="4"/>
        <v>48870</v>
      </c>
      <c r="C62" s="2">
        <f t="shared" si="5"/>
        <v>98</v>
      </c>
      <c r="D62" s="3">
        <f t="shared" si="6"/>
        <v>2</v>
      </c>
      <c r="E62" s="1" t="str">
        <f t="shared" si="11"/>
        <v>Nothing</v>
      </c>
      <c r="F62">
        <f t="shared" si="2"/>
        <v>94</v>
      </c>
      <c r="G62" s="5">
        <f>IF(E62="Replace",$G$3,IF(E62="Repair",$G$3*0.2,0))</f>
        <v>0</v>
      </c>
      <c r="H62" s="6">
        <f t="shared" si="10"/>
        <v>0</v>
      </c>
      <c r="I62" s="6"/>
      <c r="K62" s="2">
        <f t="shared" ca="1" si="7"/>
        <v>38.169548713622909</v>
      </c>
      <c r="L62" s="3">
        <f ca="1">IF(M62="Replace",0,L61+(B62-B61)/365)</f>
        <v>13</v>
      </c>
      <c r="M62" s="1" t="str">
        <f t="shared" ca="1" si="8"/>
        <v>Repair</v>
      </c>
      <c r="N62">
        <f ca="1">IF(M62="Replace",100,IF(M62="Repair",K62*1.1,K62-(L62*2*(100-$J$5)/(100-$G$5))))</f>
        <v>41.986503584985201</v>
      </c>
      <c r="O62" s="5">
        <f t="shared" ca="1" si="9"/>
        <v>20000</v>
      </c>
      <c r="P62" s="6">
        <f ca="1">PV(0.05,(B62-B$34)/365,0,-O62)</f>
        <v>5101.8727428616712</v>
      </c>
    </row>
    <row r="63" spans="2:16" x14ac:dyDescent="0.35">
      <c r="H63" s="4"/>
      <c r="I63" s="4"/>
    </row>
  </sheetData>
  <mergeCells count="2">
    <mergeCell ref="C32:H32"/>
    <mergeCell ref="K32:P3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Sheet1!number</vt:lpstr>
      <vt:lpstr>Sheet1!test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Froese</dc:creator>
  <cp:lastModifiedBy>Thomas Froese</cp:lastModifiedBy>
  <dcterms:created xsi:type="dcterms:W3CDTF">2015-10-25T11:56:15Z</dcterms:created>
  <dcterms:modified xsi:type="dcterms:W3CDTF">2015-10-25T13:55:37Z</dcterms:modified>
</cp:coreProperties>
</file>