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9bc1838ce1cd3d/Documents/"/>
    </mc:Choice>
  </mc:AlternateContent>
  <xr:revisionPtr revIDLastSave="0" documentId="8_{A9E5F7D0-3502-4753-92B4-C73F001F5799}" xr6:coauthVersionLast="34" xr6:coauthVersionMax="34" xr10:uidLastSave="{00000000-0000-0000-0000-000000000000}"/>
  <bookViews>
    <workbookView xWindow="0" yWindow="0" windowWidth="23040" windowHeight="9072" xr2:uid="{F2371DEC-F9E4-40AF-841F-AE8DFFDA00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0" i="1" l="1"/>
  <c r="K11" i="1" s="1"/>
  <c r="E10" i="1"/>
  <c r="G6" i="1"/>
  <c r="E4" i="1"/>
  <c r="F12" i="1" s="1"/>
  <c r="G12" i="1" s="1"/>
  <c r="K12" i="1" l="1"/>
  <c r="L12" i="1"/>
  <c r="F11" i="1"/>
  <c r="G11" i="1" s="1"/>
  <c r="L11" i="1"/>
  <c r="J12" i="1" l="1"/>
  <c r="H11" i="1"/>
  <c r="H12" i="1" l="1"/>
  <c r="I10" i="1" s="1" a="1"/>
  <c r="I12" i="1" l="1"/>
  <c r="M12" i="1" s="1"/>
  <c r="I11" i="1"/>
  <c r="M11" i="1" s="1"/>
  <c r="I10" i="1"/>
  <c r="M10" i="1" s="1"/>
  <c r="G5" i="1" l="1"/>
  <c r="J11" i="1"/>
  <c r="G2" i="1"/>
  <c r="G3" i="1"/>
  <c r="F10" i="1"/>
  <c r="G10" i="1"/>
  <c r="J10" i="1"/>
  <c r="G4" i="1"/>
  <c r="E12" i="1"/>
  <c r="E5" i="1"/>
  <c r="E11" i="1"/>
</calcChain>
</file>

<file path=xl/sharedStrings.xml><?xml version="1.0" encoding="utf-8"?>
<sst xmlns="http://schemas.openxmlformats.org/spreadsheetml/2006/main" count="47" uniqueCount="42">
  <si>
    <t>Default Parameters</t>
  </si>
  <si>
    <t>Results</t>
  </si>
  <si>
    <t xml:space="preserve"> Note:  Please input requiered data into highlited cells</t>
  </si>
  <si>
    <t>Cells amount</t>
  </si>
  <si>
    <r>
      <t>mL</t>
    </r>
    <r>
      <rPr>
        <vertAlign val="superscript"/>
        <sz val="11"/>
        <color theme="1"/>
        <rFont val="Times New Roman"/>
        <family val="1"/>
      </rPr>
      <t>-1</t>
    </r>
  </si>
  <si>
    <t>TE_STD</t>
  </si>
  <si>
    <t>Detected Cells</t>
  </si>
  <si>
    <t>Sample flow :</t>
  </si>
  <si>
    <t>mL/min</t>
  </si>
  <si>
    <t>Cell threshold 
(cps)</t>
  </si>
  <si>
    <t xml:space="preserve"> Mass Mean</t>
  </si>
  <si>
    <t>fg</t>
  </si>
  <si>
    <t>Dwell time :</t>
  </si>
  <si>
    <t>ms</t>
  </si>
  <si>
    <t>Ion blank threshold 
(cps)</t>
  </si>
  <si>
    <t>Mass Std</t>
  </si>
  <si>
    <t>Nebulization 
Efficiency:</t>
  </si>
  <si>
    <t>%</t>
  </si>
  <si>
    <t>Ion threshold (cps)</t>
  </si>
  <si>
    <t>Ionic 
Concentration</t>
  </si>
  <si>
    <t xml:space="preserve"> µg/L</t>
  </si>
  <si>
    <t>Detection 
sensitivity :</t>
  </si>
  <si>
    <t>cps/µl/L</t>
  </si>
  <si>
    <t>Duriation time (s)</t>
  </si>
  <si>
    <t>Transportation 
Efficiency</t>
  </si>
  <si>
    <t>Advanced Parameters:</t>
  </si>
  <si>
    <t>Event Duration :</t>
  </si>
  <si>
    <t>BLANK DATA</t>
  </si>
  <si>
    <t>SAMPLE DATA</t>
  </si>
  <si>
    <t>ION DATA</t>
  </si>
  <si>
    <t>CALCULATION PROCESS</t>
  </si>
  <si>
    <t>TIME
(s)</t>
  </si>
  <si>
    <t>INTENSITY
(cps)</t>
  </si>
  <si>
    <t>Ion intensity
(cps)</t>
  </si>
  <si>
    <t>Blank 
substracted 
(cps)</t>
  </si>
  <si>
    <t>Element Mass for each peak
(fg)</t>
  </si>
  <si>
    <t>Mass bins [fg]</t>
  </si>
  <si>
    <t>Frequency</t>
  </si>
  <si>
    <t>Elment Mass in Cell
(fg)</t>
  </si>
  <si>
    <t>Intensity Bins (cps)</t>
  </si>
  <si>
    <t>Distribution of 
Element Intensity in Cell (cps)</t>
  </si>
  <si>
    <t>Norm.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</si>
</sst>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/>
      <protection locked="0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vertical="center"/>
    </xf>
    <xf numFmtId="1" fontId="4" fillId="0" borderId="8" xfId="0" applyNumberFormat="1" applyFont="1" applyBorder="1" applyAlignment="1">
      <alignment horizontal="center" vertical="center"/>
    </xf>
    <xf numFmtId="165" fontId="4" fillId="0" borderId="8" xfId="0" applyNumberFormat="1" applyFont="1" applyBorder="1" applyAlignment="1">
      <alignment horizontal="center" vertical="center"/>
    </xf>
    <xf numFmtId="0" fontId="4" fillId="0" borderId="0" xfId="0" applyFont="1" applyBorder="1"/>
    <xf numFmtId="1" fontId="4" fillId="0" borderId="0" xfId="0" applyNumberFormat="1" applyFont="1" applyBorder="1"/>
    <xf numFmtId="1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166" fontId="4" fillId="0" borderId="0" xfId="0" applyNumberFormat="1" applyFont="1" applyBorder="1"/>
    <xf numFmtId="165" fontId="4" fillId="0" borderId="0" xfId="0" applyNumberFormat="1" applyFont="1"/>
    <xf numFmtId="0" fontId="2" fillId="4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1" fontId="2" fillId="6" borderId="9" xfId="0" applyNumberFormat="1" applyFont="1" applyFill="1" applyBorder="1" applyAlignment="1">
      <alignment vertical="center"/>
    </xf>
    <xf numFmtId="1" fontId="4" fillId="7" borderId="9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166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 wrapText="1"/>
    </xf>
    <xf numFmtId="165" fontId="4" fillId="0" borderId="9" xfId="0" applyNumberFormat="1" applyFont="1" applyBorder="1" applyAlignment="1" applyProtection="1">
      <alignment horizontal="center"/>
      <protection locked="0"/>
    </xf>
    <xf numFmtId="1" fontId="4" fillId="0" borderId="9" xfId="0" applyNumberFormat="1" applyFont="1" applyBorder="1" applyAlignment="1" applyProtection="1">
      <alignment horizontal="center"/>
      <protection locked="0"/>
    </xf>
    <xf numFmtId="1" fontId="4" fillId="0" borderId="9" xfId="0" applyNumberFormat="1" applyFont="1" applyBorder="1" applyAlignment="1">
      <alignment horizontal="center"/>
    </xf>
    <xf numFmtId="166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905E-516A-452B-89D2-F651200FE9C7}">
  <dimension ref="A1:M12"/>
  <sheetViews>
    <sheetView tabSelected="1" workbookViewId="0">
      <selection activeCell="M12" sqref="M12"/>
    </sheetView>
  </sheetViews>
  <sheetFormatPr defaultRowHeight="14.4" x14ac:dyDescent="0.3"/>
  <sheetData>
    <row r="1" spans="1:13" ht="15.6" thickTop="1" thickBot="1" x14ac:dyDescent="0.35">
      <c r="A1" s="1" t="s">
        <v>0</v>
      </c>
      <c r="B1" s="1"/>
      <c r="C1" s="1"/>
      <c r="D1" s="1"/>
      <c r="E1" s="1"/>
      <c r="F1" s="2" t="s">
        <v>1</v>
      </c>
      <c r="G1" s="2"/>
      <c r="H1" s="3"/>
      <c r="I1" s="4" t="s">
        <v>2</v>
      </c>
      <c r="J1" s="5"/>
      <c r="K1" s="5"/>
      <c r="L1" s="5"/>
      <c r="M1" s="6"/>
    </row>
    <row r="2" spans="1:13" ht="18" thickTop="1" thickBot="1" x14ac:dyDescent="0.35">
      <c r="A2" s="7" t="s">
        <v>3</v>
      </c>
      <c r="B2" s="8">
        <v>100000</v>
      </c>
      <c r="C2" s="9" t="s">
        <v>4</v>
      </c>
      <c r="D2" s="7" t="s">
        <v>5</v>
      </c>
      <c r="E2" s="10" t="b">
        <v>1</v>
      </c>
      <c r="F2" s="9" t="s">
        <v>6</v>
      </c>
      <c r="G2" s="9">
        <f ca="1">COUNT(J10:J399999)</f>
        <v>132</v>
      </c>
      <c r="H2" s="11"/>
      <c r="I2" s="12"/>
      <c r="J2" s="13"/>
      <c r="K2" s="13"/>
      <c r="L2" s="13"/>
      <c r="M2" s="14"/>
    </row>
    <row r="3" spans="1:13" ht="42.6" thickTop="1" thickBot="1" x14ac:dyDescent="0.35">
      <c r="A3" s="7" t="s">
        <v>7</v>
      </c>
      <c r="B3" s="15">
        <v>0.02</v>
      </c>
      <c r="C3" s="9" t="s">
        <v>8</v>
      </c>
      <c r="D3" s="16" t="s">
        <v>9</v>
      </c>
      <c r="E3" s="17">
        <v>85000</v>
      </c>
      <c r="F3" s="9" t="s">
        <v>10</v>
      </c>
      <c r="G3" s="18">
        <f ca="1">AVERAGE(J9:J399999)</f>
        <v>1.4244856383423272</v>
      </c>
      <c r="H3" s="11" t="s">
        <v>11</v>
      </c>
      <c r="I3" s="12"/>
      <c r="J3" s="13"/>
      <c r="K3" s="13"/>
      <c r="L3" s="13"/>
      <c r="M3" s="14"/>
    </row>
    <row r="4" spans="1:13" ht="42.6" thickTop="1" thickBot="1" x14ac:dyDescent="0.35">
      <c r="A4" s="7" t="s">
        <v>12</v>
      </c>
      <c r="B4" s="15">
        <v>0.1</v>
      </c>
      <c r="C4" s="9" t="s">
        <v>13</v>
      </c>
      <c r="D4" s="19" t="s">
        <v>14</v>
      </c>
      <c r="E4" s="17">
        <f>AVERAGE(B10:B399999)</f>
        <v>3334.6671999999999</v>
      </c>
      <c r="F4" s="9" t="s">
        <v>15</v>
      </c>
      <c r="G4" s="20">
        <f ca="1">(STDEV(J10:J399999))</f>
        <v>2.0148571059008331</v>
      </c>
      <c r="H4" s="11" t="s">
        <v>11</v>
      </c>
      <c r="I4" s="12"/>
      <c r="J4" s="13"/>
      <c r="K4" s="13"/>
      <c r="L4" s="13"/>
      <c r="M4" s="14"/>
    </row>
    <row r="5" spans="1:13" ht="56.4" thickTop="1" thickBot="1" x14ac:dyDescent="0.35">
      <c r="A5" s="16" t="s">
        <v>16</v>
      </c>
      <c r="B5" s="17">
        <v>11</v>
      </c>
      <c r="C5" s="9" t="s">
        <v>17</v>
      </c>
      <c r="D5" s="19" t="s">
        <v>18</v>
      </c>
      <c r="E5" s="17">
        <f ca="1">3*$E$5</f>
        <v>9550.3664740909098</v>
      </c>
      <c r="F5" s="21" t="s">
        <v>19</v>
      </c>
      <c r="G5" s="18">
        <f ca="1">AVERAGE(E10:E399999)/$B$7</f>
        <v>0</v>
      </c>
      <c r="H5" s="9" t="s">
        <v>20</v>
      </c>
      <c r="I5" s="12"/>
      <c r="J5" s="13"/>
      <c r="K5" s="13"/>
      <c r="L5" s="13"/>
      <c r="M5" s="14"/>
    </row>
    <row r="6" spans="1:13" ht="56.4" thickTop="1" thickBot="1" x14ac:dyDescent="0.35">
      <c r="A6" s="16" t="s">
        <v>21</v>
      </c>
      <c r="B6" s="17">
        <v>2100</v>
      </c>
      <c r="C6" s="9" t="s">
        <v>22</v>
      </c>
      <c r="D6" s="16" t="s">
        <v>23</v>
      </c>
      <c r="E6" s="8">
        <v>120</v>
      </c>
      <c r="F6" s="21" t="s">
        <v>24</v>
      </c>
      <c r="G6" s="18" t="str">
        <f>IF($E$3=TRUE,$G$3/($B$3*$B$4*(($E$7)/60))*100,"")</f>
        <v/>
      </c>
      <c r="H6" s="9" t="s">
        <v>17</v>
      </c>
      <c r="I6" s="22" t="s">
        <v>25</v>
      </c>
      <c r="J6" s="23"/>
      <c r="K6" s="24" t="s">
        <v>26</v>
      </c>
      <c r="L6" s="25">
        <v>1</v>
      </c>
      <c r="M6" s="26" t="s">
        <v>13</v>
      </c>
    </row>
    <row r="7" spans="1:13" ht="15" thickTop="1" x14ac:dyDescent="0.3">
      <c r="A7" s="27"/>
      <c r="B7" s="28"/>
      <c r="C7" s="28"/>
      <c r="D7" s="27"/>
      <c r="E7" s="28"/>
      <c r="F7" s="28"/>
      <c r="G7" s="29"/>
      <c r="H7" s="30"/>
      <c r="I7" s="30"/>
      <c r="J7" s="30"/>
      <c r="K7" s="31"/>
      <c r="L7" s="27"/>
      <c r="M7" s="32"/>
    </row>
    <row r="8" spans="1:13" x14ac:dyDescent="0.3">
      <c r="A8" s="33" t="s">
        <v>27</v>
      </c>
      <c r="B8" s="33"/>
      <c r="C8" s="34" t="s">
        <v>28</v>
      </c>
      <c r="D8" s="34"/>
      <c r="E8" s="35" t="s">
        <v>29</v>
      </c>
      <c r="F8" s="36" t="s">
        <v>30</v>
      </c>
      <c r="G8" s="36"/>
      <c r="H8" s="36"/>
      <c r="I8" s="36"/>
      <c r="J8" s="36"/>
      <c r="K8" s="36"/>
      <c r="L8" s="36"/>
      <c r="M8" s="36"/>
    </row>
    <row r="9" spans="1:13" ht="82.8" x14ac:dyDescent="0.3">
      <c r="A9" s="37" t="s">
        <v>31</v>
      </c>
      <c r="B9" s="37" t="s">
        <v>32</v>
      </c>
      <c r="C9" s="37" t="s">
        <v>31</v>
      </c>
      <c r="D9" s="37" t="s">
        <v>32</v>
      </c>
      <c r="E9" s="38" t="s">
        <v>33</v>
      </c>
      <c r="F9" s="38" t="s">
        <v>34</v>
      </c>
      <c r="G9" s="38" t="s">
        <v>35</v>
      </c>
      <c r="H9" s="39" t="s">
        <v>36</v>
      </c>
      <c r="I9" s="40" t="s">
        <v>37</v>
      </c>
      <c r="J9" s="41" t="s">
        <v>38</v>
      </c>
      <c r="K9" s="42" t="s">
        <v>39</v>
      </c>
      <c r="L9" s="41" t="s">
        <v>40</v>
      </c>
      <c r="M9" s="43" t="s">
        <v>41</v>
      </c>
    </row>
    <row r="10" spans="1:13" x14ac:dyDescent="0.3">
      <c r="A10" s="44">
        <v>1.7430000000000001E-2</v>
      </c>
      <c r="B10" s="45">
        <v>10004.0016</v>
      </c>
      <c r="C10" s="44">
        <v>1.7430000000000001E-2</v>
      </c>
      <c r="D10" s="45">
        <v>10004.0016</v>
      </c>
      <c r="E10" s="42" t="str">
        <f t="shared" ref="E10:E12" si="0">IF(OR(D10&gt;$E$4,D10=""),"",IF(AND($E$6&gt;D10,D10&gt;$E$5),D10,0))</f>
        <v/>
      </c>
      <c r="F10" s="46" t="str">
        <f t="shared" ref="F10:F12" ca="1" si="1">IF(D10&gt;($E$4),IF(D10="","",(D10-AVERAGE($E$11:$E$400000))),"")</f>
        <v/>
      </c>
      <c r="G10" s="46" t="str">
        <f ca="1">IF(F10="","",(F10*$B$5/1000/$B$7)*$B$4*$B$6/60*10000)</f>
        <v/>
      </c>
      <c r="H10" s="47">
        <v>0</v>
      </c>
      <c r="I10" s="48">
        <f t="array" ref="I10:I12">FREQUENCY(G$11:G$305450,H10:H110)</f>
        <v>0</v>
      </c>
      <c r="J10" s="46" t="str">
        <f ca="1">IF(AND(G9="",G10&lt;&gt;""),IF(($L$7/$B$5)&gt;=10,SUM(G10:G20),SUM(G10:G15)),"")</f>
        <v/>
      </c>
      <c r="K10" s="46">
        <f>MAX(D10:D399999)</f>
        <v>10004.0016</v>
      </c>
      <c r="L10" s="48"/>
      <c r="M10" s="49" t="e">
        <f>I10/MAX($I$11:$I$111)</f>
        <v>#N/A</v>
      </c>
    </row>
    <row r="11" spans="1:13" x14ac:dyDescent="0.3">
      <c r="A11" s="44">
        <v>1.754E-2</v>
      </c>
      <c r="B11" s="45">
        <v>0</v>
      </c>
      <c r="C11" s="44">
        <v>1.754E-2</v>
      </c>
      <c r="D11" s="45">
        <v>0</v>
      </c>
      <c r="E11" s="42">
        <f t="shared" ca="1" si="0"/>
        <v>0</v>
      </c>
      <c r="F11" s="46" t="str">
        <f t="shared" si="1"/>
        <v/>
      </c>
      <c r="G11" s="46" t="str">
        <f t="shared" ref="G11:G12" si="2">IF(F11="","",(F11*$B$5/1000/$B$7)*$B$4*$B$6/60*10000)</f>
        <v/>
      </c>
      <c r="H11" s="47" t="e">
        <f>H10+(AVERAGE($G$11:$G$400000)/10)</f>
        <v>#DIV/0!</v>
      </c>
      <c r="I11" s="48">
        <v>0</v>
      </c>
      <c r="J11" s="46" t="str">
        <f t="shared" ref="J11:J12" ca="1" si="3">IF(AND(G10="",G11&lt;&gt;""),IF(($L$7/$B$5)&gt;=10,SUM(G11:G21),SUM(G11:G16)),"")</f>
        <v/>
      </c>
      <c r="K11" s="46">
        <f>K10-K10/100</f>
        <v>9903.9615839999988</v>
      </c>
      <c r="L11" s="48">
        <f>FREQUENCY($D$11:$D$400000,K10:K11)</f>
        <v>0</v>
      </c>
      <c r="M11" s="49" t="e">
        <f t="shared" ref="M11:M12" si="4">I11/MAX($I$11:$I$111)</f>
        <v>#N/A</v>
      </c>
    </row>
    <row r="12" spans="1:13" x14ac:dyDescent="0.3">
      <c r="A12" s="44">
        <v>1.7649999999999999E-2</v>
      </c>
      <c r="B12" s="45">
        <v>0</v>
      </c>
      <c r="C12" s="44">
        <v>1.7649999999999999E-2</v>
      </c>
      <c r="D12" s="45">
        <v>0</v>
      </c>
      <c r="E12" s="42">
        <f t="shared" ca="1" si="0"/>
        <v>0</v>
      </c>
      <c r="F12" s="46" t="str">
        <f t="shared" si="1"/>
        <v/>
      </c>
      <c r="G12" s="46" t="str">
        <f t="shared" si="2"/>
        <v/>
      </c>
      <c r="H12" s="47" t="e">
        <f t="shared" ref="H12" si="5">H11+(AVERAGE(G11:G305430)/20)</f>
        <v>#DIV/0!</v>
      </c>
      <c r="I12" s="48" t="e">
        <v>#N/A</v>
      </c>
      <c r="J12" s="46" t="str">
        <f t="shared" si="3"/>
        <v/>
      </c>
      <c r="K12" s="46">
        <f>K11-K11/100</f>
        <v>9804.9219681599989</v>
      </c>
      <c r="L12" s="48">
        <f t="shared" ref="L12" si="6">FREQUENCY($D$11:$D$400000,K11:K12)</f>
        <v>0</v>
      </c>
      <c r="M12" s="49" t="e">
        <f t="shared" si="4"/>
        <v>#N/A</v>
      </c>
    </row>
  </sheetData>
  <mergeCells count="7">
    <mergeCell ref="A1:E1"/>
    <mergeCell ref="F1:H1"/>
    <mergeCell ref="I1:M5"/>
    <mergeCell ref="I6:J6"/>
    <mergeCell ref="A8:B8"/>
    <mergeCell ref="C8:D8"/>
    <mergeCell ref="F8:M8"/>
  </mergeCells>
  <dataValidations count="1">
    <dataValidation type="list" allowBlank="1" showInputMessage="1" showErrorMessage="1" promptTitle="True" sqref="E2" xr:uid="{799A2D53-3800-4574-A404-3EAA88500C4F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Wu</dc:creator>
  <cp:lastModifiedBy>Tony Wu</cp:lastModifiedBy>
  <dcterms:created xsi:type="dcterms:W3CDTF">2018-09-01T20:48:04Z</dcterms:created>
  <dcterms:modified xsi:type="dcterms:W3CDTF">2018-09-01T20:48:30Z</dcterms:modified>
</cp:coreProperties>
</file>