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weiding/Downloads/williamweiding/2022-01-14/account/"/>
    </mc:Choice>
  </mc:AlternateContent>
  <xr:revisionPtr revIDLastSave="0" documentId="13_ncr:1_{73E2E0B7-FA36-AD47-9D7E-1D36A3C5BAA3}" xr6:coauthVersionLast="47" xr6:coauthVersionMax="47" xr10:uidLastSave="{00000000-0000-0000-0000-000000000000}"/>
  <bookViews>
    <workbookView xWindow="400" yWindow="760" windowWidth="24200" windowHeight="13440" xr2:uid="{00000000-000D-0000-FFFF-FFFF00000000}"/>
  </bookViews>
  <sheets>
    <sheet name="Sheet1" sheetId="1" r:id="rId1"/>
    <sheet name="Sheet2" sheetId="2" r:id="rId2"/>
    <sheet name="Sheet3" sheetId="3" r:id="rId3"/>
    <sheet name="NC-SUM" sheetId="4" r:id="rId4"/>
    <sheet name="JX-flow" sheetId="10" r:id="rId5"/>
    <sheet name="dw-allocation" sheetId="5" r:id="rId6"/>
    <sheet name="wd-op-log" sheetId="6" r:id="rId7"/>
    <sheet name="Bank-Alloc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1" l="1"/>
  <c r="C5" i="11"/>
  <c r="B5" i="11"/>
  <c r="J5" i="11" s="1"/>
  <c r="C4" i="10"/>
  <c r="D4" i="10"/>
  <c r="M4" i="10" s="1"/>
  <c r="M1" i="10" s="1"/>
  <c r="D1" i="6"/>
  <c r="J18" i="4"/>
  <c r="G2" i="5"/>
  <c r="F2" i="5"/>
  <c r="C2" i="5"/>
  <c r="G2" i="4"/>
  <c r="I3" i="4"/>
  <c r="I17" i="4"/>
  <c r="I16" i="4"/>
  <c r="I15" i="4"/>
  <c r="I14" i="4"/>
  <c r="I13" i="4"/>
  <c r="I12" i="4"/>
  <c r="I11" i="4"/>
  <c r="I10" i="4"/>
  <c r="I9" i="4"/>
  <c r="I8" i="4"/>
  <c r="I6" i="4"/>
  <c r="I5" i="4"/>
  <c r="I4" i="4"/>
  <c r="E15" i="1"/>
  <c r="H2" i="4"/>
  <c r="J2" i="4" s="1"/>
  <c r="E2" i="4"/>
  <c r="F2" i="4"/>
  <c r="E8" i="3"/>
  <c r="E7" i="3"/>
  <c r="E6" i="3"/>
  <c r="E2" i="2"/>
  <c r="J8" i="1"/>
  <c r="H4" i="2"/>
  <c r="J18" i="1"/>
  <c r="M15" i="1"/>
  <c r="E2" i="1"/>
  <c r="J6" i="1"/>
  <c r="F2" i="1"/>
  <c r="M3" i="10" l="1"/>
  <c r="I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915B927-FE98-BB4E-A09E-BFB24ABB2B39}">
      <text>
        <r>
          <rPr>
            <b/>
            <sz val="10"/>
            <color rgb="FF000000"/>
            <rFont val="Tahoma"/>
            <family val="2"/>
          </rPr>
          <t xml:space="preserve">NC+JX
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EA5E161A-2A24-C448-84EF-737355832604}">
      <text>
        <r>
          <rPr>
            <b/>
            <sz val="10"/>
            <color rgb="FF000000"/>
            <rFont val="Tahoma"/>
            <family val="2"/>
          </rPr>
          <t xml:space="preserve">NC-Total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3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4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</text>
    </comment>
    <comment ref="C8" authorId="0" shapeId="0" xr:uid="{77D25C1B-9986-FC49-AD46-7D0F09DF5B77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0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34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<sst xmlns="http://schemas.openxmlformats.org/spreadsheetml/2006/main" count="397" uniqueCount="171">
  <si>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</si>
  <si>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</si>
  <si>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</si>
  <si>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</si>
  <si>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</si>
  <si>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</si>
  <si>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</si>
  <si>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</si>
  <si>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</si>
  <si>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</si>
  <si>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</si>
  <si>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</si>
  <si>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</si>
  <si>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</si>
  <si>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</si>
  <si>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</si>
  <si>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</si>
  <si>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</si>
  <si>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</si>
  <si>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</si>
  <si>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</si>
  <si>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</si>
  <si>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</si>
  <si>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</si>
  <si>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</si>
  <si>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</si>
  <si>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</si>
  <si>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</si>
  <si>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</si>
  <si>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</si>
  <si>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</si>
  <si>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</si>
  <si>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</si>
  <si>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</si>
  <si>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</si>
  <si>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</si>
  <si>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</si>
  <si>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</si>
  <si>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</si>
  <si>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</si>
  <si>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</si>
  <si>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</si>
  <si>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</si>
  <si>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</si>
  <si>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</si>
  <si>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</si>
  <si>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</si>
  <si>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</si>
  <si>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</si>
  <si>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</si>
  <si>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</si>
  <si>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</si>
  <si>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</si>
  <si>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</si>
  <si>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</si>
  <si>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</si>
  <si>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</si>
  <si>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</si>
  <si>
    <t>in</t>
  </si>
  <si>
    <t>Out</t>
  </si>
  <si>
    <t>DW-JCBC</t>
  </si>
  <si>
    <t>Interest</t>
  </si>
  <si>
    <t>Remain</t>
  </si>
  <si>
    <t>Cach</t>
  </si>
  <si>
    <t>ZhaoShang</t>
  </si>
  <si>
    <t>ABC</t>
  </si>
  <si>
    <t>CCB</t>
  </si>
  <si>
    <t>ICBC-dw</t>
  </si>
  <si>
    <t>6-22am,</t>
  </si>
  <si>
    <t>6-22pm,</t>
  </si>
  <si>
    <t>TOTAL</t>
  </si>
  <si>
    <t>22-06-26</t>
  </si>
  <si>
    <t>DW to JX-cmb-card</t>
  </si>
  <si>
    <t>DW to JX-icbc-card</t>
  </si>
  <si>
    <t>transfer</t>
  </si>
  <si>
    <t>Available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</si>
  <si>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</si>
  <si>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</si>
  <si>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</si>
  <si>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</si>
  <si>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</si>
  <si>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</si>
  <si>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</si>
  <si>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</si>
  <si>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</si>
  <si>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</si>
  <si>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</si>
  <si>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</si>
  <si>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</si>
  <si>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</si>
  <si>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</si>
  <si>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</si>
  <si>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</si>
  <si>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</si>
  <si>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</si>
  <si>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</si>
  <si>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</si>
  <si>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Hantian Hostpical, mom hand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</si>
  <si>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</si>
  <si>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</si>
  <si>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</si>
  <si>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</si>
  <si>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</si>
  <si>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</si>
  <si>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</si>
  <si>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</si>
  <si>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</si>
  <si>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</si>
  <si>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</si>
  <si>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</si>
  <si>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</si>
  <si>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</si>
  <si>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</si>
  <si>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</si>
  <si>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</si>
  <si>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</si>
  <si>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</si>
  <si>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</si>
  <si>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</si>
  <si>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</si>
  <si>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</si>
  <si>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</si>
  <si>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</si>
  <si>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</si>
  <si>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</si>
  <si>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</si>
  <si>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</si>
  <si>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</si>
  <si>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</si>
  <si>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</si>
  <si>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</si>
  <si>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</si>
  <si>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</si>
  <si>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</si>
  <si>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</si>
  <si>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</si>
  <si>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</si>
  <si>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</si>
  <si>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</si>
  <si>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</si>
  <si>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</si>
  <si>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</si>
  <si>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</si>
  <si>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</si>
  <si>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</si>
  <si>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</si>
  <si>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</si>
  <si>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</si>
  <si>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Fix2445</t>
  </si>
  <si>
    <t>NC+JX</t>
  </si>
  <si>
    <t>JX-Only</t>
  </si>
  <si>
    <t>NC-SUM</t>
  </si>
  <si>
    <t>22-07-18</t>
  </si>
  <si>
    <t>JxAcc2087</t>
  </si>
  <si>
    <t>wd-Zhaoshang</t>
  </si>
  <si>
    <t>Tot</t>
  </si>
  <si>
    <t>jx-Zhaoshang</t>
  </si>
  <si>
    <t>banking</t>
  </si>
  <si>
    <t>zzbao</t>
  </si>
  <si>
    <t>22-07-14</t>
  </si>
  <si>
    <t>gehua-tv</t>
  </si>
  <si>
    <t>liantong</t>
  </si>
  <si>
    <t>wd-icbc</t>
  </si>
  <si>
    <t>total</t>
  </si>
  <si>
    <t>jx-icbc-trans</t>
  </si>
  <si>
    <t>0200226901000076461</t>
  </si>
  <si>
    <t>000111000157003951</t>
  </si>
  <si>
    <t>cash</t>
  </si>
  <si>
    <t>dw-ABC</t>
  </si>
  <si>
    <t>dw-CCB</t>
  </si>
  <si>
    <t>dw-ZongXin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</si>
</sst>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CE5CD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  <xf numFmtId="4" fontId="1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2" fillId="8" borderId="0" xfId="0" applyFont="1" applyFill="1" applyAlignment="1"/>
    <xf numFmtId="164" fontId="1" fillId="8" borderId="0" xfId="0" applyNumberFormat="1" applyFont="1" applyFill="1"/>
    <xf numFmtId="0" fontId="0" fillId="9" borderId="0" xfId="0" applyFont="1" applyFill="1" applyAlignment="1"/>
    <xf numFmtId="43" fontId="0" fillId="9" borderId="0" xfId="1" applyFont="1" applyFill="1" applyAlignment="1"/>
    <xf numFmtId="4" fontId="1" fillId="10" borderId="0" xfId="0" applyNumberFormat="1" applyFont="1" applyFill="1" applyAlignment="1"/>
    <xf numFmtId="43" fontId="4" fillId="0" borderId="0" xfId="1" applyFont="1" applyAlignment="1"/>
    <xf numFmtId="0" fontId="1" fillId="11" borderId="0" xfId="0" applyFont="1" applyFill="1" applyAlignment="1"/>
    <xf numFmtId="4" fontId="1" fillId="11" borderId="0" xfId="0" applyNumberFormat="1" applyFont="1" applyFill="1" applyAlignment="1"/>
    <xf numFmtId="43" fontId="0" fillId="11" borderId="0" xfId="1" applyFont="1" applyFill="1" applyAlignment="1"/>
    <xf numFmtId="0" fontId="0" fillId="11" borderId="0" xfId="0" applyFont="1" applyFill="1" applyAlignment="1"/>
    <xf numFmtId="49" fontId="1" fillId="11" borderId="0" xfId="0" applyNumberFormat="1" applyFont="1" applyFill="1" applyAlignment="1"/>
    <xf numFmtId="49" fontId="1" fillId="11" borderId="0" xfId="0" applyNumberFormat="1" applyFont="1" applyFill="1" applyAlignment="1">
      <alignment horizontal="left"/>
    </xf>
    <xf numFmtId="4" fontId="1" fillId="11" borderId="0" xfId="0" applyNumberFormat="1" applyFont="1" applyFill="1"/>
    <xf numFmtId="0" fontId="0" fillId="12" borderId="0" xfId="0" applyFont="1" applyFill="1" applyAlignment="1"/>
    <xf numFmtId="0" fontId="4" fillId="12" borderId="0" xfId="0" applyFont="1" applyFill="1" applyAlignment="1"/>
    <xf numFmtId="43" fontId="0" fillId="12" borderId="0" xfId="0" applyNumberFormat="1" applyFont="1" applyFill="1" applyAlignment="1"/>
    <xf numFmtId="43" fontId="0" fillId="12" borderId="1" xfId="1" applyFont="1" applyFill="1" applyBorder="1" applyAlignment="1"/>
    <xf numFmtId="14" fontId="0" fillId="0" borderId="0" xfId="0" applyNumberFormat="1" applyFont="1" applyAlignment="1"/>
    <xf numFmtId="0" fontId="9" fillId="0" borderId="0" xfId="0" applyFont="1" applyAlignment="1"/>
    <xf numFmtId="43" fontId="9" fillId="0" borderId="0" xfId="1" applyFont="1" applyAlignment="1"/>
    <xf numFmtId="14" fontId="4" fillId="0" borderId="0" xfId="0" applyNumberFormat="1" applyFont="1" applyAlignment="1"/>
    <xf numFmtId="0" fontId="0" fillId="10" borderId="0" xfId="0" applyFont="1" applyFill="1" applyAlignment="1"/>
    <xf numFmtId="0" fontId="0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3" borderId="2" xfId="0" applyFont="1" applyFill="1" applyBorder="1" applyAlignment="1"/>
    <xf numFmtId="0" fontId="9" fillId="13" borderId="2" xfId="0" applyFont="1" applyFill="1" applyBorder="1" applyAlignment="1">
      <alignment horizontal="center"/>
    </xf>
    <xf numFmtId="0" fontId="0" fillId="13" borderId="5" xfId="0" applyFont="1" applyFill="1" applyBorder="1" applyAlignment="1"/>
    <xf numFmtId="0" fontId="0" fillId="13" borderId="3" xfId="0" applyFon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4" fillId="14" borderId="2" xfId="0" applyFont="1" applyFill="1" applyBorder="1" applyAlignment="1"/>
    <xf numFmtId="43" fontId="0" fillId="15" borderId="0" xfId="1" applyFont="1" applyFill="1" applyAlignment="1"/>
    <xf numFmtId="0" fontId="9" fillId="13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5" borderId="2" xfId="1" applyFont="1" applyFill="1" applyBorder="1" applyAlignment="1"/>
    <xf numFmtId="0" fontId="0" fillId="16" borderId="2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4" fillId="16" borderId="2" xfId="0" applyFont="1" applyFill="1" applyBorder="1" applyAlignment="1"/>
    <xf numFmtId="43" fontId="0" fillId="16" borderId="0" xfId="1" applyFont="1" applyFill="1" applyAlignment="1"/>
    <xf numFmtId="43" fontId="0" fillId="17" borderId="0" xfId="1" applyFont="1" applyFill="1" applyAlignment="1"/>
    <xf numFmtId="0" fontId="9" fillId="10" borderId="0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0" borderId="5" xfId="0" applyFont="1" applyFill="1" applyBorder="1" applyAlignment="1"/>
    <xf numFmtId="43" fontId="0" fillId="10" borderId="0" xfId="1" applyFont="1" applyFill="1" applyAlignment="1"/>
    <xf numFmtId="43" fontId="4" fillId="10" borderId="0" xfId="0" applyNumberFormat="1" applyFont="1" applyFill="1" applyAlignment="1"/>
    <xf numFmtId="0" fontId="9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16" fontId="9" fillId="12" borderId="2" xfId="0" applyNumberFormat="1" applyFont="1" applyFill="1" applyBorder="1" applyAlignment="1">
      <alignment horizontal="center"/>
    </xf>
    <xf numFmtId="43" fontId="0" fillId="15" borderId="2" xfId="0" applyNumberFormat="1" applyFont="1" applyFill="1" applyBorder="1" applyAlignment="1">
      <alignment horizontal="center"/>
    </xf>
    <xf numFmtId="43" fontId="0" fillId="13" borderId="5" xfId="0" applyNumberFormat="1" applyFont="1" applyFill="1" applyBorder="1" applyAlignment="1">
      <alignment horizontal="center"/>
    </xf>
    <xf numFmtId="43" fontId="0" fillId="10" borderId="5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3" fontId="0" fillId="13" borderId="3" xfId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43" fontId="0" fillId="12" borderId="6" xfId="0" applyNumberFormat="1" applyFont="1" applyFill="1" applyBorder="1" applyAlignment="1"/>
    <xf numFmtId="0" fontId="9" fillId="12" borderId="4" xfId="0" applyFont="1" applyFill="1" applyBorder="1" applyAlignment="1">
      <alignment horizontal="center"/>
    </xf>
    <xf numFmtId="43" fontId="0" fillId="17" borderId="1" xfId="1" applyFont="1" applyFill="1" applyBorder="1" applyAlignment="1"/>
    <xf numFmtId="43" fontId="0" fillId="16" borderId="1" xfId="0" applyNumberFormat="1" applyFont="1" applyFill="1" applyBorder="1" applyAlignment="1">
      <alignment horizontal="center"/>
    </xf>
    <xf numFmtId="43" fontId="0" fillId="12" borderId="1" xfId="0" applyNumberFormat="1" applyFont="1" applyFill="1" applyBorder="1" applyAlignment="1"/>
    <xf numFmtId="0" fontId="4" fillId="13" borderId="3" xfId="0" applyFont="1" applyFill="1" applyBorder="1" applyAlignment="1">
      <alignment horizontal="center"/>
    </xf>
    <xf numFmtId="0" fontId="9" fillId="10" borderId="2" xfId="0" applyFont="1" applyFill="1" applyBorder="1" applyAlignment="1"/>
    <xf numFmtId="0" fontId="9" fillId="14" borderId="2" xfId="0" applyFont="1" applyFill="1" applyBorder="1" applyAlignment="1">
      <alignment horizontal="left"/>
    </xf>
    <xf numFmtId="43" fontId="9" fillId="13" borderId="0" xfId="1" applyFont="1" applyFill="1" applyBorder="1" applyAlignment="1">
      <alignment horizontal="center"/>
    </xf>
    <xf numFmtId="43" fontId="11" fillId="13" borderId="0" xfId="1" applyFont="1" applyFill="1" applyBorder="1" applyAlignment="1">
      <alignment horizontal="center"/>
    </xf>
    <xf numFmtId="43" fontId="12" fillId="15" borderId="0" xfId="1" applyFont="1" applyFill="1" applyAlignment="1"/>
    <xf numFmtId="43" fontId="9" fillId="17" borderId="2" xfId="1" applyFont="1" applyFill="1" applyBorder="1" applyAlignment="1">
      <alignment horizontal="center"/>
    </xf>
    <xf numFmtId="4" fontId="1" fillId="18" borderId="0" xfId="0" applyNumberFormat="1" applyFont="1" applyFill="1"/>
    <xf numFmtId="43" fontId="0" fillId="12" borderId="0" xfId="1" applyFont="1" applyFill="1" applyAlignment="1"/>
    <xf numFmtId="14" fontId="4" fillId="11" borderId="0" xfId="0" applyNumberFormat="1" applyFont="1" applyFill="1" applyAlignment="1"/>
    <xf numFmtId="14" fontId="0" fillId="11" borderId="0" xfId="0" applyNumberFormat="1" applyFont="1" applyFill="1" applyAlignment="1"/>
    <xf numFmtId="49" fontId="1" fillId="11" borderId="0" xfId="0" quotePrefix="1" applyNumberFormat="1" applyFont="1" applyFill="1" applyAlignment="1"/>
    <xf numFmtId="0" fontId="9" fillId="1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tabSelected="1" workbookViewId="0">
      <selection activeCell="F7" sqref="F7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3" t="s">
        <v>52</v>
      </c>
    </row>
    <row r="4" spans="1:29" ht="15.75" customHeight="1">
      <c r="A4" s="1">
        <v>2</v>
      </c>
      <c r="B4" s="1" t="s">
        <v>7</v>
      </c>
      <c r="C4" s="21" t="s">
        <v>51</v>
      </c>
      <c r="D4" s="1" t="s">
        <v>1</v>
      </c>
      <c r="E4" s="22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5"/>
      <c r="G5" s="26"/>
      <c r="H5" s="27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7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7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7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7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7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">
        <v>20230116</v>
      </c>
      <c r="H11" s="27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30">
        <v>159542.43</v>
      </c>
      <c r="F12" s="8"/>
      <c r="G12" s="11">
        <v>20190718</v>
      </c>
      <c r="H12" s="27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1">
        <v>20190502</v>
      </c>
      <c r="H13" s="27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22">
        <v>200000</v>
      </c>
      <c r="F14" s="8"/>
      <c r="G14" s="1">
        <v>20231017</v>
      </c>
      <c r="H14" s="28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22">
        <f>J15+L15</f>
        <v>141718</v>
      </c>
      <c r="H15" s="28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9">
        <v>11891.32</v>
      </c>
      <c r="H16" s="28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22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4" t="s">
        <v>50</v>
      </c>
    </row>
    <row r="32" spans="1:10" ht="19" customHeight="1">
      <c r="J32" s="24" t="s">
        <v>45</v>
      </c>
    </row>
    <row r="33" spans="2:10" ht="21" customHeight="1">
      <c r="J33" s="20" t="s">
        <v>46</v>
      </c>
    </row>
    <row r="34" spans="2:10" ht="19" customHeight="1">
      <c r="B34" t="s">
        <v>40</v>
      </c>
      <c r="C34" t="s">
        <v>41</v>
      </c>
      <c r="J34" s="20" t="s">
        <v>47</v>
      </c>
    </row>
    <row r="35" spans="2:10" ht="26" customHeight="1">
      <c r="J35" s="20" t="s">
        <v>48</v>
      </c>
    </row>
    <row r="36" spans="2:10" ht="28" customHeight="1">
      <c r="J36" s="20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D23" sqref="D23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D1" s="32" t="s">
        <v>58</v>
      </c>
      <c r="E1" s="19" t="s">
        <v>44</v>
      </c>
      <c r="G1" s="32" t="s">
        <v>59</v>
      </c>
    </row>
    <row r="2" spans="3:8" s="16" customFormat="1">
      <c r="C2" s="16" t="s">
        <v>42</v>
      </c>
      <c r="E2" s="17">
        <f>SUM(E3:E242)</f>
        <v>468499.56</v>
      </c>
    </row>
    <row r="3" spans="3:8">
      <c r="C3" s="23"/>
      <c r="D3" s="23" t="s">
        <v>55</v>
      </c>
      <c r="E3" s="14">
        <v>300000</v>
      </c>
      <c r="G3" s="23" t="s">
        <v>54</v>
      </c>
    </row>
    <row r="4" spans="3:8">
      <c r="C4" s="23"/>
      <c r="D4" s="23" t="s">
        <v>55</v>
      </c>
      <c r="E4" s="15">
        <v>93792.56</v>
      </c>
      <c r="G4" s="23" t="s">
        <v>53</v>
      </c>
      <c r="H4" s="18">
        <f>SUM(E4:E6)</f>
        <v>145792.56</v>
      </c>
    </row>
    <row r="5" spans="3:8">
      <c r="D5" t="s">
        <v>43</v>
      </c>
      <c r="E5" s="15">
        <v>2000</v>
      </c>
      <c r="G5" s="23" t="s">
        <v>53</v>
      </c>
    </row>
    <row r="6" spans="3:8">
      <c r="D6" t="s">
        <v>43</v>
      </c>
      <c r="E6" s="15">
        <v>50000</v>
      </c>
      <c r="G6" s="23" t="s">
        <v>53</v>
      </c>
    </row>
    <row r="7" spans="3:8">
      <c r="C7" s="23"/>
      <c r="D7" s="23" t="s">
        <v>43</v>
      </c>
      <c r="E7" s="15">
        <v>1000</v>
      </c>
      <c r="G7" s="23" t="s">
        <v>56</v>
      </c>
    </row>
    <row r="8" spans="3:8">
      <c r="D8" s="23" t="s">
        <v>43</v>
      </c>
      <c r="E8" s="15">
        <v>5000</v>
      </c>
      <c r="G8" s="23" t="s">
        <v>56</v>
      </c>
    </row>
    <row r="9" spans="3:8">
      <c r="D9" s="23" t="s">
        <v>43</v>
      </c>
      <c r="E9" s="15">
        <v>3000</v>
      </c>
      <c r="G9" s="23" t="s">
        <v>57</v>
      </c>
    </row>
    <row r="10" spans="3:8">
      <c r="D10" s="23" t="s">
        <v>43</v>
      </c>
      <c r="E10" s="15">
        <v>5000</v>
      </c>
      <c r="G10" s="23" t="s">
        <v>56</v>
      </c>
    </row>
    <row r="11" spans="3:8">
      <c r="D11" s="23" t="s">
        <v>53</v>
      </c>
      <c r="E11" s="15">
        <v>0</v>
      </c>
    </row>
    <row r="12" spans="3:8">
      <c r="D12" s="23" t="s">
        <v>54</v>
      </c>
      <c r="E12" s="15">
        <v>8000</v>
      </c>
    </row>
    <row r="13" spans="3:8">
      <c r="D13" s="23" t="s">
        <v>56</v>
      </c>
      <c r="E13" s="15">
        <v>700</v>
      </c>
    </row>
    <row r="14" spans="3:8">
      <c r="D14" s="23" t="s">
        <v>57</v>
      </c>
      <c r="E14" s="15">
        <v>7</v>
      </c>
    </row>
    <row r="28" spans="3:3" ht="22">
      <c r="C28" s="20"/>
    </row>
    <row r="29" spans="3:3" ht="22">
      <c r="C29" s="20"/>
    </row>
    <row r="30" spans="3:3" ht="22">
      <c r="C30" s="20"/>
    </row>
    <row r="31" spans="3:3" ht="22">
      <c r="C31" s="20"/>
    </row>
    <row r="32" spans="3:3" ht="22">
      <c r="C32" s="20"/>
    </row>
    <row r="33" spans="3:3" ht="22">
      <c r="C33" s="2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6EB6-391C-7644-AE84-5ADCCF0D7B73}">
  <dimension ref="E4:E8"/>
  <sheetViews>
    <sheetView topLeftCell="A3" workbookViewId="0">
      <selection activeCell="E8" sqref="E8"/>
    </sheetView>
  </sheetViews>
  <sheetFormatPr baseColWidth="10" defaultRowHeight="13"/>
  <cols>
    <col min="5" max="5" width="11.1640625" bestFit="1" customWidth="1"/>
  </cols>
  <sheetData>
    <row r="4" spans="5:5">
      <c r="E4">
        <v>2.37</v>
      </c>
    </row>
    <row r="5" spans="5:5">
      <c r="E5" s="15">
        <v>200000</v>
      </c>
    </row>
    <row r="6" spans="5:5">
      <c r="E6" s="18">
        <f>E5*E4/100</f>
        <v>4740</v>
      </c>
    </row>
    <row r="7" spans="5:5">
      <c r="E7" s="18">
        <f>SUM(E5:E6)*E4/100</f>
        <v>4852.3380000000006</v>
      </c>
    </row>
    <row r="8" spans="5:5">
      <c r="E8">
        <f>Sheet1!A3:H27+Sheet2!F17</f>
        <v>320000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M32"/>
  <sheetViews>
    <sheetView workbookViewId="0">
      <selection activeCell="J2" sqref="J2"/>
    </sheetView>
  </sheetViews>
  <sheetFormatPr baseColWidth="10" defaultRowHeight="13"/>
  <cols>
    <col min="3" max="3" width="27" customWidth="1"/>
    <col min="5" max="5" width="17.83203125" customWidth="1"/>
    <col min="7" max="7" width="10" customWidth="1"/>
    <col min="8" max="8" width="12.83203125" bestFit="1" customWidth="1"/>
    <col min="9" max="9" width="12.6640625" bestFit="1" customWidth="1"/>
    <col min="10" max="10" width="15.1640625" customWidth="1"/>
  </cols>
  <sheetData>
    <row r="1" spans="1:13" ht="14" thickBot="1">
      <c r="C1" s="1" t="s">
        <v>0</v>
      </c>
      <c r="E1" s="2" t="s">
        <v>1</v>
      </c>
      <c r="F1" s="2" t="s">
        <v>2</v>
      </c>
      <c r="G1" s="33" t="s">
        <v>62</v>
      </c>
      <c r="H1" s="33" t="s">
        <v>61</v>
      </c>
      <c r="I1" s="33" t="s">
        <v>75</v>
      </c>
      <c r="J1" s="33" t="s">
        <v>70</v>
      </c>
    </row>
    <row r="2" spans="1:13" ht="33" customHeight="1" thickBot="1">
      <c r="A2" s="34"/>
      <c r="B2" s="35"/>
      <c r="C2" s="36" t="s">
        <v>6</v>
      </c>
      <c r="D2" s="34"/>
      <c r="E2" s="109">
        <f t="shared" ref="E2:F2" si="0">SUM(E3:E141)</f>
        <v>1963377.18</v>
      </c>
      <c r="F2" s="37">
        <f t="shared" si="0"/>
        <v>6782.74</v>
      </c>
      <c r="G2" s="39">
        <f>SUM(G3:G28)</f>
        <v>7253.4299999999994</v>
      </c>
      <c r="H2" s="110">
        <f>SUM(H3:H27)</f>
        <v>203146.96000000002</v>
      </c>
      <c r="I2" s="39">
        <f>SUM(I3:I35)</f>
        <v>2159270.71</v>
      </c>
      <c r="J2" s="52">
        <f>E2+H2</f>
        <v>2166524.14</v>
      </c>
      <c r="K2" s="38"/>
      <c r="L2" s="38"/>
      <c r="M2" s="38"/>
    </row>
    <row r="3" spans="1:13">
      <c r="A3" s="1">
        <v>1</v>
      </c>
      <c r="B3" s="1" t="s">
        <v>7</v>
      </c>
      <c r="C3" s="1" t="s">
        <v>8</v>
      </c>
      <c r="D3" s="1" t="s">
        <v>1</v>
      </c>
      <c r="E3" s="40">
        <v>417161.11</v>
      </c>
      <c r="F3" s="8"/>
      <c r="G3" s="15">
        <v>7161.11</v>
      </c>
      <c r="H3" s="15"/>
      <c r="I3" s="15">
        <f>E3-G3+H3</f>
        <v>410000</v>
      </c>
      <c r="J3" t="s">
        <v>60</v>
      </c>
    </row>
    <row r="4" spans="1:13" s="45" customFormat="1">
      <c r="A4" s="42">
        <v>2</v>
      </c>
      <c r="B4" s="42" t="s">
        <v>7</v>
      </c>
      <c r="C4" s="113" t="s">
        <v>165</v>
      </c>
      <c r="D4" s="42" t="s">
        <v>1</v>
      </c>
      <c r="E4" s="22">
        <v>4074.62</v>
      </c>
      <c r="F4" s="43"/>
      <c r="G4" s="44">
        <v>0</v>
      </c>
      <c r="H4" s="44"/>
      <c r="I4" s="44">
        <f>E4-G4+H4</f>
        <v>4074.62</v>
      </c>
      <c r="J4" s="45" t="s">
        <v>60</v>
      </c>
    </row>
    <row r="5" spans="1:13">
      <c r="A5" s="1">
        <v>3</v>
      </c>
      <c r="B5" s="1" t="s">
        <v>7</v>
      </c>
      <c r="C5" s="12" t="s">
        <v>166</v>
      </c>
      <c r="E5" s="8">
        <v>0</v>
      </c>
      <c r="F5" s="25"/>
      <c r="G5" s="15"/>
      <c r="H5" s="15"/>
      <c r="I5" s="15">
        <f>E5-G5+H5</f>
        <v>0</v>
      </c>
    </row>
    <row r="6" spans="1:13" s="45" customFormat="1">
      <c r="A6" s="42">
        <v>4</v>
      </c>
      <c r="B6" s="42" t="s">
        <v>7</v>
      </c>
      <c r="C6" s="42" t="s">
        <v>15</v>
      </c>
      <c r="D6" s="42" t="s">
        <v>2</v>
      </c>
      <c r="E6" s="43"/>
      <c r="F6" s="43">
        <v>304.04000000000002</v>
      </c>
      <c r="G6" s="44"/>
      <c r="H6" s="44"/>
      <c r="I6" s="44">
        <f>E6-G6+H6</f>
        <v>0</v>
      </c>
    </row>
    <row r="7" spans="1:13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5"/>
      <c r="H7" s="15"/>
      <c r="I7" s="15"/>
    </row>
    <row r="8" spans="1:13" s="45" customFormat="1">
      <c r="A8" s="42">
        <v>6</v>
      </c>
      <c r="B8" s="42" t="s">
        <v>7</v>
      </c>
      <c r="C8" s="42" t="s">
        <v>15</v>
      </c>
      <c r="D8" s="42" t="s">
        <v>1</v>
      </c>
      <c r="E8" s="22">
        <v>320000</v>
      </c>
      <c r="F8" s="43"/>
      <c r="G8" s="44"/>
      <c r="H8" s="44">
        <v>78762.84</v>
      </c>
      <c r="I8" s="44">
        <f t="shared" ref="I8:I17" si="1">E8-G8+H8</f>
        <v>398762.83999999997</v>
      </c>
      <c r="K8" s="112">
        <v>44733</v>
      </c>
    </row>
    <row r="9" spans="1:13">
      <c r="A9" s="1">
        <v>7</v>
      </c>
      <c r="B9" s="1" t="s">
        <v>7</v>
      </c>
      <c r="C9" s="1" t="s">
        <v>15</v>
      </c>
      <c r="D9" s="1" t="s">
        <v>1</v>
      </c>
      <c r="E9" s="22">
        <v>52000</v>
      </c>
      <c r="F9" s="8"/>
      <c r="G9" s="15"/>
      <c r="H9" s="15">
        <v>8098.38</v>
      </c>
      <c r="I9" s="15">
        <f t="shared" si="1"/>
        <v>60098.38</v>
      </c>
      <c r="K9" s="53">
        <v>44734</v>
      </c>
    </row>
    <row r="10" spans="1:13" s="45" customFormat="1">
      <c r="A10" s="42">
        <v>8</v>
      </c>
      <c r="B10" s="42" t="s">
        <v>7</v>
      </c>
      <c r="C10" s="42" t="s">
        <v>15</v>
      </c>
      <c r="D10" s="42" t="s">
        <v>1</v>
      </c>
      <c r="E10" s="22">
        <v>325500</v>
      </c>
      <c r="F10" s="43"/>
      <c r="G10" s="44"/>
      <c r="H10" s="44">
        <v>58658.34</v>
      </c>
      <c r="I10" s="44">
        <f t="shared" si="1"/>
        <v>384158.33999999997</v>
      </c>
      <c r="K10" s="112">
        <v>44734</v>
      </c>
    </row>
    <row r="11" spans="1:13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5"/>
      <c r="H11" s="15">
        <v>15412.35</v>
      </c>
      <c r="I11" s="15">
        <f t="shared" si="1"/>
        <v>143401.04999999999</v>
      </c>
      <c r="K11" s="53">
        <v>44729</v>
      </c>
    </row>
    <row r="12" spans="1:13" s="45" customFormat="1">
      <c r="A12" s="42">
        <v>10</v>
      </c>
      <c r="B12" s="42" t="s">
        <v>7</v>
      </c>
      <c r="C12" s="42" t="s">
        <v>15</v>
      </c>
      <c r="D12" s="42" t="s">
        <v>1</v>
      </c>
      <c r="E12" s="22">
        <v>159542.43</v>
      </c>
      <c r="F12" s="43"/>
      <c r="G12" s="44">
        <v>0</v>
      </c>
      <c r="H12" s="44">
        <v>17207.939999999999</v>
      </c>
      <c r="I12" s="44">
        <f t="shared" si="1"/>
        <v>176750.37</v>
      </c>
      <c r="J12" s="45" t="s">
        <v>60</v>
      </c>
      <c r="K12" s="112">
        <v>44727</v>
      </c>
    </row>
    <row r="13" spans="1:13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5">
        <v>0</v>
      </c>
      <c r="H13" s="15">
        <v>13660</v>
      </c>
      <c r="I13" s="15">
        <f t="shared" si="1"/>
        <v>213660</v>
      </c>
      <c r="J13" t="s">
        <v>60</v>
      </c>
      <c r="K13" s="53">
        <v>44727</v>
      </c>
    </row>
    <row r="14" spans="1:13" s="45" customFormat="1">
      <c r="A14" s="42">
        <v>12</v>
      </c>
      <c r="B14" s="42" t="s">
        <v>7</v>
      </c>
      <c r="C14" s="42" t="s">
        <v>15</v>
      </c>
      <c r="D14" s="42" t="s">
        <v>1</v>
      </c>
      <c r="E14" s="22">
        <v>200000</v>
      </c>
      <c r="F14" s="43"/>
      <c r="G14" s="44">
        <v>0</v>
      </c>
      <c r="H14" s="44">
        <v>11347.11</v>
      </c>
      <c r="I14" s="44">
        <f t="shared" si="1"/>
        <v>211347.11</v>
      </c>
      <c r="K14" s="111">
        <v>44729</v>
      </c>
    </row>
    <row r="15" spans="1:13">
      <c r="A15" s="1">
        <v>13</v>
      </c>
      <c r="B15" s="1" t="s">
        <v>25</v>
      </c>
      <c r="C15" s="13" t="s">
        <v>38</v>
      </c>
      <c r="D15" s="1" t="s">
        <v>1</v>
      </c>
      <c r="E15" s="40">
        <v>141718</v>
      </c>
      <c r="G15" s="15">
        <v>0</v>
      </c>
      <c r="H15" s="15"/>
      <c r="I15" s="15">
        <f t="shared" si="1"/>
        <v>141718</v>
      </c>
    </row>
    <row r="16" spans="1:13" s="45" customFormat="1">
      <c r="A16" s="42">
        <v>14</v>
      </c>
      <c r="B16" s="42" t="s">
        <v>29</v>
      </c>
      <c r="C16" s="46" t="s">
        <v>30</v>
      </c>
      <c r="D16" s="42" t="s">
        <v>1</v>
      </c>
      <c r="E16" s="29">
        <v>11891.32</v>
      </c>
      <c r="G16" s="44">
        <v>91.32</v>
      </c>
      <c r="H16" s="44"/>
      <c r="I16" s="44">
        <f t="shared" si="1"/>
        <v>11800</v>
      </c>
    </row>
    <row r="17" spans="1:10">
      <c r="A17" s="1">
        <v>15</v>
      </c>
      <c r="B17" s="1" t="s">
        <v>32</v>
      </c>
      <c r="C17" s="12" t="s">
        <v>33</v>
      </c>
      <c r="D17" s="1" t="s">
        <v>1</v>
      </c>
      <c r="E17" s="29">
        <v>3501</v>
      </c>
      <c r="G17" s="15">
        <v>1</v>
      </c>
      <c r="H17" s="15"/>
      <c r="I17" s="15">
        <f t="shared" si="1"/>
        <v>3500</v>
      </c>
    </row>
    <row r="18" spans="1:10" s="45" customFormat="1">
      <c r="A18" s="42">
        <v>16</v>
      </c>
      <c r="B18" s="42" t="s">
        <v>35</v>
      </c>
      <c r="C18" s="47" t="s">
        <v>39</v>
      </c>
      <c r="D18" s="42" t="s">
        <v>2</v>
      </c>
      <c r="E18" s="48"/>
      <c r="F18" s="42">
        <v>61.28</v>
      </c>
      <c r="G18" s="44"/>
      <c r="H18" s="44"/>
      <c r="I18" s="44"/>
      <c r="J18" s="45">
        <f>SUM(F18:F27)</f>
        <v>6226.3600000000006</v>
      </c>
    </row>
    <row r="19" spans="1:10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</row>
    <row r="20" spans="1:10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</row>
    <row r="21" spans="1:10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</row>
    <row r="22" spans="1:10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</row>
    <row r="23" spans="1:10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</row>
    <row r="24" spans="1:10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</row>
    <row r="25" spans="1:10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</row>
    <row r="26" spans="1:10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</row>
    <row r="27" spans="1:10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</row>
    <row r="28" spans="1:10">
      <c r="H28" s="15"/>
    </row>
    <row r="29" spans="1:10">
      <c r="H29" s="15"/>
    </row>
    <row r="30" spans="1:10">
      <c r="H30" s="15"/>
    </row>
    <row r="31" spans="1:10">
      <c r="H31" s="15"/>
    </row>
    <row r="32" spans="1:10">
      <c r="H32" s="1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N153"/>
  <sheetViews>
    <sheetView workbookViewId="0">
      <pane xSplit="1" ySplit="5" topLeftCell="B6" activePane="bottomRight" state="frozen"/>
      <selection pane="topRight" activeCell="J1" sqref="J1"/>
      <selection pane="bottomLeft" activeCell="A22" sqref="A22"/>
      <selection pane="bottomRight" activeCell="B8" sqref="B8"/>
    </sheetView>
  </sheetViews>
  <sheetFormatPr baseColWidth="10" defaultRowHeight="13"/>
  <cols>
    <col min="1" max="1" width="10.83203125" style="58"/>
    <col min="2" max="2" width="12.83203125" style="65" customWidth="1"/>
    <col min="3" max="3" width="13.1640625" bestFit="1" customWidth="1"/>
    <col min="4" max="4" width="11.1640625" bestFit="1" customWidth="1"/>
    <col min="5" max="5" width="1.6640625" style="57" customWidth="1"/>
    <col min="6" max="6" width="10.83203125" style="73"/>
    <col min="7" max="7" width="11.6640625" bestFit="1" customWidth="1"/>
    <col min="8" max="8" width="11.1640625" bestFit="1" customWidth="1"/>
    <col min="9" max="9" width="2" style="57" customWidth="1"/>
    <col min="10" max="10" width="10.83203125" style="65"/>
    <col min="11" max="11" width="11.1640625" bestFit="1" customWidth="1"/>
    <col min="13" max="13" width="12.6640625" style="49" bestFit="1" customWidth="1"/>
  </cols>
  <sheetData>
    <row r="1" spans="1:14" ht="14" thickBot="1">
      <c r="M1" s="101">
        <f>SUM(M2,M4)</f>
        <v>3255963.66</v>
      </c>
      <c r="N1" s="32" t="s">
        <v>149</v>
      </c>
    </row>
    <row r="2" spans="1:14" ht="14" thickBot="1">
      <c r="M2" s="99">
        <v>2166524.14</v>
      </c>
      <c r="N2" s="32" t="s">
        <v>151</v>
      </c>
    </row>
    <row r="3" spans="1:14" s="61" customFormat="1" ht="14" thickBot="1">
      <c r="A3" s="58"/>
      <c r="B3" s="66"/>
      <c r="D3" s="63"/>
      <c r="E3" s="82"/>
      <c r="F3" s="73"/>
      <c r="G3" s="64"/>
      <c r="H3" s="63"/>
      <c r="I3" s="82"/>
      <c r="J3" s="65"/>
      <c r="K3" s="64"/>
      <c r="M3" s="97">
        <f>SUM(ABS(C4)+D4+H4+L4)</f>
        <v>1889439.52</v>
      </c>
    </row>
    <row r="4" spans="1:14" s="95" customFormat="1" ht="14" thickBot="1">
      <c r="A4" s="59" t="s">
        <v>147</v>
      </c>
      <c r="B4" s="66"/>
      <c r="C4" s="88">
        <f>SUM(C18:C19)+SUM(C22:C24)+SUM(C9:C10)</f>
        <v>-1300000</v>
      </c>
      <c r="D4" s="89">
        <f>D18</f>
        <v>92048.05</v>
      </c>
      <c r="E4" s="90"/>
      <c r="F4" s="91"/>
      <c r="G4" s="92"/>
      <c r="H4" s="19">
        <v>28338.27</v>
      </c>
      <c r="I4" s="93"/>
      <c r="J4" s="66"/>
      <c r="K4" s="94">
        <v>426800</v>
      </c>
      <c r="L4" s="96">
        <v>469053.2</v>
      </c>
      <c r="M4" s="100">
        <f>SUM(ABS(C25)+D4+H4+L4)</f>
        <v>1089439.52</v>
      </c>
      <c r="N4" s="102" t="s">
        <v>150</v>
      </c>
    </row>
    <row r="5" spans="1:14" s="80" customFormat="1">
      <c r="A5" s="80" t="s">
        <v>119</v>
      </c>
      <c r="B5" s="80" t="s">
        <v>153</v>
      </c>
      <c r="C5" s="80" t="s">
        <v>120</v>
      </c>
      <c r="D5" s="85" t="s">
        <v>111</v>
      </c>
      <c r="E5" s="85"/>
      <c r="F5" s="80" t="s">
        <v>113</v>
      </c>
      <c r="G5" s="86" t="s">
        <v>120</v>
      </c>
      <c r="H5" s="85" t="s">
        <v>111</v>
      </c>
      <c r="I5" s="85"/>
      <c r="J5" s="80" t="s">
        <v>148</v>
      </c>
      <c r="K5" s="86" t="s">
        <v>146</v>
      </c>
      <c r="L5" s="87">
        <v>44857</v>
      </c>
      <c r="M5" s="98"/>
    </row>
    <row r="6" spans="1:14" s="70" customFormat="1">
      <c r="A6" s="59"/>
      <c r="B6" s="67"/>
      <c r="C6" s="62"/>
      <c r="D6" s="62"/>
      <c r="E6" s="78"/>
      <c r="F6" s="74"/>
      <c r="I6" s="78"/>
      <c r="J6" s="67"/>
      <c r="M6" s="81"/>
    </row>
    <row r="7" spans="1:14" s="70" customFormat="1">
      <c r="A7" s="59"/>
      <c r="B7" s="67"/>
      <c r="C7" s="62"/>
      <c r="D7" s="62"/>
      <c r="E7" s="78"/>
      <c r="F7" s="74"/>
      <c r="I7" s="78"/>
      <c r="J7" s="67"/>
      <c r="M7" s="81"/>
    </row>
    <row r="8" spans="1:14" s="70" customFormat="1">
      <c r="A8" s="103" t="s">
        <v>152</v>
      </c>
      <c r="B8" s="104" t="s">
        <v>121</v>
      </c>
      <c r="C8" s="108">
        <v>400000</v>
      </c>
      <c r="D8" s="62"/>
      <c r="E8" s="78"/>
      <c r="F8" s="74"/>
      <c r="I8" s="78"/>
      <c r="J8" s="67"/>
      <c r="M8" s="81"/>
    </row>
    <row r="9" spans="1:14" s="70" customFormat="1">
      <c r="A9" s="103"/>
      <c r="B9" s="104"/>
      <c r="C9" s="106">
        <v>-200000</v>
      </c>
      <c r="E9" s="78"/>
      <c r="F9" s="74"/>
      <c r="I9" s="78"/>
      <c r="J9" s="67"/>
      <c r="M9" s="81"/>
    </row>
    <row r="10" spans="1:14" s="70" customFormat="1">
      <c r="A10" s="103"/>
      <c r="B10" s="104"/>
      <c r="C10" s="106">
        <v>-200000</v>
      </c>
      <c r="E10" s="78"/>
      <c r="F10" s="74"/>
      <c r="I10" s="78"/>
      <c r="J10" s="67"/>
      <c r="M10" s="81"/>
    </row>
    <row r="11" spans="1:14" s="70" customFormat="1">
      <c r="A11" s="103"/>
      <c r="B11" s="104" t="s">
        <v>160</v>
      </c>
      <c r="C11" s="106">
        <v>-18</v>
      </c>
      <c r="E11" s="78"/>
      <c r="F11" s="74"/>
      <c r="I11" s="78"/>
      <c r="J11" s="67"/>
      <c r="M11" s="81"/>
    </row>
    <row r="12" spans="1:14" s="70" customFormat="1">
      <c r="A12" s="103"/>
      <c r="B12" s="104" t="s">
        <v>161</v>
      </c>
      <c r="C12" s="106">
        <v>-1380</v>
      </c>
      <c r="E12" s="78"/>
      <c r="F12" s="74"/>
      <c r="I12" s="78"/>
      <c r="J12" s="67"/>
      <c r="M12" s="81"/>
    </row>
    <row r="13" spans="1:14" s="70" customFormat="1">
      <c r="A13" s="103"/>
      <c r="B13" s="104" t="s">
        <v>161</v>
      </c>
      <c r="C13" s="106">
        <v>-1500</v>
      </c>
      <c r="E13" s="78"/>
      <c r="F13" s="74"/>
      <c r="I13" s="78"/>
      <c r="J13" s="67"/>
      <c r="M13" s="81"/>
    </row>
    <row r="14" spans="1:14" s="70" customFormat="1">
      <c r="A14" s="103" t="s">
        <v>159</v>
      </c>
      <c r="B14" s="104"/>
      <c r="C14" s="106"/>
      <c r="E14" s="78"/>
      <c r="F14" s="74" t="s">
        <v>108</v>
      </c>
      <c r="G14" s="105">
        <v>6309</v>
      </c>
      <c r="H14" s="105">
        <v>36159.269999999997</v>
      </c>
      <c r="I14" s="78"/>
      <c r="J14" s="67"/>
      <c r="M14" s="81"/>
    </row>
    <row r="15" spans="1:14" s="70" customFormat="1">
      <c r="A15" s="103"/>
      <c r="B15" s="104"/>
      <c r="C15" s="106"/>
      <c r="E15" s="78"/>
      <c r="F15" s="74"/>
      <c r="G15" s="105">
        <v>1512</v>
      </c>
      <c r="H15" s="105">
        <v>29850.27</v>
      </c>
      <c r="I15" s="78"/>
      <c r="J15" s="67"/>
      <c r="M15" s="81"/>
    </row>
    <row r="16" spans="1:14">
      <c r="A16" s="79" t="s">
        <v>107</v>
      </c>
      <c r="C16" s="15"/>
      <c r="F16" s="75" t="s">
        <v>108</v>
      </c>
      <c r="G16">
        <v>819.48</v>
      </c>
      <c r="H16">
        <v>28338.27</v>
      </c>
    </row>
    <row r="17" spans="1:9">
      <c r="C17" s="15"/>
      <c r="G17" s="15"/>
      <c r="H17" s="15"/>
      <c r="I17" s="83"/>
    </row>
    <row r="18" spans="1:9">
      <c r="A18" s="79" t="s">
        <v>92</v>
      </c>
      <c r="B18" s="68" t="s">
        <v>110</v>
      </c>
      <c r="C18" s="107">
        <v>-200000</v>
      </c>
      <c r="D18" s="15">
        <v>92048.05</v>
      </c>
      <c r="E18" s="83"/>
      <c r="G18" s="15"/>
      <c r="H18" s="15"/>
      <c r="I18" s="83"/>
    </row>
    <row r="19" spans="1:9">
      <c r="B19" s="68" t="s">
        <v>110</v>
      </c>
      <c r="C19" s="107">
        <v>-200000</v>
      </c>
      <c r="D19" s="15">
        <v>292048.05</v>
      </c>
      <c r="E19" s="83"/>
      <c r="G19" s="15"/>
      <c r="H19" s="15"/>
      <c r="I19" s="83"/>
    </row>
    <row r="20" spans="1:9">
      <c r="B20" s="68" t="s">
        <v>121</v>
      </c>
      <c r="C20" s="77">
        <v>400000</v>
      </c>
      <c r="D20" s="60">
        <v>492048.05</v>
      </c>
      <c r="E20" s="84"/>
      <c r="G20" s="15"/>
      <c r="H20" s="15"/>
      <c r="I20" s="83"/>
    </row>
    <row r="21" spans="1:9">
      <c r="A21" s="79" t="s">
        <v>79</v>
      </c>
      <c r="B21" s="68" t="s">
        <v>109</v>
      </c>
      <c r="C21" s="15">
        <v>80.3</v>
      </c>
      <c r="D21" s="15">
        <v>92048.05</v>
      </c>
      <c r="E21" s="83"/>
      <c r="G21" s="15">
        <v>331.94</v>
      </c>
      <c r="H21" s="15">
        <v>27518.79</v>
      </c>
      <c r="I21" s="83"/>
    </row>
    <row r="22" spans="1:9">
      <c r="A22" s="79" t="s">
        <v>89</v>
      </c>
      <c r="B22" s="68" t="s">
        <v>110</v>
      </c>
      <c r="C22" s="72">
        <v>-100000</v>
      </c>
      <c r="D22" s="15">
        <v>91967.75</v>
      </c>
      <c r="E22" s="83"/>
      <c r="G22" s="15"/>
      <c r="H22" s="15"/>
      <c r="I22" s="83"/>
    </row>
    <row r="23" spans="1:9">
      <c r="B23" s="68" t="s">
        <v>110</v>
      </c>
      <c r="C23" s="72">
        <v>-200000</v>
      </c>
      <c r="D23" s="15">
        <v>191967.75</v>
      </c>
      <c r="E23" s="83"/>
      <c r="G23" s="15"/>
      <c r="H23" s="15"/>
      <c r="I23" s="83"/>
    </row>
    <row r="24" spans="1:9">
      <c r="B24" s="68" t="s">
        <v>110</v>
      </c>
      <c r="C24" s="72">
        <v>-200000</v>
      </c>
      <c r="D24" s="15">
        <v>391967.75</v>
      </c>
      <c r="E24" s="83"/>
      <c r="G24" s="15"/>
      <c r="H24" s="15"/>
      <c r="I24" s="83"/>
    </row>
    <row r="25" spans="1:9">
      <c r="B25" s="68" t="s">
        <v>141</v>
      </c>
      <c r="C25" s="76">
        <v>500000</v>
      </c>
      <c r="D25" s="15">
        <v>591967.75</v>
      </c>
      <c r="E25" s="83"/>
      <c r="F25" s="75" t="s">
        <v>74</v>
      </c>
      <c r="G25" s="15">
        <v>-500000</v>
      </c>
      <c r="H25" s="15">
        <v>27186.85</v>
      </c>
      <c r="I25" s="83"/>
    </row>
    <row r="26" spans="1:9">
      <c r="A26" s="79" t="s">
        <v>122</v>
      </c>
      <c r="B26" s="68" t="s">
        <v>123</v>
      </c>
      <c r="C26" s="15">
        <v>1.44</v>
      </c>
      <c r="D26" s="15">
        <v>91967.75</v>
      </c>
      <c r="E26" s="83"/>
      <c r="G26" s="15"/>
      <c r="H26" s="15"/>
      <c r="I26" s="83"/>
    </row>
    <row r="27" spans="1:9">
      <c r="A27" s="79" t="s">
        <v>112</v>
      </c>
      <c r="B27" s="68"/>
      <c r="C27" s="15"/>
      <c r="D27" s="15"/>
      <c r="E27" s="83"/>
      <c r="F27" s="75" t="s">
        <v>142</v>
      </c>
      <c r="G27" s="15">
        <v>6057</v>
      </c>
      <c r="H27" s="15">
        <v>527186.85</v>
      </c>
      <c r="I27" s="83"/>
    </row>
    <row r="28" spans="1:9">
      <c r="A28" s="79" t="s">
        <v>143</v>
      </c>
      <c r="B28" s="68"/>
      <c r="C28" s="15"/>
      <c r="D28" s="15"/>
      <c r="E28" s="83"/>
      <c r="F28" s="75" t="s">
        <v>108</v>
      </c>
      <c r="G28" s="15">
        <v>819.48</v>
      </c>
      <c r="H28" s="15">
        <v>521129.85</v>
      </c>
      <c r="I28" s="83"/>
    </row>
    <row r="29" spans="1:9">
      <c r="C29" s="15"/>
      <c r="D29" s="15"/>
      <c r="E29" s="83"/>
      <c r="G29" s="15"/>
      <c r="H29" s="15"/>
      <c r="I29" s="83"/>
    </row>
    <row r="30" spans="1:9">
      <c r="A30" s="79" t="s">
        <v>124</v>
      </c>
      <c r="B30" s="68" t="s">
        <v>144</v>
      </c>
      <c r="C30" s="15">
        <v>-81000</v>
      </c>
      <c r="D30" s="15">
        <v>91966.31</v>
      </c>
      <c r="E30" s="83"/>
      <c r="G30" s="15"/>
      <c r="H30" s="15"/>
      <c r="I30" s="83"/>
    </row>
    <row r="31" spans="1:9">
      <c r="A31" s="79" t="s">
        <v>126</v>
      </c>
      <c r="B31" s="68" t="s">
        <v>144</v>
      </c>
      <c r="C31" s="15">
        <v>-1000</v>
      </c>
      <c r="D31" s="15">
        <v>100066.31</v>
      </c>
      <c r="E31" s="83"/>
      <c r="G31" s="15"/>
      <c r="H31" s="15"/>
      <c r="I31" s="83"/>
    </row>
    <row r="32" spans="1:9">
      <c r="A32" s="79" t="s">
        <v>127</v>
      </c>
      <c r="B32" s="68" t="s">
        <v>145</v>
      </c>
      <c r="C32" s="15">
        <v>-82000</v>
      </c>
      <c r="D32" s="15">
        <v>101066.31</v>
      </c>
      <c r="E32" s="83"/>
      <c r="G32" s="15"/>
      <c r="H32" s="15"/>
      <c r="I32" s="83"/>
    </row>
    <row r="33" spans="1:9">
      <c r="C33" s="15">
        <v>-1</v>
      </c>
      <c r="D33" s="15">
        <v>109266.31</v>
      </c>
      <c r="E33" s="83"/>
      <c r="G33" s="15"/>
      <c r="H33" s="15"/>
      <c r="I33" s="83"/>
    </row>
    <row r="34" spans="1:9">
      <c r="A34" s="79" t="s">
        <v>114</v>
      </c>
      <c r="C34" s="15"/>
      <c r="D34" s="15"/>
      <c r="E34" s="83"/>
      <c r="F34" s="75" t="s">
        <v>115</v>
      </c>
      <c r="G34" s="71">
        <v>10600</v>
      </c>
      <c r="H34" s="15">
        <v>520310.37</v>
      </c>
      <c r="I34" s="83"/>
    </row>
    <row r="35" spans="1:9">
      <c r="A35" s="79" t="s">
        <v>128</v>
      </c>
      <c r="B35" s="68" t="s">
        <v>130</v>
      </c>
      <c r="C35" s="15">
        <v>-153.4</v>
      </c>
      <c r="D35" s="15">
        <v>109267.31</v>
      </c>
      <c r="E35" s="83"/>
      <c r="G35" s="15"/>
      <c r="H35" s="15"/>
      <c r="I35" s="83"/>
    </row>
    <row r="36" spans="1:9">
      <c r="A36" s="79" t="s">
        <v>116</v>
      </c>
      <c r="B36" s="68"/>
      <c r="C36" s="15"/>
      <c r="D36" s="15"/>
      <c r="E36" s="83"/>
      <c r="F36" s="75" t="s">
        <v>142</v>
      </c>
      <c r="G36" s="15">
        <v>6057</v>
      </c>
      <c r="H36" s="15">
        <v>509710.37</v>
      </c>
      <c r="I36" s="83"/>
    </row>
    <row r="37" spans="1:9">
      <c r="A37" s="79" t="s">
        <v>129</v>
      </c>
      <c r="B37" s="68" t="s">
        <v>130</v>
      </c>
      <c r="C37" s="15">
        <v>-15</v>
      </c>
      <c r="D37" s="15">
        <v>109420.71</v>
      </c>
      <c r="E37" s="83"/>
      <c r="G37" s="15"/>
      <c r="H37" s="15"/>
      <c r="I37" s="83"/>
    </row>
    <row r="38" spans="1:9">
      <c r="B38" s="68" t="s">
        <v>130</v>
      </c>
      <c r="C38" s="15">
        <v>-111.2</v>
      </c>
      <c r="D38" s="15">
        <v>109435.71</v>
      </c>
      <c r="E38" s="83"/>
      <c r="G38" s="15"/>
      <c r="H38" s="15"/>
      <c r="I38" s="83"/>
    </row>
    <row r="39" spans="1:9">
      <c r="A39" s="79" t="s">
        <v>131</v>
      </c>
      <c r="B39" s="68" t="s">
        <v>125</v>
      </c>
      <c r="C39" s="15">
        <v>12.34</v>
      </c>
      <c r="D39" s="15">
        <v>109546.91</v>
      </c>
      <c r="E39" s="83"/>
      <c r="G39" s="15"/>
      <c r="H39" s="15"/>
      <c r="I39" s="83"/>
    </row>
    <row r="40" spans="1:9">
      <c r="A40" s="79" t="s">
        <v>132</v>
      </c>
      <c r="B40" s="68" t="s">
        <v>130</v>
      </c>
      <c r="C40" s="15">
        <v>-131.1</v>
      </c>
      <c r="D40" s="15">
        <v>109534.57</v>
      </c>
      <c r="E40" s="83"/>
      <c r="G40" s="15"/>
      <c r="H40" s="15"/>
      <c r="I40" s="83"/>
    </row>
    <row r="41" spans="1:9">
      <c r="A41" s="79" t="s">
        <v>133</v>
      </c>
      <c r="B41" s="68" t="s">
        <v>130</v>
      </c>
      <c r="C41" s="15">
        <v>-51.6</v>
      </c>
      <c r="D41" s="15">
        <v>109665.67</v>
      </c>
      <c r="E41" s="83"/>
      <c r="G41" s="15"/>
      <c r="H41" s="15"/>
      <c r="I41" s="83"/>
    </row>
    <row r="42" spans="1:9">
      <c r="A42" s="79" t="s">
        <v>134</v>
      </c>
      <c r="B42" s="68" t="s">
        <v>130</v>
      </c>
      <c r="C42" s="15">
        <v>-15.2</v>
      </c>
      <c r="D42" s="15">
        <v>109717.27</v>
      </c>
      <c r="E42" s="83"/>
      <c r="G42" s="15"/>
      <c r="H42" s="15"/>
      <c r="I42" s="83"/>
    </row>
    <row r="43" spans="1:9">
      <c r="A43" s="79" t="s">
        <v>117</v>
      </c>
      <c r="B43" s="68"/>
      <c r="C43" s="15"/>
      <c r="D43" s="15"/>
      <c r="E43" s="83"/>
      <c r="F43" s="75" t="s">
        <v>115</v>
      </c>
      <c r="G43" s="71">
        <v>100296</v>
      </c>
      <c r="H43" s="15">
        <v>503653.37</v>
      </c>
      <c r="I43" s="83"/>
    </row>
    <row r="44" spans="1:9">
      <c r="A44" s="79" t="s">
        <v>135</v>
      </c>
      <c r="B44" s="68" t="s">
        <v>130</v>
      </c>
      <c r="C44" s="15">
        <v>-10</v>
      </c>
      <c r="D44" s="15">
        <v>109732.47</v>
      </c>
      <c r="E44" s="83"/>
      <c r="G44" s="15"/>
      <c r="H44" s="15"/>
      <c r="I44" s="83"/>
    </row>
    <row r="45" spans="1:9">
      <c r="A45" s="79" t="s">
        <v>136</v>
      </c>
      <c r="B45" s="68" t="s">
        <v>130</v>
      </c>
      <c r="C45" s="15">
        <v>-1</v>
      </c>
      <c r="D45" s="15">
        <v>109771.97</v>
      </c>
      <c r="E45" s="83"/>
      <c r="G45" s="15"/>
      <c r="H45" s="15"/>
      <c r="I45" s="83"/>
    </row>
    <row r="46" spans="1:9">
      <c r="A46" s="79" t="s">
        <v>137</v>
      </c>
      <c r="B46" s="68" t="s">
        <v>138</v>
      </c>
      <c r="C46" s="15">
        <v>-95</v>
      </c>
      <c r="D46" s="15">
        <v>109772.97</v>
      </c>
      <c r="E46" s="83"/>
      <c r="G46" s="15"/>
      <c r="H46" s="15"/>
      <c r="I46" s="83"/>
    </row>
    <row r="47" spans="1:9">
      <c r="A47" s="79" t="s">
        <v>139</v>
      </c>
      <c r="B47" s="68" t="s">
        <v>130</v>
      </c>
      <c r="C47" s="15">
        <v>-55</v>
      </c>
      <c r="D47" s="15">
        <v>109867.97</v>
      </c>
      <c r="E47" s="83"/>
      <c r="G47" s="15"/>
      <c r="H47" s="15"/>
      <c r="I47" s="83"/>
    </row>
    <row r="48" spans="1:9">
      <c r="C48" s="15"/>
      <c r="D48" s="15"/>
      <c r="E48" s="83"/>
      <c r="G48" s="15"/>
      <c r="H48" s="15"/>
      <c r="I48" s="83"/>
    </row>
    <row r="49" spans="1:9">
      <c r="A49" s="79" t="s">
        <v>118</v>
      </c>
      <c r="B49" s="68" t="s">
        <v>140</v>
      </c>
      <c r="C49" s="69">
        <v>109923.47</v>
      </c>
      <c r="D49" s="15">
        <v>109923.47</v>
      </c>
      <c r="E49" s="83"/>
      <c r="G49" s="15"/>
      <c r="H49" s="15"/>
      <c r="I49" s="83"/>
    </row>
    <row r="50" spans="1:9">
      <c r="C50" s="15"/>
      <c r="D50" s="15"/>
      <c r="E50" s="83"/>
      <c r="G50" s="15"/>
      <c r="H50" s="15"/>
      <c r="I50" s="83"/>
    </row>
    <row r="51" spans="1:9">
      <c r="C51" s="15"/>
      <c r="D51" s="15"/>
      <c r="E51" s="83"/>
      <c r="G51" s="15"/>
      <c r="H51" s="15"/>
      <c r="I51" s="83"/>
    </row>
    <row r="52" spans="1:9">
      <c r="C52" s="15"/>
      <c r="D52" s="15"/>
      <c r="E52" s="83"/>
      <c r="G52" s="15"/>
      <c r="H52" s="15"/>
      <c r="I52" s="83"/>
    </row>
    <row r="53" spans="1:9">
      <c r="C53" s="15"/>
      <c r="D53" s="15"/>
      <c r="E53" s="83"/>
      <c r="G53" s="15"/>
      <c r="H53" s="15"/>
      <c r="I53" s="83"/>
    </row>
    <row r="54" spans="1:9">
      <c r="C54" s="15"/>
      <c r="D54" s="15"/>
      <c r="E54" s="83"/>
      <c r="G54" s="15"/>
      <c r="H54" s="15"/>
      <c r="I54" s="83"/>
    </row>
    <row r="55" spans="1:9">
      <c r="C55" s="15"/>
      <c r="D55" s="15"/>
      <c r="E55" s="83"/>
      <c r="G55" s="15"/>
      <c r="H55" s="15"/>
      <c r="I55" s="83"/>
    </row>
    <row r="56" spans="1:9">
      <c r="C56" s="15"/>
      <c r="D56" s="15"/>
      <c r="E56" s="83"/>
      <c r="G56" s="15"/>
      <c r="H56" s="15"/>
      <c r="I56" s="83"/>
    </row>
    <row r="57" spans="1:9">
      <c r="C57" s="15"/>
      <c r="D57" s="15"/>
      <c r="E57" s="83"/>
    </row>
    <row r="58" spans="1:9">
      <c r="C58" s="15"/>
    </row>
    <row r="59" spans="1:9">
      <c r="C59" s="15"/>
    </row>
    <row r="60" spans="1:9">
      <c r="C60" s="15"/>
    </row>
    <row r="61" spans="1:9">
      <c r="C61" s="15"/>
    </row>
    <row r="62" spans="1:9">
      <c r="C62" s="15"/>
    </row>
    <row r="63" spans="1:9">
      <c r="C63" s="15"/>
    </row>
    <row r="64" spans="1:9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AAB3-7531-6B47-9507-BAF1F25871C4}">
  <dimension ref="A1:G35"/>
  <sheetViews>
    <sheetView workbookViewId="0">
      <selection activeCell="C3" sqref="C3"/>
    </sheetView>
  </sheetViews>
  <sheetFormatPr baseColWidth="10" defaultRowHeight="13"/>
  <cols>
    <col min="3" max="3" width="12.6640625" bestFit="1" customWidth="1"/>
    <col min="4" max="4" width="14.83203125" customWidth="1"/>
    <col min="6" max="6" width="15" customWidth="1"/>
    <col min="7" max="7" width="13.33203125" customWidth="1"/>
  </cols>
  <sheetData>
    <row r="1" spans="1:7">
      <c r="F1" t="s">
        <v>68</v>
      </c>
      <c r="G1" t="s">
        <v>69</v>
      </c>
    </row>
    <row r="2" spans="1:7" s="49" customFormat="1">
      <c r="B2" s="50" t="s">
        <v>42</v>
      </c>
      <c r="C2" s="51">
        <f>SUM(C3:C61)</f>
        <v>2099873.79</v>
      </c>
      <c r="F2" s="51">
        <f>SUM(F3:F61)</f>
        <v>1722414.12</v>
      </c>
      <c r="G2" s="51">
        <f>SUM(G3:G61)</f>
        <v>2163760.84</v>
      </c>
    </row>
    <row r="3" spans="1:7">
      <c r="A3">
        <v>1</v>
      </c>
      <c r="B3" s="23" t="s">
        <v>63</v>
      </c>
      <c r="C3" s="15">
        <v>80000</v>
      </c>
      <c r="D3" s="15">
        <v>20000</v>
      </c>
      <c r="F3" s="15">
        <v>80000</v>
      </c>
      <c r="G3" s="15">
        <v>80000</v>
      </c>
    </row>
    <row r="4" spans="1:7">
      <c r="B4" s="23" t="s">
        <v>67</v>
      </c>
      <c r="C4" s="41">
        <v>1243610.95</v>
      </c>
      <c r="D4" s="15"/>
      <c r="F4" s="41">
        <v>1642414.12</v>
      </c>
      <c r="G4" s="41">
        <v>2083760.84</v>
      </c>
    </row>
    <row r="5" spans="1:7">
      <c r="A5">
        <v>2</v>
      </c>
      <c r="B5" s="23" t="s">
        <v>64</v>
      </c>
      <c r="D5" s="15">
        <v>29000</v>
      </c>
    </row>
    <row r="6" spans="1:7">
      <c r="A6">
        <v>3</v>
      </c>
      <c r="B6" s="23" t="s">
        <v>66</v>
      </c>
      <c r="D6" s="15">
        <v>500</v>
      </c>
    </row>
    <row r="7" spans="1:7">
      <c r="A7">
        <v>4</v>
      </c>
      <c r="B7" s="23" t="s">
        <v>65</v>
      </c>
      <c r="C7" s="15"/>
      <c r="D7" s="15">
        <v>100</v>
      </c>
      <c r="F7" s="15"/>
      <c r="G7" s="15"/>
    </row>
    <row r="8" spans="1:7">
      <c r="C8" s="44">
        <v>78762.84</v>
      </c>
      <c r="D8" s="15"/>
      <c r="F8" s="44">
        <v>0</v>
      </c>
      <c r="G8" s="44">
        <v>0</v>
      </c>
    </row>
    <row r="9" spans="1:7">
      <c r="C9" s="8">
        <v>320000</v>
      </c>
      <c r="D9" s="15"/>
      <c r="F9" s="8">
        <v>0</v>
      </c>
      <c r="G9" s="8">
        <v>0</v>
      </c>
    </row>
    <row r="10" spans="1:7">
      <c r="C10" s="8">
        <v>52000</v>
      </c>
      <c r="D10" s="15"/>
      <c r="F10" s="8">
        <v>0</v>
      </c>
      <c r="G10" s="8">
        <v>0</v>
      </c>
    </row>
    <row r="11" spans="1:7">
      <c r="C11" s="8">
        <v>325500</v>
      </c>
      <c r="D11" s="15"/>
      <c r="F11" s="8">
        <v>0</v>
      </c>
      <c r="G11" s="8">
        <v>0</v>
      </c>
    </row>
    <row r="12" spans="1:7">
      <c r="C12" s="15"/>
      <c r="D12" s="15"/>
      <c r="F12" s="15">
        <v>0</v>
      </c>
      <c r="G12" s="15">
        <v>0</v>
      </c>
    </row>
    <row r="13" spans="1:7">
      <c r="C13" s="15"/>
      <c r="D13" s="15"/>
      <c r="F13" s="15"/>
    </row>
    <row r="14" spans="1:7">
      <c r="C14" s="15"/>
      <c r="D14" s="15"/>
      <c r="F14" s="15"/>
    </row>
    <row r="15" spans="1:7">
      <c r="C15" s="15"/>
      <c r="D15" s="15"/>
    </row>
    <row r="16" spans="1:7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</row>
    <row r="29" spans="3:4">
      <c r="C29" s="15"/>
    </row>
    <row r="30" spans="3:4">
      <c r="C30" s="15"/>
    </row>
    <row r="31" spans="3:4">
      <c r="C31" s="15"/>
    </row>
    <row r="32" spans="3:4">
      <c r="C32" s="15"/>
    </row>
    <row r="33" spans="3:3">
      <c r="C33" s="15"/>
    </row>
    <row r="34" spans="3:3">
      <c r="C34" s="15"/>
    </row>
    <row r="35" spans="3:3">
      <c r="C3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48"/>
  <sheetViews>
    <sheetView topLeftCell="A6" workbookViewId="0">
      <selection activeCell="I23" sqref="I23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54" customFormat="1">
      <c r="A1" s="54" t="s">
        <v>6</v>
      </c>
      <c r="D1" s="55">
        <f>SUM(D2:D362)</f>
        <v>11738.74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9">
      <c r="C17" s="15"/>
      <c r="D17" s="15"/>
    </row>
    <row r="18" spans="2:9">
      <c r="C18" s="15"/>
      <c r="D18" s="15"/>
    </row>
    <row r="19" spans="2:9">
      <c r="C19" s="15"/>
      <c r="D19" s="15"/>
    </row>
    <row r="20" spans="2:9">
      <c r="C20" s="15"/>
      <c r="D20" s="15"/>
    </row>
    <row r="21" spans="2:9">
      <c r="C21" s="15"/>
      <c r="D21" s="15"/>
    </row>
    <row r="22" spans="2:9">
      <c r="C22" s="15"/>
      <c r="D22" s="15"/>
    </row>
    <row r="23" spans="2:9">
      <c r="B23" s="23" t="s">
        <v>96</v>
      </c>
      <c r="C23" s="15"/>
      <c r="D23" s="15">
        <v>858.24</v>
      </c>
      <c r="E23" s="23" t="s">
        <v>97</v>
      </c>
      <c r="I23" s="23" t="s">
        <v>162</v>
      </c>
    </row>
    <row r="24" spans="2:9">
      <c r="B24" s="23" t="s">
        <v>98</v>
      </c>
      <c r="C24" s="15"/>
      <c r="D24" s="15">
        <v>98</v>
      </c>
      <c r="E24" s="23" t="s">
        <v>99</v>
      </c>
      <c r="F24" s="23" t="s">
        <v>100</v>
      </c>
    </row>
    <row r="25" spans="2:9">
      <c r="B25" s="23" t="s">
        <v>101</v>
      </c>
      <c r="C25" s="15"/>
      <c r="D25" s="15">
        <v>100</v>
      </c>
      <c r="E25" s="23" t="s">
        <v>102</v>
      </c>
      <c r="F25" s="23"/>
    </row>
    <row r="26" spans="2:9">
      <c r="B26" s="23" t="s">
        <v>89</v>
      </c>
      <c r="C26" s="15"/>
      <c r="D26" s="15">
        <v>58</v>
      </c>
      <c r="E26" t="s">
        <v>87</v>
      </c>
      <c r="F26" s="23" t="s">
        <v>90</v>
      </c>
    </row>
    <row r="27" spans="2:9">
      <c r="B27" t="s">
        <v>85</v>
      </c>
      <c r="D27" s="15">
        <v>1200</v>
      </c>
      <c r="E27" t="s">
        <v>86</v>
      </c>
      <c r="F27" s="23" t="s">
        <v>90</v>
      </c>
    </row>
    <row r="28" spans="2:9">
      <c r="B28" t="s">
        <v>82</v>
      </c>
      <c r="D28" s="15">
        <v>140</v>
      </c>
      <c r="E28" t="s">
        <v>84</v>
      </c>
      <c r="F28" s="23" t="s">
        <v>90</v>
      </c>
    </row>
    <row r="29" spans="2:9">
      <c r="B29" t="s">
        <v>81</v>
      </c>
      <c r="D29" s="15">
        <v>437</v>
      </c>
      <c r="E29" t="s">
        <v>88</v>
      </c>
      <c r="F29" s="23" t="s">
        <v>90</v>
      </c>
    </row>
    <row r="30" spans="2:9">
      <c r="B30" t="s">
        <v>79</v>
      </c>
      <c r="D30" s="15">
        <v>296</v>
      </c>
      <c r="E30" t="s">
        <v>80</v>
      </c>
      <c r="F30" s="23" t="s">
        <v>90</v>
      </c>
    </row>
    <row r="31" spans="2:9">
      <c r="B31" s="53" t="s">
        <v>76</v>
      </c>
      <c r="D31" s="15">
        <v>380</v>
      </c>
      <c r="E31" t="s">
        <v>83</v>
      </c>
      <c r="F31" s="23" t="s">
        <v>90</v>
      </c>
    </row>
    <row r="32" spans="2:9">
      <c r="B32" s="56" t="s">
        <v>103</v>
      </c>
      <c r="D32" s="15">
        <v>872</v>
      </c>
      <c r="E32" s="23" t="s">
        <v>95</v>
      </c>
      <c r="F32" s="23" t="s">
        <v>90</v>
      </c>
    </row>
    <row r="33" spans="2:6">
      <c r="B33" s="56" t="s">
        <v>103</v>
      </c>
      <c r="D33" s="15">
        <v>1536</v>
      </c>
      <c r="E33" s="23" t="s">
        <v>95</v>
      </c>
      <c r="F33" s="23" t="s">
        <v>90</v>
      </c>
    </row>
    <row r="34" spans="2:6">
      <c r="B34" s="56" t="s">
        <v>78</v>
      </c>
      <c r="D34" s="15">
        <v>380</v>
      </c>
      <c r="E34" s="23" t="s">
        <v>86</v>
      </c>
      <c r="F34" s="23" t="s">
        <v>90</v>
      </c>
    </row>
    <row r="35" spans="2:6">
      <c r="B35" s="53" t="s">
        <v>78</v>
      </c>
      <c r="D35" s="15">
        <v>40</v>
      </c>
      <c r="E35" t="s">
        <v>77</v>
      </c>
      <c r="F35" s="23" t="s">
        <v>90</v>
      </c>
    </row>
    <row r="36" spans="2:6">
      <c r="B36" s="56" t="s">
        <v>104</v>
      </c>
      <c r="D36" s="15">
        <v>190</v>
      </c>
      <c r="E36" s="23" t="s">
        <v>105</v>
      </c>
      <c r="F36" s="23" t="s">
        <v>90</v>
      </c>
    </row>
    <row r="37" spans="2:6">
      <c r="B37" s="56" t="s">
        <v>71</v>
      </c>
      <c r="D37" s="15">
        <v>100</v>
      </c>
      <c r="E37" s="23" t="s">
        <v>106</v>
      </c>
      <c r="F37" s="23"/>
    </row>
    <row r="38" spans="2:6">
      <c r="B38" s="53" t="s">
        <v>71</v>
      </c>
      <c r="C38" s="15">
        <v>400000</v>
      </c>
      <c r="D38" s="15"/>
      <c r="E38" t="s">
        <v>73</v>
      </c>
      <c r="F38" s="23" t="s">
        <v>93</v>
      </c>
    </row>
    <row r="39" spans="2:6">
      <c r="B39" s="53" t="s">
        <v>71</v>
      </c>
      <c r="C39" s="15">
        <v>50000</v>
      </c>
      <c r="D39" s="15"/>
      <c r="E39" t="s">
        <v>72</v>
      </c>
      <c r="F39" s="23" t="s">
        <v>93</v>
      </c>
    </row>
    <row r="40" spans="2:6">
      <c r="B40" s="56" t="s">
        <v>94</v>
      </c>
      <c r="C40" s="15"/>
      <c r="D40" s="15">
        <v>968</v>
      </c>
      <c r="E40" s="23" t="s">
        <v>95</v>
      </c>
      <c r="F40" s="23"/>
    </row>
    <row r="41" spans="2:6">
      <c r="B41" s="56" t="s">
        <v>94</v>
      </c>
      <c r="C41" s="15"/>
      <c r="D41" s="15">
        <v>344</v>
      </c>
      <c r="E41" s="23" t="s">
        <v>95</v>
      </c>
      <c r="F41" s="23"/>
    </row>
    <row r="42" spans="2:6">
      <c r="B42" s="56" t="s">
        <v>94</v>
      </c>
      <c r="C42" s="15"/>
      <c r="D42" s="15">
        <v>772</v>
      </c>
      <c r="E42" s="23" t="s">
        <v>95</v>
      </c>
      <c r="F42" s="23"/>
    </row>
    <row r="43" spans="2:6">
      <c r="B43" s="56" t="s">
        <v>94</v>
      </c>
      <c r="C43" s="15"/>
      <c r="D43" s="15">
        <v>2746</v>
      </c>
      <c r="E43" s="23" t="s">
        <v>95</v>
      </c>
      <c r="F43" s="23"/>
    </row>
    <row r="44" spans="2:6">
      <c r="B44" s="23" t="s">
        <v>92</v>
      </c>
      <c r="C44" s="15"/>
      <c r="D44" s="15">
        <v>223.5</v>
      </c>
      <c r="E44" s="23" t="s">
        <v>91</v>
      </c>
      <c r="F44" s="23" t="s">
        <v>90</v>
      </c>
    </row>
    <row r="45" spans="2:6">
      <c r="C45" s="15"/>
      <c r="D45" s="15"/>
    </row>
    <row r="46" spans="2:6">
      <c r="C46" s="15"/>
      <c r="D46" s="15"/>
    </row>
    <row r="47" spans="2:6">
      <c r="C47" s="15"/>
      <c r="D47" s="15"/>
    </row>
    <row r="48" spans="2:6">
      <c r="C48" s="15"/>
      <c r="D48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56AD-358B-5F41-8594-EEFEF177CE0B}">
  <dimension ref="A4:J7"/>
  <sheetViews>
    <sheetView workbookViewId="0">
      <selection activeCell="H9" sqref="H9"/>
    </sheetView>
  </sheetViews>
  <sheetFormatPr baseColWidth="10" defaultRowHeight="13"/>
  <cols>
    <col min="2" max="2" width="20" customWidth="1"/>
    <col min="3" max="3" width="15.6640625" customWidth="1"/>
    <col min="4" max="4" width="13.83203125" customWidth="1"/>
    <col min="5" max="5" width="11.1640625" bestFit="1" customWidth="1"/>
    <col min="6" max="8" width="11.1640625" customWidth="1"/>
    <col min="10" max="10" width="14.83203125" customWidth="1"/>
  </cols>
  <sheetData>
    <row r="4" spans="1:10" s="114" customFormat="1" ht="39" customHeight="1">
      <c r="B4" s="114" t="s">
        <v>154</v>
      </c>
      <c r="C4" s="114" t="s">
        <v>156</v>
      </c>
      <c r="D4" s="114" t="s">
        <v>162</v>
      </c>
      <c r="E4" s="114" t="s">
        <v>164</v>
      </c>
      <c r="F4" s="114" t="s">
        <v>168</v>
      </c>
      <c r="G4" s="114" t="s">
        <v>169</v>
      </c>
      <c r="H4" s="114" t="s">
        <v>170</v>
      </c>
      <c r="I4" s="114" t="s">
        <v>167</v>
      </c>
      <c r="J4" s="114" t="s">
        <v>163</v>
      </c>
    </row>
    <row r="5" spans="1:10">
      <c r="A5" s="23" t="s">
        <v>155</v>
      </c>
      <c r="B5" s="15">
        <f>SUM(B6:B7)</f>
        <v>59381.13</v>
      </c>
      <c r="C5" s="15">
        <f>SUM(C6:C7)</f>
        <v>60052.19</v>
      </c>
      <c r="D5" s="15">
        <f>SUM(D6:D7)</f>
        <v>1185403.6299999999</v>
      </c>
      <c r="E5" s="15">
        <v>800000</v>
      </c>
      <c r="F5" s="15"/>
      <c r="G5" s="15"/>
      <c r="H5" s="15"/>
      <c r="I5" s="15">
        <v>60000</v>
      </c>
      <c r="J5" s="18">
        <f>SUM(B5:I5)</f>
        <v>2164836.9500000002</v>
      </c>
    </row>
    <row r="6" spans="1:10">
      <c r="A6" s="23" t="s">
        <v>157</v>
      </c>
      <c r="B6" s="15">
        <v>9324.35</v>
      </c>
      <c r="C6" s="15">
        <v>10014.39</v>
      </c>
      <c r="D6" s="15">
        <v>1085403.6299999999</v>
      </c>
      <c r="F6" s="15">
        <v>100</v>
      </c>
      <c r="G6" s="15">
        <v>500</v>
      </c>
      <c r="H6" s="15">
        <v>0</v>
      </c>
      <c r="I6" s="15"/>
    </row>
    <row r="7" spans="1:10">
      <c r="A7" s="23" t="s">
        <v>158</v>
      </c>
      <c r="B7" s="15">
        <v>50056.78</v>
      </c>
      <c r="C7" s="15">
        <v>50037.8</v>
      </c>
      <c r="D7" s="15">
        <v>100000</v>
      </c>
      <c r="I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NC-SUM</vt:lpstr>
      <vt:lpstr>JX-flow</vt:lpstr>
      <vt:lpstr>dw-allocation</vt:lpstr>
      <vt:lpstr>wd-op-log</vt:lpstr>
      <vt:lpstr>Bank-Alloc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2022-07-18T13:28:45Z</dcterms:modified>
</cp:coreProperties>
</file>