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dn266\Dropbox\CR\"/>
    </mc:Choice>
  </mc:AlternateContent>
  <xr:revisionPtr revIDLastSave="0" documentId="8_{E9B08EAF-E1FF-4FEE-8C38-F5644176482E}" xr6:coauthVersionLast="36" xr6:coauthVersionMax="36" xr10:uidLastSave="{00000000-0000-0000-0000-000000000000}"/>
  <bookViews>
    <workbookView xWindow="14025" yWindow="840" windowWidth="29085" windowHeight="18210" xr2:uid="{00000000-000D-0000-FFFF-FFFF00000000}"/>
  </bookViews>
  <sheets>
    <sheet name="CostaRica_Chemistry_20200518" sheetId="1" r:id="rId1"/>
  </sheets>
  <calcPr calcId="191029"/>
</workbook>
</file>

<file path=xl/calcChain.xml><?xml version="1.0" encoding="utf-8"?>
<calcChain xmlns="http://schemas.openxmlformats.org/spreadsheetml/2006/main">
  <c r="P25" i="1" l="1"/>
  <c r="P24" i="1"/>
  <c r="P23" i="1"/>
  <c r="P37" i="1"/>
  <c r="P22" i="1"/>
  <c r="P36" i="1"/>
  <c r="P35" i="1"/>
  <c r="P33" i="1"/>
  <c r="N25" i="1"/>
  <c r="M25" i="1"/>
  <c r="L25" i="1"/>
  <c r="N24" i="1"/>
  <c r="M24" i="1"/>
  <c r="L24" i="1"/>
  <c r="K24" i="1"/>
  <c r="I24" i="1"/>
  <c r="H24" i="1"/>
  <c r="G24" i="1"/>
  <c r="F24" i="1"/>
  <c r="N23" i="1"/>
  <c r="M23" i="1"/>
  <c r="L23" i="1"/>
  <c r="K23" i="1"/>
  <c r="F23" i="1"/>
  <c r="N37" i="1"/>
  <c r="M37" i="1"/>
  <c r="L37" i="1"/>
  <c r="I37" i="1"/>
  <c r="H37" i="1"/>
  <c r="F37" i="1"/>
  <c r="N22" i="1"/>
  <c r="M22" i="1"/>
  <c r="L22" i="1"/>
  <c r="K22" i="1"/>
  <c r="I22" i="1"/>
  <c r="H22" i="1"/>
  <c r="G22" i="1"/>
  <c r="F22" i="1"/>
  <c r="N36" i="1"/>
  <c r="M36" i="1"/>
  <c r="L36" i="1"/>
  <c r="K36" i="1"/>
  <c r="I36" i="1"/>
  <c r="H36" i="1"/>
  <c r="G36" i="1"/>
  <c r="F36" i="1"/>
  <c r="N35" i="1"/>
  <c r="M35" i="1"/>
  <c r="L35" i="1"/>
  <c r="I35" i="1"/>
  <c r="H35" i="1"/>
  <c r="G35" i="1"/>
  <c r="F35" i="1"/>
  <c r="N33" i="1"/>
  <c r="M33" i="1"/>
  <c r="L33" i="1"/>
  <c r="I33" i="1"/>
  <c r="H33" i="1"/>
  <c r="G33" i="1"/>
  <c r="F33" i="1"/>
</calcChain>
</file>

<file path=xl/sharedStrings.xml><?xml version="1.0" encoding="utf-8"?>
<sst xmlns="http://schemas.openxmlformats.org/spreadsheetml/2006/main" count="392" uniqueCount="155">
  <si>
    <t>ID</t>
  </si>
  <si>
    <t>Site</t>
  </si>
  <si>
    <t>Source</t>
  </si>
  <si>
    <t>Temp</t>
  </si>
  <si>
    <t>SPCOND</t>
  </si>
  <si>
    <t>pH</t>
  </si>
  <si>
    <t>ORP</t>
  </si>
  <si>
    <t>AlkalinityW</t>
  </si>
  <si>
    <t>NH3_f</t>
  </si>
  <si>
    <t>H2S_f</t>
  </si>
  <si>
    <t>NO3_f</t>
  </si>
  <si>
    <t>DOC</t>
  </si>
  <si>
    <t>TDN</t>
  </si>
  <si>
    <t>Cl</t>
  </si>
  <si>
    <t>Fl</t>
  </si>
  <si>
    <t>NO2</t>
  </si>
  <si>
    <t>NO3</t>
  </si>
  <si>
    <t>SO4</t>
  </si>
  <si>
    <t>Li</t>
  </si>
  <si>
    <t>Na_IC</t>
  </si>
  <si>
    <t>K_IC</t>
  </si>
  <si>
    <t>Mg_IC</t>
  </si>
  <si>
    <t>Ca_IC</t>
  </si>
  <si>
    <t>Mo</t>
  </si>
  <si>
    <t>Cd</t>
  </si>
  <si>
    <t>Sb</t>
  </si>
  <si>
    <t>Pb</t>
  </si>
  <si>
    <t>U</t>
  </si>
  <si>
    <t>Al</t>
  </si>
  <si>
    <t>Si</t>
  </si>
  <si>
    <t>P</t>
  </si>
  <si>
    <t>S</t>
  </si>
  <si>
    <t>Ca</t>
  </si>
  <si>
    <t>Cr</t>
  </si>
  <si>
    <t>Mn</t>
  </si>
  <si>
    <t>Fe</t>
  </si>
  <si>
    <t>Co</t>
  </si>
  <si>
    <t>Ni</t>
  </si>
  <si>
    <t>Cu</t>
  </si>
  <si>
    <t>Ti</t>
  </si>
  <si>
    <t>Zn</t>
  </si>
  <si>
    <t>B</t>
  </si>
  <si>
    <t>Sr</t>
  </si>
  <si>
    <t>K</t>
  </si>
  <si>
    <t>As</t>
  </si>
  <si>
    <t>Na</t>
  </si>
  <si>
    <t>Mg</t>
  </si>
  <si>
    <t>O18</t>
  </si>
  <si>
    <t>D</t>
  </si>
  <si>
    <t>Well 202</t>
  </si>
  <si>
    <t>Soil</t>
  </si>
  <si>
    <t>Well 200</t>
  </si>
  <si>
    <t>Sp. Box</t>
  </si>
  <si>
    <t>Spring</t>
  </si>
  <si>
    <t>Howler Weir</t>
  </si>
  <si>
    <t>Downstream</t>
  </si>
  <si>
    <t>Stream</t>
  </si>
  <si>
    <t>Howler 2</t>
  </si>
  <si>
    <t>HW Trib</t>
  </si>
  <si>
    <t>Well 203</t>
  </si>
  <si>
    <t>Well 205</t>
  </si>
  <si>
    <t>Upstream</t>
  </si>
  <si>
    <t>USLB</t>
  </si>
  <si>
    <t>US10</t>
  </si>
  <si>
    <t>DS9Bot</t>
  </si>
  <si>
    <t>DS11</t>
  </si>
  <si>
    <t>US11</t>
  </si>
  <si>
    <t>DS12</t>
  </si>
  <si>
    <t>US12</t>
  </si>
  <si>
    <t>DS13</t>
  </si>
  <si>
    <t>US13</t>
  </si>
  <si>
    <t>DS14</t>
  </si>
  <si>
    <t>US14</t>
  </si>
  <si>
    <t>DS15</t>
  </si>
  <si>
    <t>US15</t>
  </si>
  <si>
    <t>DS16</t>
  </si>
  <si>
    <t>US16</t>
  </si>
  <si>
    <t>DS17</t>
  </si>
  <si>
    <t>US17</t>
  </si>
  <si>
    <t>DS18</t>
  </si>
  <si>
    <t>US18</t>
  </si>
  <si>
    <t>DS19</t>
  </si>
  <si>
    <t>US19</t>
  </si>
  <si>
    <t>DS20</t>
  </si>
  <si>
    <t>US20</t>
  </si>
  <si>
    <t>DS21</t>
  </si>
  <si>
    <t>US21</t>
  </si>
  <si>
    <t>DS22</t>
  </si>
  <si>
    <t>US22</t>
  </si>
  <si>
    <t>DS23</t>
  </si>
  <si>
    <t>US23</t>
  </si>
  <si>
    <t>DS24</t>
  </si>
  <si>
    <t>US24</t>
  </si>
  <si>
    <t>DS25</t>
  </si>
  <si>
    <t>US25</t>
  </si>
  <si>
    <t>US UP</t>
  </si>
  <si>
    <t>Rain 1</t>
  </si>
  <si>
    <t>Rain</t>
  </si>
  <si>
    <t>Rain 2</t>
  </si>
  <si>
    <t>SamplingDate</t>
  </si>
  <si>
    <t>Chemetrics_Acidified_Date</t>
  </si>
  <si>
    <t>AlkalinityS</t>
  </si>
  <si>
    <t>Fetot</t>
  </si>
  <si>
    <t>BDL</t>
  </si>
  <si>
    <t>O2</t>
  </si>
  <si>
    <t>Mn_f</t>
  </si>
  <si>
    <t>SO4_f</t>
  </si>
  <si>
    <t>As_f</t>
  </si>
  <si>
    <t>DS10</t>
  </si>
  <si>
    <t>TotalNField</t>
  </si>
  <si>
    <t>Howler Monkey 1</t>
  </si>
  <si>
    <t>Rain 4</t>
  </si>
  <si>
    <t>Howler Monkey 2</t>
  </si>
  <si>
    <t>Howler Monkey 3</t>
  </si>
  <si>
    <t>Howler Monkey 4</t>
  </si>
  <si>
    <t>Howler Monkey 5</t>
  </si>
  <si>
    <t>Rain 5</t>
  </si>
  <si>
    <t>Howler Monkey 6</t>
  </si>
  <si>
    <t>Howler Monkey 7</t>
  </si>
  <si>
    <t>Well 200e</t>
  </si>
  <si>
    <t>Well 205b</t>
  </si>
  <si>
    <t>SP 38</t>
  </si>
  <si>
    <t>SP 39</t>
  </si>
  <si>
    <t>Rain 6</t>
  </si>
  <si>
    <t>SP 20</t>
  </si>
  <si>
    <t>SP 14</t>
  </si>
  <si>
    <t>SP 30</t>
  </si>
  <si>
    <t>SP 32</t>
  </si>
  <si>
    <t>upper weir 1</t>
  </si>
  <si>
    <t>Howler monkey 8</t>
  </si>
  <si>
    <t>rain 7</t>
  </si>
  <si>
    <t>well 206</t>
  </si>
  <si>
    <t>Rain 1 2019</t>
  </si>
  <si>
    <t>Rain 2 2019</t>
  </si>
  <si>
    <t>Rain 3 2019</t>
  </si>
  <si>
    <t>Well 201 2019</t>
  </si>
  <si>
    <t>Well 202 2019</t>
  </si>
  <si>
    <t>Well 200a</t>
  </si>
  <si>
    <t>Well 200b</t>
  </si>
  <si>
    <t>Well 200c</t>
  </si>
  <si>
    <t>Well 200d</t>
  </si>
  <si>
    <t>Well 205a</t>
  </si>
  <si>
    <t>Sr2</t>
  </si>
  <si>
    <t>Ba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</si>
  <si>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</si>
  <si>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</si>
  <si>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</si>
  <si>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</si>
  <si>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</si>
  <si>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</si>
  <si>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</si>
  <si>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</si>
  <si>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</si>
  <si>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DS01</t>
  </si>
  <si>
    <t>DS09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</si>
</sst>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FFF6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22" fontId="18" fillId="0" borderId="0" xfId="0" applyNumberFormat="1" applyFont="1" applyFill="1" applyBorder="1" applyAlignment="1">
      <alignment horizontal="right" wrapText="1"/>
    </xf>
    <xf numFmtId="22" fontId="18" fillId="0" borderId="0" xfId="0" applyNumberFormat="1" applyFont="1" applyFill="1" applyBorder="1"/>
    <xf numFmtId="0" fontId="18" fillId="33" borderId="0" xfId="0" applyFont="1" applyFill="1" applyBorder="1" applyAlignment="1">
      <alignment horizontal="right" wrapText="1"/>
    </xf>
    <xf numFmtId="0" fontId="18" fillId="33" borderId="0" xfId="0" applyFont="1" applyFill="1" applyBorder="1" applyAlignment="1">
      <alignment wrapText="1"/>
    </xf>
    <xf numFmtId="0" fontId="18" fillId="33" borderId="0" xfId="0" applyFont="1" applyFill="1" applyBorder="1"/>
    <xf numFmtId="0" fontId="16" fillId="0" borderId="0" xfId="0" applyFont="1" applyFill="1" applyBorder="1"/>
    <xf numFmtId="0" fontId="16" fillId="33" borderId="0" xfId="0" applyFont="1" applyFill="1" applyBorder="1"/>
    <xf numFmtId="0" fontId="16" fillId="34" borderId="0" xfId="0" applyFont="1" applyFill="1" applyBorder="1"/>
    <xf numFmtId="0" fontId="16" fillId="35" borderId="0" xfId="0" applyFont="1" applyFill="1" applyBorder="1"/>
    <xf numFmtId="0" fontId="16" fillId="36" borderId="0" xfId="0" applyFont="1" applyFill="1" applyBorder="1"/>
    <xf numFmtId="0" fontId="16" fillId="37" borderId="0" xfId="0" applyFont="1" applyFill="1" applyBorder="1"/>
    <xf numFmtId="2" fontId="20" fillId="36" borderId="0" xfId="0" applyNumberFormat="1" applyFont="1" applyFill="1" applyBorder="1"/>
    <xf numFmtId="0" fontId="0" fillId="35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2" fontId="0" fillId="36" borderId="0" xfId="0" applyNumberFormat="1" applyFont="1" applyFill="1" applyBorder="1"/>
    <xf numFmtId="14" fontId="0" fillId="0" borderId="0" xfId="0" applyNumberFormat="1" applyFont="1" applyFill="1" applyBorder="1"/>
    <xf numFmtId="0" fontId="0" fillId="33" borderId="0" xfId="0" applyFont="1" applyFill="1" applyBorder="1" applyAlignment="1">
      <alignment wrapText="1"/>
    </xf>
    <xf numFmtId="0" fontId="0" fillId="37" borderId="0" xfId="0" applyFont="1" applyFill="1" applyBorder="1"/>
    <xf numFmtId="0" fontId="0" fillId="33" borderId="0" xfId="0" applyFont="1" applyFill="1" applyBorder="1"/>
    <xf numFmtId="22" fontId="0" fillId="0" borderId="0" xfId="0" applyNumberFormat="1" applyFont="1" applyFill="1" applyBorder="1"/>
    <xf numFmtId="0" fontId="0" fillId="34" borderId="0" xfId="0" applyFont="1" applyFill="1" applyBorder="1"/>
    <xf numFmtId="0" fontId="0" fillId="36" borderId="0" xfId="0" applyFont="1" applyFill="1" applyBorder="1"/>
    <xf numFmtId="0" fontId="0" fillId="33" borderId="0" xfId="0" applyFont="1" applyFill="1"/>
    <xf numFmtId="2" fontId="0" fillId="36" borderId="0" xfId="0" applyNumberFormat="1" applyFont="1" applyFill="1"/>
    <xf numFmtId="0" fontId="21" fillId="35" borderId="0" xfId="0" applyFont="1" applyFill="1" applyBorder="1" applyAlignment="1">
      <alignment vertical="center" wrapText="1"/>
    </xf>
    <xf numFmtId="0" fontId="21" fillId="35" borderId="0" xfId="0" applyFont="1" applyFill="1" applyBorder="1" applyAlignment="1">
      <alignment horizontal="right"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0D000000}"/>
    <cellStyle name="60% - Accent2" xfId="25" builtinId="36" customBuiltin="1"/>
    <cellStyle name="60% - Accent2 2" xfId="44" xr:uid="{00000000-0005-0000-0000-00000F000000}"/>
    <cellStyle name="60% - Accent3" xfId="29" builtinId="40" customBuiltin="1"/>
    <cellStyle name="60% - Accent3 2" xfId="45" xr:uid="{00000000-0005-0000-0000-000011000000}"/>
    <cellStyle name="60% - Accent4" xfId="33" builtinId="44" customBuiltin="1"/>
    <cellStyle name="60% - Accent4 2" xfId="46" xr:uid="{00000000-0005-0000-0000-000013000000}"/>
    <cellStyle name="60% - Accent5" xfId="37" builtinId="48" customBuiltin="1"/>
    <cellStyle name="60% - Accent5 2" xfId="47" xr:uid="{00000000-0005-0000-0000-000015000000}"/>
    <cellStyle name="60% - Accent6" xfId="41" builtinId="52" customBuiltin="1"/>
    <cellStyle name="60% - Accent6 2" xfId="48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2A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3FFF6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93"/>
  <sheetViews>
    <sheetView tabSelected="1" topLeftCell="A34" zoomScale="82" zoomScaleNormal="82" workbookViewId="0">
      <pane xSplit="1" topLeftCell="AF1" activePane="topRight" state="frozen"/>
      <selection pane="topRight" activeCell="BG50" sqref="BG50:BG74"/>
    </sheetView>
  </sheetViews>
  <sheetFormatPr defaultColWidth="8.7109375" defaultRowHeight="15" x14ac:dyDescent="0.25"/>
  <cols>
    <col min="1" max="1" width="16.85546875" style="14" bestFit="1" customWidth="1"/>
    <col min="2" max="3" width="23.85546875" style="14" customWidth="1"/>
    <col min="4" max="5" width="8.7109375" style="14"/>
    <col min="6" max="20" width="8.7109375" style="20"/>
    <col min="21" max="22" width="8.7109375" style="22"/>
    <col min="23" max="31" width="8.7109375" style="13"/>
    <col min="32" max="32" width="8.7109375" style="13" customWidth="1"/>
    <col min="33" max="58" width="8.7109375" style="23"/>
    <col min="59" max="60" width="8.7109375" style="19"/>
    <col min="61" max="65" width="8.7109375" style="14"/>
    <col min="66" max="66" width="9.140625" customWidth="1"/>
    <col min="67" max="16384" width="8.7109375" style="14"/>
  </cols>
  <sheetData>
    <row r="1" spans="1:60" s="6" customFormat="1" x14ac:dyDescent="0.25">
      <c r="A1" s="6" t="s">
        <v>0</v>
      </c>
      <c r="B1" s="6" t="s">
        <v>99</v>
      </c>
      <c r="C1" s="6" t="s">
        <v>100</v>
      </c>
      <c r="D1" s="6" t="s">
        <v>1</v>
      </c>
      <c r="E1" s="6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101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102</v>
      </c>
      <c r="P1" s="7" t="s">
        <v>104</v>
      </c>
      <c r="Q1" s="7" t="s">
        <v>105</v>
      </c>
      <c r="R1" s="7" t="s">
        <v>106</v>
      </c>
      <c r="S1" s="7" t="s">
        <v>107</v>
      </c>
      <c r="T1" s="7" t="s">
        <v>109</v>
      </c>
      <c r="U1" s="8" t="s">
        <v>11</v>
      </c>
      <c r="V1" s="8" t="s">
        <v>12</v>
      </c>
      <c r="W1" s="9" t="s">
        <v>13</v>
      </c>
      <c r="X1" s="9" t="s">
        <v>14</v>
      </c>
      <c r="Y1" s="9" t="s">
        <v>15</v>
      </c>
      <c r="Z1" s="9" t="s">
        <v>16</v>
      </c>
      <c r="AA1" s="9" t="s">
        <v>17</v>
      </c>
      <c r="AB1" s="9" t="s">
        <v>18</v>
      </c>
      <c r="AC1" s="9" t="s">
        <v>19</v>
      </c>
      <c r="AD1" s="9" t="s">
        <v>20</v>
      </c>
      <c r="AE1" s="9" t="s">
        <v>21</v>
      </c>
      <c r="AF1" s="9" t="s">
        <v>22</v>
      </c>
      <c r="AG1" s="10" t="s">
        <v>23</v>
      </c>
      <c r="AH1" s="10" t="s">
        <v>24</v>
      </c>
      <c r="AI1" s="10" t="s">
        <v>25</v>
      </c>
      <c r="AJ1" s="10" t="s">
        <v>26</v>
      </c>
      <c r="AK1" s="10" t="s">
        <v>27</v>
      </c>
      <c r="AL1" s="10" t="s">
        <v>28</v>
      </c>
      <c r="AM1" s="10" t="s">
        <v>29</v>
      </c>
      <c r="AN1" s="10" t="s">
        <v>30</v>
      </c>
      <c r="AO1" s="10" t="s">
        <v>31</v>
      </c>
      <c r="AP1" s="10" t="s">
        <v>32</v>
      </c>
      <c r="AQ1" s="10" t="s">
        <v>33</v>
      </c>
      <c r="AR1" s="10" t="s">
        <v>34</v>
      </c>
      <c r="AS1" s="10" t="s">
        <v>35</v>
      </c>
      <c r="AT1" s="10" t="s">
        <v>36</v>
      </c>
      <c r="AU1" s="10" t="s">
        <v>37</v>
      </c>
      <c r="AV1" s="10" t="s">
        <v>38</v>
      </c>
      <c r="AW1" s="10" t="s">
        <v>39</v>
      </c>
      <c r="AX1" s="10" t="s">
        <v>40</v>
      </c>
      <c r="AY1" s="10" t="s">
        <v>41</v>
      </c>
      <c r="AZ1" s="10" t="s">
        <v>42</v>
      </c>
      <c r="BA1" s="10" t="s">
        <v>142</v>
      </c>
      <c r="BB1" s="10" t="s">
        <v>143</v>
      </c>
      <c r="BC1" s="10" t="s">
        <v>43</v>
      </c>
      <c r="BD1" s="10" t="s">
        <v>44</v>
      </c>
      <c r="BE1" s="10" t="s">
        <v>45</v>
      </c>
      <c r="BF1" s="10" t="s">
        <v>46</v>
      </c>
      <c r="BG1" s="11" t="s">
        <v>47</v>
      </c>
      <c r="BH1" s="11" t="s">
        <v>48</v>
      </c>
    </row>
    <row r="2" spans="1:60" x14ac:dyDescent="0.25">
      <c r="A2" s="14" t="s">
        <v>153</v>
      </c>
      <c r="B2" s="21">
        <v>43287.720138888886</v>
      </c>
      <c r="C2" s="1">
        <v>43287.720138888886</v>
      </c>
      <c r="D2" s="14" t="s">
        <v>55</v>
      </c>
      <c r="E2" s="14" t="s">
        <v>56</v>
      </c>
      <c r="F2" s="20">
        <v>22.2</v>
      </c>
      <c r="G2" s="20">
        <v>112.7</v>
      </c>
      <c r="H2" s="20">
        <v>7.4</v>
      </c>
      <c r="I2" s="20">
        <v>268</v>
      </c>
      <c r="K2" s="20">
        <v>45.8</v>
      </c>
      <c r="L2" s="20">
        <v>0.18</v>
      </c>
      <c r="M2" s="20">
        <v>0.02</v>
      </c>
      <c r="N2" s="20">
        <v>0.06</v>
      </c>
      <c r="O2" s="4" t="s">
        <v>103</v>
      </c>
      <c r="P2" s="3">
        <v>8.35</v>
      </c>
      <c r="Q2" s="3"/>
      <c r="R2" s="3"/>
      <c r="S2" s="3"/>
      <c r="T2" s="20">
        <v>0.24</v>
      </c>
      <c r="U2" s="22">
        <v>0.92</v>
      </c>
      <c r="V2" s="22">
        <v>0.1</v>
      </c>
      <c r="W2" s="13">
        <v>1.9524999999999999</v>
      </c>
      <c r="X2" s="13">
        <v>1.2E-2</v>
      </c>
      <c r="Y2" s="13">
        <v>1.9421999999999999</v>
      </c>
      <c r="Z2" s="13">
        <v>0.12570000000000001</v>
      </c>
      <c r="AA2" s="13">
        <v>0.79020000000000001</v>
      </c>
      <c r="AC2" s="13">
        <v>7.2396000000000003</v>
      </c>
      <c r="AD2" s="13">
        <v>3.1356999999999999</v>
      </c>
      <c r="AE2" s="13">
        <v>2.0506000000000002</v>
      </c>
      <c r="AF2" s="13">
        <v>10.464499999999999</v>
      </c>
      <c r="BG2" s="19">
        <v>-4.88</v>
      </c>
      <c r="BH2" s="19">
        <v>-22.9</v>
      </c>
    </row>
    <row r="3" spans="1:60" x14ac:dyDescent="0.25">
      <c r="A3" s="14" t="s">
        <v>154</v>
      </c>
      <c r="B3" s="1">
        <v>43288.4375</v>
      </c>
      <c r="C3" s="1">
        <v>43288.4375</v>
      </c>
      <c r="D3" s="14" t="s">
        <v>55</v>
      </c>
      <c r="E3" s="14" t="s">
        <v>56</v>
      </c>
      <c r="F3" s="20">
        <v>22.1</v>
      </c>
      <c r="G3" s="20">
        <v>106.4</v>
      </c>
      <c r="H3" s="20">
        <v>7.6</v>
      </c>
      <c r="I3" s="20">
        <v>199.3</v>
      </c>
      <c r="K3" s="20">
        <v>42</v>
      </c>
      <c r="M3" s="20">
        <v>0.01</v>
      </c>
      <c r="N3" s="20">
        <v>7.0000000000000007E-2</v>
      </c>
      <c r="O3" s="4" t="s">
        <v>103</v>
      </c>
      <c r="P3" s="4"/>
      <c r="Q3" s="4"/>
      <c r="R3" s="4"/>
      <c r="S3" s="4"/>
      <c r="U3" s="22">
        <v>1.08</v>
      </c>
      <c r="V3" s="22">
        <v>0.13</v>
      </c>
      <c r="W3" s="13">
        <v>2.25</v>
      </c>
      <c r="X3" s="13">
        <v>5.7000000000000002E-3</v>
      </c>
      <c r="Y3" s="13">
        <v>2.0737999999999999</v>
      </c>
      <c r="Z3" s="13">
        <v>0.2422</v>
      </c>
      <c r="AA3" s="13">
        <v>1.0014000000000001</v>
      </c>
      <c r="AB3" s="13">
        <v>1.6000000000000001E-3</v>
      </c>
      <c r="AC3" s="13">
        <v>8.2906999999999993</v>
      </c>
      <c r="AD3" s="13">
        <v>2.4870000000000001</v>
      </c>
      <c r="AE3" s="13">
        <v>1.8826000000000001</v>
      </c>
      <c r="AF3" s="13">
        <v>9.4699000000000009</v>
      </c>
      <c r="BG3" s="19">
        <v>-4.5199999999999996</v>
      </c>
      <c r="BH3" s="19">
        <v>-25.2</v>
      </c>
    </row>
    <row r="4" spans="1:60" x14ac:dyDescent="0.25">
      <c r="A4" s="14" t="s">
        <v>108</v>
      </c>
      <c r="B4" s="21">
        <v>43288.497916666667</v>
      </c>
      <c r="C4" s="21">
        <v>43288.497916666667</v>
      </c>
      <c r="D4" s="14" t="s">
        <v>55</v>
      </c>
      <c r="E4" s="14" t="s">
        <v>56</v>
      </c>
      <c r="K4" s="18">
        <v>44.2</v>
      </c>
      <c r="L4" s="18">
        <v>97</v>
      </c>
      <c r="M4" s="18">
        <v>0.06</v>
      </c>
      <c r="N4" s="18">
        <v>0.08</v>
      </c>
      <c r="O4" s="18" t="s">
        <v>103</v>
      </c>
      <c r="U4" s="22">
        <v>2.5</v>
      </c>
      <c r="V4" s="22">
        <v>0.09</v>
      </c>
      <c r="AL4" s="16">
        <v>270.06688300000002</v>
      </c>
      <c r="AM4" s="16">
        <v>57.818206317999994</v>
      </c>
      <c r="AN4" s="16">
        <v>24.254172000000001</v>
      </c>
      <c r="AO4" s="16">
        <v>970.29538500000001</v>
      </c>
      <c r="AP4" s="16">
        <v>16.106486317000002</v>
      </c>
      <c r="AQ4" s="16">
        <v>0.86460599999999999</v>
      </c>
      <c r="AR4" s="16">
        <v>1.782027</v>
      </c>
      <c r="AS4" s="16">
        <v>16.640791</v>
      </c>
      <c r="AT4" s="16">
        <v>2.2252999999999998E-2</v>
      </c>
      <c r="AU4" s="16">
        <v>0.15237200000000001</v>
      </c>
      <c r="AV4" s="16">
        <v>3.386978</v>
      </c>
      <c r="AW4" s="16">
        <v>3.8283330000000002</v>
      </c>
      <c r="AX4" s="16">
        <v>59.653252999999999</v>
      </c>
      <c r="AY4" s="12">
        <v>12361.532094</v>
      </c>
      <c r="AZ4" s="16">
        <v>207.62912499999999</v>
      </c>
      <c r="BA4" s="16"/>
      <c r="BB4" s="16"/>
      <c r="BC4" s="16">
        <v>5.3900058780000002</v>
      </c>
      <c r="BD4" s="16">
        <v>0.56331900000000001</v>
      </c>
      <c r="BE4" s="16">
        <v>17.782507425999999</v>
      </c>
      <c r="BF4" s="16">
        <v>5.750125444</v>
      </c>
      <c r="BG4" s="19">
        <v>-4.96</v>
      </c>
      <c r="BH4" s="19">
        <v>-24.8</v>
      </c>
    </row>
    <row r="5" spans="1:60" x14ac:dyDescent="0.25">
      <c r="A5" s="14" t="s">
        <v>65</v>
      </c>
      <c r="B5" s="1">
        <v>43288.568055555559</v>
      </c>
      <c r="C5" s="1">
        <v>43288.576388888891</v>
      </c>
      <c r="D5" s="14" t="s">
        <v>55</v>
      </c>
      <c r="E5" s="14" t="s">
        <v>56</v>
      </c>
      <c r="F5" s="20">
        <v>22</v>
      </c>
      <c r="G5" s="20">
        <v>91.5</v>
      </c>
      <c r="H5" s="20">
        <v>7.5</v>
      </c>
      <c r="I5" s="20">
        <v>210.9</v>
      </c>
      <c r="K5" s="20">
        <v>33.200000000000003</v>
      </c>
      <c r="L5" s="20">
        <v>0.64</v>
      </c>
      <c r="M5" s="20">
        <v>0.16</v>
      </c>
      <c r="N5" s="20">
        <v>0.1</v>
      </c>
      <c r="O5" s="3">
        <v>0.4</v>
      </c>
      <c r="P5" s="3"/>
      <c r="Q5" s="3"/>
      <c r="R5" s="3"/>
      <c r="S5" s="3"/>
      <c r="T5" s="20">
        <v>0.74</v>
      </c>
      <c r="U5" s="22">
        <v>12.01</v>
      </c>
      <c r="V5" s="22">
        <v>0.26</v>
      </c>
      <c r="W5" s="13">
        <v>2.62</v>
      </c>
      <c r="X5" s="13">
        <v>1.8200000000000001E-2</v>
      </c>
      <c r="Y5" s="13">
        <v>1.6556</v>
      </c>
      <c r="Z5" s="13">
        <v>0.25509999999999999</v>
      </c>
      <c r="AA5" s="13">
        <v>1.4052</v>
      </c>
      <c r="AB5" s="13">
        <v>4.0000000000000001E-3</v>
      </c>
      <c r="AC5" s="13">
        <v>13.445600000000001</v>
      </c>
      <c r="AD5" s="13">
        <v>1.4573</v>
      </c>
      <c r="AE5" s="13">
        <v>1.2997000000000001</v>
      </c>
      <c r="AF5" s="13">
        <v>6.9702000000000002</v>
      </c>
      <c r="AL5" s="23">
        <v>853.77</v>
      </c>
      <c r="AM5" s="23">
        <v>49.33</v>
      </c>
      <c r="AN5" s="23">
        <v>18.05</v>
      </c>
      <c r="AO5" s="23">
        <v>1324.32</v>
      </c>
      <c r="AP5" s="23">
        <v>12.75</v>
      </c>
      <c r="AQ5" s="23">
        <v>2.72</v>
      </c>
      <c r="AR5" s="23">
        <v>10.36</v>
      </c>
      <c r="AS5" s="23">
        <v>259.38</v>
      </c>
      <c r="AT5" s="23">
        <v>0.13</v>
      </c>
      <c r="AU5" s="23">
        <v>0.46</v>
      </c>
      <c r="AV5" s="23">
        <v>4.04</v>
      </c>
      <c r="AW5" s="23">
        <v>9.74</v>
      </c>
      <c r="AX5" s="23">
        <v>225.48</v>
      </c>
      <c r="AY5" s="23">
        <v>30304.03</v>
      </c>
      <c r="AZ5" s="23">
        <v>157.29</v>
      </c>
      <c r="BC5" s="23">
        <v>4.54</v>
      </c>
      <c r="BD5" s="23">
        <v>0.49</v>
      </c>
      <c r="BE5" s="23">
        <v>24.01</v>
      </c>
      <c r="BF5" s="23">
        <v>4.1100000000000003</v>
      </c>
      <c r="BG5" s="19">
        <v>-3.55</v>
      </c>
      <c r="BH5" s="19">
        <v>-23.3</v>
      </c>
    </row>
    <row r="6" spans="1:60" x14ac:dyDescent="0.25">
      <c r="A6" s="14" t="s">
        <v>67</v>
      </c>
      <c r="B6" s="1">
        <v>43288.661805555559</v>
      </c>
      <c r="C6" s="1">
        <v>43288.661805555559</v>
      </c>
      <c r="D6" s="14" t="s">
        <v>55</v>
      </c>
      <c r="E6" s="14" t="s">
        <v>56</v>
      </c>
      <c r="F6" s="20">
        <v>21.9</v>
      </c>
      <c r="G6" s="20">
        <v>107</v>
      </c>
      <c r="H6" s="20">
        <v>7.5</v>
      </c>
      <c r="I6" s="20">
        <v>234.6</v>
      </c>
      <c r="K6" s="20">
        <v>43.4</v>
      </c>
      <c r="M6" s="20">
        <v>0.02</v>
      </c>
      <c r="N6" s="20">
        <v>0.06</v>
      </c>
      <c r="O6" s="4" t="s">
        <v>103</v>
      </c>
      <c r="P6" s="4"/>
      <c r="Q6" s="4"/>
      <c r="R6" s="4"/>
      <c r="S6" s="4"/>
      <c r="U6" s="22">
        <v>1.2</v>
      </c>
      <c r="V6" s="22">
        <v>0.11</v>
      </c>
      <c r="W6" s="13">
        <v>2.2138</v>
      </c>
      <c r="X6" s="13">
        <v>3.7000000000000002E-3</v>
      </c>
      <c r="Y6" s="13">
        <v>2.1027</v>
      </c>
      <c r="Z6" s="13">
        <v>0.27550000000000002</v>
      </c>
      <c r="AA6" s="13">
        <v>1.1920999999999999</v>
      </c>
      <c r="AB6" s="13">
        <v>5.1000000000000004E-3</v>
      </c>
      <c r="AC6" s="13">
        <v>8.6417999999999999</v>
      </c>
      <c r="AD6" s="13">
        <v>2.9870000000000001</v>
      </c>
      <c r="AE6" s="13">
        <v>1.9497</v>
      </c>
      <c r="AF6" s="13">
        <v>9.7109000000000005</v>
      </c>
      <c r="AL6" s="23">
        <v>398.87</v>
      </c>
      <c r="AM6" s="23">
        <v>56.97</v>
      </c>
      <c r="AN6" s="23">
        <v>23.08</v>
      </c>
      <c r="AO6" s="23">
        <v>1039.8399999999999</v>
      </c>
      <c r="AP6" s="23">
        <v>15.59</v>
      </c>
      <c r="AQ6" s="23">
        <v>0.97</v>
      </c>
      <c r="AR6" s="23">
        <v>1.76</v>
      </c>
      <c r="AS6" s="23">
        <v>28.44</v>
      </c>
      <c r="AT6" s="23">
        <v>0.04</v>
      </c>
      <c r="AU6" s="23">
        <v>0.17</v>
      </c>
      <c r="AV6" s="23">
        <v>2.16</v>
      </c>
      <c r="AW6" s="23">
        <v>5.63</v>
      </c>
      <c r="AX6" s="23">
        <v>42.49</v>
      </c>
      <c r="AY6" s="23">
        <v>17424.75</v>
      </c>
      <c r="AZ6" s="23">
        <v>198.91</v>
      </c>
      <c r="BC6" s="23">
        <v>4.97</v>
      </c>
      <c r="BD6" s="23">
        <v>0.56999999999999995</v>
      </c>
      <c r="BE6" s="23">
        <v>17.420000000000002</v>
      </c>
      <c r="BF6" s="23">
        <v>5.4</v>
      </c>
      <c r="BG6" s="19">
        <v>-4.4000000000000004</v>
      </c>
      <c r="BH6" s="19">
        <v>-23.9</v>
      </c>
    </row>
    <row r="7" spans="1:60" x14ac:dyDescent="0.25">
      <c r="A7" s="14" t="s">
        <v>69</v>
      </c>
      <c r="B7" s="1">
        <v>43288.732638888891</v>
      </c>
      <c r="C7" s="1">
        <v>43288.75</v>
      </c>
      <c r="D7" s="14" t="s">
        <v>55</v>
      </c>
      <c r="E7" s="14" t="s">
        <v>56</v>
      </c>
      <c r="F7" s="20">
        <v>22</v>
      </c>
      <c r="G7" s="20">
        <v>110.9</v>
      </c>
      <c r="H7" s="20">
        <v>7.5</v>
      </c>
      <c r="I7" s="20">
        <v>268</v>
      </c>
      <c r="K7" s="20">
        <v>46.8</v>
      </c>
      <c r="L7" s="20">
        <v>7.0000000000000007E-2</v>
      </c>
      <c r="M7" s="20">
        <v>0.05</v>
      </c>
      <c r="N7" s="20">
        <v>7.0000000000000007E-2</v>
      </c>
      <c r="O7" s="4" t="s">
        <v>103</v>
      </c>
      <c r="P7" s="4"/>
      <c r="Q7" s="4"/>
      <c r="R7" s="4"/>
      <c r="S7" s="4"/>
      <c r="T7" s="20">
        <v>0.14000000000000001</v>
      </c>
      <c r="U7" s="22">
        <v>0.79</v>
      </c>
      <c r="V7" s="22">
        <v>0.11</v>
      </c>
      <c r="W7" s="13">
        <v>2.1255000000000002</v>
      </c>
      <c r="X7" s="13">
        <v>2.63E-2</v>
      </c>
      <c r="Y7" s="13">
        <v>2.1372</v>
      </c>
      <c r="Z7" s="13">
        <v>0.27160000000000001</v>
      </c>
      <c r="AA7" s="13">
        <v>1.129</v>
      </c>
      <c r="AC7" s="13">
        <v>5.7215999999999996</v>
      </c>
      <c r="AD7" s="13">
        <v>2.6579999999999999</v>
      </c>
      <c r="AE7" s="13">
        <v>1.9182999999999999</v>
      </c>
      <c r="AF7" s="13">
        <v>9.7978000000000005</v>
      </c>
      <c r="AG7" s="23">
        <v>0.18</v>
      </c>
      <c r="AH7" s="23">
        <v>1.66</v>
      </c>
      <c r="AI7" s="23">
        <v>4.2</v>
      </c>
      <c r="AJ7" s="23">
        <v>0.05</v>
      </c>
      <c r="AK7" s="23">
        <v>0</v>
      </c>
      <c r="AL7" s="23">
        <v>18.41</v>
      </c>
      <c r="AM7" s="23">
        <v>51.44</v>
      </c>
      <c r="AN7" s="23">
        <v>23.25</v>
      </c>
      <c r="AO7" s="23">
        <v>801.71</v>
      </c>
      <c r="AP7" s="23">
        <v>15.86</v>
      </c>
      <c r="AQ7" s="23">
        <v>0.04</v>
      </c>
      <c r="AR7" s="23">
        <v>1.26</v>
      </c>
      <c r="AS7" s="23">
        <v>16.02</v>
      </c>
      <c r="AT7" s="23">
        <v>0.03</v>
      </c>
      <c r="AU7" s="23">
        <v>0.1</v>
      </c>
      <c r="AV7" s="23">
        <v>0.74</v>
      </c>
      <c r="AW7" s="23">
        <v>0.3</v>
      </c>
      <c r="AX7" s="23">
        <v>36.1</v>
      </c>
      <c r="AY7" s="23">
        <v>152.13</v>
      </c>
      <c r="AZ7" s="23">
        <v>199.8</v>
      </c>
      <c r="BC7" s="23">
        <v>5.13</v>
      </c>
      <c r="BD7" s="23">
        <v>0.6</v>
      </c>
      <c r="BE7" s="23">
        <v>10.99</v>
      </c>
      <c r="BF7" s="23">
        <v>5.46</v>
      </c>
      <c r="BG7" s="19">
        <v>-4.5199999999999996</v>
      </c>
      <c r="BH7" s="19">
        <v>-24.1</v>
      </c>
    </row>
    <row r="8" spans="1:60" x14ac:dyDescent="0.25">
      <c r="A8" s="14" t="s">
        <v>71</v>
      </c>
      <c r="B8" s="1">
        <v>43288.819444444445</v>
      </c>
      <c r="C8" s="1">
        <v>43288.833333333336</v>
      </c>
      <c r="D8" s="14" t="s">
        <v>55</v>
      </c>
      <c r="E8" s="14" t="s">
        <v>56</v>
      </c>
      <c r="F8" s="20">
        <v>22</v>
      </c>
      <c r="G8" s="20">
        <v>111.7</v>
      </c>
      <c r="H8" s="20">
        <v>7.6</v>
      </c>
      <c r="I8" s="20">
        <v>276.7</v>
      </c>
      <c r="K8" s="20">
        <v>48</v>
      </c>
      <c r="L8" s="20">
        <v>0.01</v>
      </c>
      <c r="M8" s="20">
        <v>0.03</v>
      </c>
      <c r="N8" s="20">
        <v>0.05</v>
      </c>
      <c r="O8" s="4" t="s">
        <v>103</v>
      </c>
      <c r="P8" s="4"/>
      <c r="Q8" s="4"/>
      <c r="R8" s="4"/>
      <c r="S8" s="4"/>
      <c r="T8" s="20">
        <v>0.06</v>
      </c>
      <c r="U8" s="22">
        <v>0.7</v>
      </c>
      <c r="V8" s="22">
        <v>0.09</v>
      </c>
      <c r="W8" s="13">
        <v>1.9951000000000001</v>
      </c>
      <c r="X8" s="13">
        <v>2.5000000000000001E-3</v>
      </c>
      <c r="Y8" s="13">
        <v>2.0426000000000002</v>
      </c>
      <c r="Z8" s="13">
        <v>0.20030000000000001</v>
      </c>
      <c r="AA8" s="13">
        <v>0.85199999999999998</v>
      </c>
      <c r="AB8" s="13">
        <v>1.4E-3</v>
      </c>
      <c r="AC8" s="13">
        <v>5.7374000000000001</v>
      </c>
      <c r="AD8" s="13">
        <v>2.863</v>
      </c>
      <c r="AE8" s="13">
        <v>1.9377</v>
      </c>
      <c r="AF8" s="13">
        <v>9.8847000000000005</v>
      </c>
      <c r="AG8" s="23">
        <v>0.01</v>
      </c>
      <c r="AH8" s="23">
        <v>3.11</v>
      </c>
      <c r="AI8" s="23">
        <v>1.66</v>
      </c>
      <c r="AJ8" s="23">
        <v>0.02</v>
      </c>
      <c r="AK8" s="23">
        <v>-0.02</v>
      </c>
      <c r="AL8" s="23">
        <v>5.4</v>
      </c>
      <c r="AM8" s="23">
        <v>23.54</v>
      </c>
      <c r="AN8" s="23">
        <v>10.69</v>
      </c>
      <c r="AO8" s="23">
        <v>337.65</v>
      </c>
      <c r="AP8" s="23">
        <v>7.11</v>
      </c>
      <c r="AQ8" s="23">
        <v>0.01</v>
      </c>
      <c r="AR8" s="23">
        <v>0.44</v>
      </c>
      <c r="AS8" s="23">
        <v>2.83</v>
      </c>
      <c r="AT8" s="23">
        <v>0.01</v>
      </c>
      <c r="AU8" s="23">
        <v>0.02</v>
      </c>
      <c r="AV8" s="23">
        <v>0.23</v>
      </c>
      <c r="AW8" s="23">
        <v>0.08</v>
      </c>
      <c r="AX8" s="23">
        <v>4.93</v>
      </c>
      <c r="AY8" s="23">
        <v>13.23</v>
      </c>
      <c r="AZ8" s="23">
        <v>89.16</v>
      </c>
      <c r="BC8" s="23">
        <v>2.27</v>
      </c>
      <c r="BD8" s="23">
        <v>0.27</v>
      </c>
      <c r="BE8" s="23">
        <v>4.45</v>
      </c>
      <c r="BF8" s="23">
        <v>2.5499999999999998</v>
      </c>
      <c r="BG8" s="19">
        <v>-4.62</v>
      </c>
      <c r="BH8" s="19">
        <v>-23.5</v>
      </c>
    </row>
    <row r="9" spans="1:60" x14ac:dyDescent="0.25">
      <c r="A9" s="14" t="s">
        <v>73</v>
      </c>
      <c r="B9" s="1">
        <v>43288.899305555555</v>
      </c>
      <c r="C9" s="1">
        <v>43288.9375</v>
      </c>
      <c r="D9" s="14" t="s">
        <v>55</v>
      </c>
      <c r="E9" s="14" t="s">
        <v>56</v>
      </c>
      <c r="F9" s="20">
        <v>22</v>
      </c>
      <c r="G9" s="20">
        <v>112.3</v>
      </c>
      <c r="H9" s="20">
        <v>7.6</v>
      </c>
      <c r="I9" s="20">
        <v>284.7</v>
      </c>
      <c r="K9" s="20">
        <v>47.2</v>
      </c>
      <c r="L9" s="20">
        <v>0.11</v>
      </c>
      <c r="M9" s="20">
        <v>0.02</v>
      </c>
      <c r="N9" s="20">
        <v>0.05</v>
      </c>
      <c r="O9" s="4" t="s">
        <v>103</v>
      </c>
      <c r="P9" s="4"/>
      <c r="Q9" s="4"/>
      <c r="R9" s="4"/>
      <c r="S9" s="4"/>
      <c r="T9" s="20">
        <v>0.16</v>
      </c>
      <c r="U9" s="22">
        <v>0.42</v>
      </c>
      <c r="V9" s="22">
        <v>0.09</v>
      </c>
      <c r="W9" s="13">
        <v>1.9781</v>
      </c>
      <c r="X9" s="13">
        <v>1.8700000000000001E-2</v>
      </c>
      <c r="Y9" s="13">
        <v>1.9625999999999999</v>
      </c>
      <c r="Z9" s="13">
        <v>0.19950000000000001</v>
      </c>
      <c r="AA9" s="13">
        <v>0.9456</v>
      </c>
      <c r="AB9" s="13">
        <v>3.3E-3</v>
      </c>
      <c r="AC9" s="13">
        <v>9.2446000000000002</v>
      </c>
      <c r="AD9" s="13">
        <v>2.9790999999999999</v>
      </c>
      <c r="AE9" s="13">
        <v>2.0636000000000001</v>
      </c>
      <c r="AF9" s="13">
        <v>10.2491</v>
      </c>
      <c r="AL9" s="23">
        <v>1.36</v>
      </c>
      <c r="AM9" s="23">
        <v>27.23</v>
      </c>
      <c r="AN9" s="23">
        <v>10.92</v>
      </c>
      <c r="AO9" s="23">
        <v>402.77</v>
      </c>
      <c r="AP9" s="23">
        <v>6.82</v>
      </c>
      <c r="AQ9" s="23">
        <v>0.28999999999999998</v>
      </c>
      <c r="AR9" s="23">
        <v>0.22</v>
      </c>
      <c r="AS9" s="23">
        <v>1.68</v>
      </c>
      <c r="AT9" s="23">
        <v>0</v>
      </c>
      <c r="AU9" s="23">
        <v>0.04</v>
      </c>
      <c r="AV9" s="23">
        <v>0.55000000000000004</v>
      </c>
      <c r="AW9" s="23">
        <v>0.32</v>
      </c>
      <c r="AX9" s="23">
        <v>23.97</v>
      </c>
      <c r="AY9" s="23">
        <v>4676.3100000000004</v>
      </c>
      <c r="AZ9" s="23">
        <v>86.73</v>
      </c>
      <c r="BC9" s="23">
        <v>2.21</v>
      </c>
      <c r="BD9" s="23">
        <v>0.28000000000000003</v>
      </c>
      <c r="BE9" s="23">
        <v>6.94</v>
      </c>
      <c r="BF9" s="23">
        <v>2.48</v>
      </c>
      <c r="BG9" s="19">
        <v>-4.5599999999999996</v>
      </c>
      <c r="BH9" s="19">
        <v>-23.6</v>
      </c>
    </row>
    <row r="10" spans="1:60" x14ac:dyDescent="0.25">
      <c r="A10" s="14" t="s">
        <v>75</v>
      </c>
      <c r="B10" s="1">
        <v>43288.993055555555</v>
      </c>
      <c r="C10" s="1">
        <v>43289.013888888891</v>
      </c>
      <c r="D10" s="14" t="s">
        <v>55</v>
      </c>
      <c r="E10" s="14" t="s">
        <v>56</v>
      </c>
      <c r="F10" s="20">
        <v>22</v>
      </c>
      <c r="G10" s="20">
        <v>110.4</v>
      </c>
      <c r="H10" s="20">
        <v>7.6</v>
      </c>
      <c r="I10" s="20">
        <v>289.39999999999998</v>
      </c>
      <c r="K10" s="20">
        <v>48</v>
      </c>
      <c r="L10" s="20">
        <v>1.19</v>
      </c>
      <c r="M10" s="20">
        <v>0.5</v>
      </c>
      <c r="N10" s="20">
        <v>0.41</v>
      </c>
      <c r="O10" s="4" t="s">
        <v>103</v>
      </c>
      <c r="P10" s="4"/>
      <c r="Q10" s="4"/>
      <c r="R10" s="4"/>
      <c r="S10" s="4"/>
      <c r="T10" s="20">
        <v>1.6</v>
      </c>
      <c r="U10" s="22">
        <v>0.63</v>
      </c>
      <c r="V10" s="22">
        <v>7.0000000000000007E-2</v>
      </c>
      <c r="W10" s="13">
        <v>2.0476999999999999</v>
      </c>
      <c r="X10" s="13">
        <v>1.6E-2</v>
      </c>
      <c r="Y10" s="13">
        <v>2.0266000000000002</v>
      </c>
      <c r="Z10" s="13">
        <v>0.2858</v>
      </c>
      <c r="AA10" s="13">
        <v>1.002</v>
      </c>
      <c r="AB10" s="13">
        <v>2.0999999999999999E-3</v>
      </c>
      <c r="AC10" s="13">
        <v>9.1506000000000007</v>
      </c>
      <c r="AD10" s="13">
        <v>2.8656999999999999</v>
      </c>
      <c r="AE10" s="13">
        <v>2.0245000000000002</v>
      </c>
      <c r="AF10" s="13">
        <v>10.1267</v>
      </c>
      <c r="AG10" s="23">
        <v>0</v>
      </c>
      <c r="AH10" s="23">
        <v>0.04</v>
      </c>
      <c r="AI10" s="23">
        <v>1.58</v>
      </c>
      <c r="AJ10" s="23">
        <v>0.02</v>
      </c>
      <c r="AK10" s="23">
        <v>-0.03</v>
      </c>
      <c r="AL10" s="23">
        <v>4.17</v>
      </c>
      <c r="AM10" s="23">
        <v>24.07</v>
      </c>
      <c r="AN10" s="23">
        <v>10.95</v>
      </c>
      <c r="AO10" s="23">
        <v>350.05</v>
      </c>
      <c r="AP10" s="23">
        <v>7.33</v>
      </c>
      <c r="AQ10" s="23">
        <v>0.01</v>
      </c>
      <c r="AR10" s="23">
        <v>0.4</v>
      </c>
      <c r="AS10" s="23">
        <v>2.4900000000000002</v>
      </c>
      <c r="AT10" s="23">
        <v>0</v>
      </c>
      <c r="AU10" s="23">
        <v>0.02</v>
      </c>
      <c r="AV10" s="23">
        <v>0.33</v>
      </c>
      <c r="AW10" s="23">
        <v>0.06</v>
      </c>
      <c r="AX10" s="23">
        <v>27.62</v>
      </c>
      <c r="AY10" s="23">
        <v>53.35</v>
      </c>
      <c r="AZ10" s="23">
        <v>92.55</v>
      </c>
      <c r="BC10" s="23">
        <v>2.37</v>
      </c>
      <c r="BD10" s="23">
        <v>0.27</v>
      </c>
      <c r="BE10" s="23">
        <v>5.1100000000000003</v>
      </c>
      <c r="BF10" s="23">
        <v>2.64</v>
      </c>
      <c r="BG10" s="19">
        <v>-4.78</v>
      </c>
      <c r="BH10" s="19">
        <v>-22.8</v>
      </c>
    </row>
    <row r="11" spans="1:60" x14ac:dyDescent="0.25">
      <c r="A11" s="14" t="s">
        <v>77</v>
      </c>
      <c r="B11" s="1">
        <v>43289.0625</v>
      </c>
      <c r="C11" s="1">
        <v>43289.263888888891</v>
      </c>
      <c r="D11" s="14" t="s">
        <v>55</v>
      </c>
      <c r="E11" s="14" t="s">
        <v>56</v>
      </c>
      <c r="F11" s="20">
        <v>21.9</v>
      </c>
      <c r="G11" s="20">
        <v>111</v>
      </c>
      <c r="H11" s="20">
        <v>7.6</v>
      </c>
      <c r="I11" s="20">
        <v>296.2</v>
      </c>
      <c r="K11" s="20">
        <v>52</v>
      </c>
      <c r="L11" s="20">
        <v>0.08</v>
      </c>
      <c r="M11" s="20">
        <v>0.02</v>
      </c>
      <c r="N11" s="20">
        <v>0.22</v>
      </c>
      <c r="O11" s="4" t="s">
        <v>103</v>
      </c>
      <c r="P11" s="4"/>
      <c r="Q11" s="4"/>
      <c r="R11" s="4"/>
      <c r="S11" s="4"/>
      <c r="T11" s="20">
        <v>0.3</v>
      </c>
      <c r="U11" s="22">
        <v>0.48</v>
      </c>
      <c r="V11" s="22">
        <v>0.09</v>
      </c>
      <c r="W11" s="13">
        <v>2.1394000000000002</v>
      </c>
      <c r="X11" s="13">
        <v>6.2799999999999995E-2</v>
      </c>
      <c r="Y11" s="13">
        <v>1.8965000000000001</v>
      </c>
      <c r="Z11" s="13">
        <v>0.17169999999999999</v>
      </c>
      <c r="AA11" s="13">
        <v>0.75529999999999997</v>
      </c>
      <c r="AB11" s="13">
        <v>1.2999999999999999E-3</v>
      </c>
      <c r="AC11" s="13">
        <v>10.3222</v>
      </c>
      <c r="AD11" s="13">
        <v>2.2618999999999998</v>
      </c>
      <c r="AE11" s="13">
        <v>1.994</v>
      </c>
      <c r="AF11" s="13">
        <v>10.2174</v>
      </c>
      <c r="AG11" s="23">
        <v>0.19</v>
      </c>
      <c r="AH11" s="23">
        <v>0.95</v>
      </c>
      <c r="AI11" s="23">
        <v>0.03</v>
      </c>
      <c r="AJ11" s="23">
        <v>0.21</v>
      </c>
      <c r="AK11" s="23">
        <v>-0.02</v>
      </c>
      <c r="AL11" s="23">
        <v>166.84</v>
      </c>
      <c r="AM11" s="23">
        <v>26.26</v>
      </c>
      <c r="AN11" s="23">
        <v>10.35</v>
      </c>
      <c r="AO11" s="23">
        <v>335.93</v>
      </c>
      <c r="AP11" s="23">
        <v>7.03</v>
      </c>
      <c r="AQ11" s="23">
        <v>0.3</v>
      </c>
      <c r="AR11" s="23">
        <v>0.56999999999999995</v>
      </c>
      <c r="AS11" s="23">
        <v>6.76</v>
      </c>
      <c r="AT11" s="23">
        <v>0.01</v>
      </c>
      <c r="AU11" s="23">
        <v>0.06</v>
      </c>
      <c r="AV11" s="23">
        <v>0.41</v>
      </c>
      <c r="AW11" s="23">
        <v>1.35</v>
      </c>
      <c r="AX11" s="23">
        <v>31.49</v>
      </c>
      <c r="AY11" s="23">
        <v>5698.78</v>
      </c>
      <c r="AZ11" s="23">
        <v>88.66</v>
      </c>
      <c r="BC11" s="23">
        <v>2.4500000000000002</v>
      </c>
      <c r="BD11" s="23">
        <v>1.23</v>
      </c>
      <c r="BE11" s="23">
        <v>6.86</v>
      </c>
      <c r="BF11" s="23">
        <v>2.5099999999999998</v>
      </c>
      <c r="BG11" s="19">
        <v>-5.83</v>
      </c>
      <c r="BH11" s="19">
        <v>-27.8</v>
      </c>
    </row>
    <row r="12" spans="1:60" x14ac:dyDescent="0.25">
      <c r="A12" s="14" t="s">
        <v>79</v>
      </c>
      <c r="B12" s="1">
        <v>43289.159722222219</v>
      </c>
      <c r="C12" s="1">
        <v>43289.277777777781</v>
      </c>
      <c r="D12" s="14" t="s">
        <v>55</v>
      </c>
      <c r="E12" s="14" t="s">
        <v>56</v>
      </c>
      <c r="F12" s="20">
        <v>21.9</v>
      </c>
      <c r="G12" s="20">
        <v>111.3</v>
      </c>
      <c r="H12" s="20">
        <v>7.6</v>
      </c>
      <c r="I12" s="20">
        <v>296.89999999999998</v>
      </c>
      <c r="K12" s="20">
        <v>46</v>
      </c>
      <c r="L12" s="20">
        <v>0.2</v>
      </c>
      <c r="M12" s="20">
        <v>0.08</v>
      </c>
      <c r="N12" s="20">
        <v>0.22</v>
      </c>
      <c r="O12" s="4" t="s">
        <v>103</v>
      </c>
      <c r="P12" s="4"/>
      <c r="Q12" s="4"/>
      <c r="R12" s="4"/>
      <c r="S12" s="4"/>
      <c r="T12" s="20">
        <v>0.42</v>
      </c>
      <c r="U12" s="22">
        <v>1.07</v>
      </c>
      <c r="V12" s="22">
        <v>0.09</v>
      </c>
      <c r="W12" s="13">
        <v>2.0897999999999999</v>
      </c>
      <c r="X12" s="13">
        <v>6.0499999999999998E-2</v>
      </c>
      <c r="Y12" s="13">
        <v>1.8167</v>
      </c>
      <c r="Z12" s="13">
        <v>0.19980000000000001</v>
      </c>
      <c r="AA12" s="13">
        <v>0.8004</v>
      </c>
      <c r="AB12" s="13">
        <v>1.1000000000000001E-3</v>
      </c>
      <c r="AC12" s="13">
        <v>9.1975999999999996</v>
      </c>
      <c r="AD12" s="13">
        <v>2.3397000000000001</v>
      </c>
      <c r="AE12" s="13">
        <v>1.9712000000000001</v>
      </c>
      <c r="AF12" s="13">
        <v>10.026400000000001</v>
      </c>
      <c r="AG12" s="23">
        <v>0.17</v>
      </c>
      <c r="AH12" s="23">
        <v>0.08</v>
      </c>
      <c r="AI12" s="23">
        <v>0.03</v>
      </c>
      <c r="AJ12" s="23">
        <v>0.19</v>
      </c>
      <c r="AK12" s="23">
        <v>-0.02</v>
      </c>
      <c r="AL12" s="23">
        <v>156.16</v>
      </c>
      <c r="AM12" s="23">
        <v>25.18</v>
      </c>
      <c r="AN12" s="23">
        <v>10.52</v>
      </c>
      <c r="AO12" s="23">
        <v>352.05</v>
      </c>
      <c r="AP12" s="23">
        <v>6.84</v>
      </c>
      <c r="AQ12" s="23">
        <v>0.32</v>
      </c>
      <c r="AR12" s="23">
        <v>0.56000000000000005</v>
      </c>
      <c r="AS12" s="23">
        <v>6</v>
      </c>
      <c r="AT12" s="23">
        <v>0.01</v>
      </c>
      <c r="AU12" s="23">
        <v>0.05</v>
      </c>
      <c r="AV12" s="23">
        <v>0.63</v>
      </c>
      <c r="AW12" s="23">
        <v>1.28</v>
      </c>
      <c r="AX12" s="23">
        <v>33.4</v>
      </c>
      <c r="AY12" s="23">
        <v>5198.6499999999996</v>
      </c>
      <c r="AZ12" s="23">
        <v>86.2</v>
      </c>
      <c r="BC12" s="23">
        <v>2.4900000000000002</v>
      </c>
      <c r="BD12" s="23">
        <v>1.22</v>
      </c>
      <c r="BE12" s="23">
        <v>7.1</v>
      </c>
      <c r="BF12" s="23">
        <v>2.4300000000000002</v>
      </c>
      <c r="BG12" s="19">
        <v>-5.62</v>
      </c>
      <c r="BH12" s="19">
        <v>-23.9</v>
      </c>
    </row>
    <row r="13" spans="1:60" x14ac:dyDescent="0.25">
      <c r="A13" s="14" t="s">
        <v>81</v>
      </c>
      <c r="B13" s="1">
        <v>43289.229166666664</v>
      </c>
      <c r="C13" s="1">
        <v>43289.305555555555</v>
      </c>
      <c r="D13" s="14" t="s">
        <v>55</v>
      </c>
      <c r="E13" s="14" t="s">
        <v>56</v>
      </c>
      <c r="F13" s="20">
        <v>21.8</v>
      </c>
      <c r="G13" s="20">
        <v>105.1</v>
      </c>
      <c r="H13" s="20">
        <v>7.5</v>
      </c>
      <c r="I13" s="20">
        <v>296.7</v>
      </c>
      <c r="K13" s="20">
        <v>46.6</v>
      </c>
      <c r="L13" s="20">
        <v>0.59</v>
      </c>
      <c r="M13" s="20">
        <v>0.1</v>
      </c>
      <c r="N13" s="20">
        <v>0.22</v>
      </c>
      <c r="O13" s="4" t="s">
        <v>103</v>
      </c>
      <c r="P13" s="4"/>
      <c r="Q13" s="4"/>
      <c r="R13" s="4"/>
      <c r="S13" s="4"/>
      <c r="T13" s="20">
        <v>0.81</v>
      </c>
      <c r="U13" s="22">
        <v>0.87</v>
      </c>
      <c r="V13" s="22">
        <v>0.1</v>
      </c>
      <c r="W13" s="13">
        <v>2.0244</v>
      </c>
      <c r="X13" s="13">
        <v>5.0599999999999999E-2</v>
      </c>
      <c r="Y13" s="13">
        <v>1.9512</v>
      </c>
      <c r="Z13" s="13">
        <v>0.15010000000000001</v>
      </c>
      <c r="AA13" s="13">
        <v>0.88229999999999997</v>
      </c>
      <c r="AB13" s="13">
        <v>1.2999999999999999E-3</v>
      </c>
      <c r="AC13" s="13">
        <v>9.3818000000000001</v>
      </c>
      <c r="AD13" s="13">
        <v>2.3637999999999999</v>
      </c>
      <c r="AE13" s="13">
        <v>2.0015999999999998</v>
      </c>
      <c r="AF13" s="13">
        <v>10.1633</v>
      </c>
      <c r="AG13" s="23">
        <v>0.18</v>
      </c>
      <c r="AH13" s="23">
        <v>0.11</v>
      </c>
      <c r="AI13" s="23">
        <v>0.04</v>
      </c>
      <c r="AJ13" s="23">
        <v>0.22</v>
      </c>
      <c r="AK13" s="23">
        <v>-0.02</v>
      </c>
      <c r="AL13" s="23">
        <v>159.11000000000001</v>
      </c>
      <c r="AM13" s="23">
        <v>25.81</v>
      </c>
      <c r="AN13" s="23">
        <v>9.99</v>
      </c>
      <c r="AO13" s="23">
        <v>348.42</v>
      </c>
      <c r="AP13" s="23">
        <v>6.9</v>
      </c>
      <c r="AQ13" s="23">
        <v>0.31</v>
      </c>
      <c r="AR13" s="23">
        <v>0.72</v>
      </c>
      <c r="AS13" s="23">
        <v>5.7</v>
      </c>
      <c r="AT13" s="23">
        <v>0.01</v>
      </c>
      <c r="AU13" s="23">
        <v>0.06</v>
      </c>
      <c r="AV13" s="23">
        <v>0.61</v>
      </c>
      <c r="AW13" s="23">
        <v>1.24</v>
      </c>
      <c r="AX13" s="23">
        <v>31.98</v>
      </c>
      <c r="AY13" s="23">
        <v>5655.69</v>
      </c>
      <c r="AZ13" s="23">
        <v>87.02</v>
      </c>
      <c r="BC13" s="23">
        <v>2.38</v>
      </c>
      <c r="BD13" s="23">
        <v>1.19</v>
      </c>
      <c r="BE13" s="23">
        <v>6.69</v>
      </c>
      <c r="BF13" s="23">
        <v>2.4</v>
      </c>
      <c r="BG13" s="19">
        <v>-5.49</v>
      </c>
      <c r="BH13" s="19">
        <v>-25.9</v>
      </c>
    </row>
    <row r="14" spans="1:60" x14ac:dyDescent="0.25">
      <c r="A14" s="14" t="s">
        <v>83</v>
      </c>
      <c r="B14" s="1">
        <v>43289.32708333333</v>
      </c>
      <c r="C14" s="1">
        <v>43289.347222222219</v>
      </c>
      <c r="D14" s="14" t="s">
        <v>55</v>
      </c>
      <c r="E14" s="14" t="s">
        <v>56</v>
      </c>
      <c r="F14" s="20">
        <v>21.9</v>
      </c>
      <c r="G14" s="20">
        <v>111</v>
      </c>
      <c r="H14" s="20">
        <v>7.6</v>
      </c>
      <c r="I14" s="20">
        <v>299</v>
      </c>
      <c r="K14" s="20">
        <v>48.4</v>
      </c>
      <c r="L14" s="20">
        <v>0</v>
      </c>
      <c r="M14" s="20">
        <v>0</v>
      </c>
      <c r="N14" s="20">
        <v>7.0000000000000007E-2</v>
      </c>
      <c r="O14" s="4" t="s">
        <v>103</v>
      </c>
      <c r="P14" s="4"/>
      <c r="Q14" s="4"/>
      <c r="R14" s="4"/>
      <c r="S14" s="4"/>
      <c r="T14" s="20">
        <v>7.0000000000000007E-2</v>
      </c>
      <c r="U14" s="22">
        <v>0.96</v>
      </c>
      <c r="V14" s="22">
        <v>0.1</v>
      </c>
      <c r="W14" s="13">
        <v>4.1368</v>
      </c>
      <c r="X14" s="13">
        <v>8.0299999999999996E-2</v>
      </c>
      <c r="Y14" s="13">
        <v>1.8661000000000001</v>
      </c>
      <c r="Z14" s="13">
        <v>0.32829999999999998</v>
      </c>
      <c r="AA14" s="13">
        <v>0.84640000000000004</v>
      </c>
      <c r="AB14" s="13">
        <v>1.1999999999999999E-3</v>
      </c>
      <c r="AC14" s="13">
        <v>12.106999999999999</v>
      </c>
      <c r="AD14" s="13">
        <v>1.7665999999999999</v>
      </c>
      <c r="AE14" s="13">
        <v>1.9182999999999999</v>
      </c>
      <c r="AF14" s="13">
        <v>9.7286000000000001</v>
      </c>
      <c r="AG14" s="23">
        <v>0.17</v>
      </c>
      <c r="AH14" s="23">
        <v>1.08</v>
      </c>
      <c r="AI14" s="23">
        <v>0.03</v>
      </c>
      <c r="AJ14" s="23">
        <v>0.26</v>
      </c>
      <c r="AK14" s="23">
        <v>-0.02</v>
      </c>
      <c r="AL14" s="23">
        <v>192.51</v>
      </c>
      <c r="AM14" s="23">
        <v>26.52</v>
      </c>
      <c r="AN14" s="23">
        <v>10.62</v>
      </c>
      <c r="AO14" s="23">
        <v>358.61</v>
      </c>
      <c r="AP14" s="23">
        <v>7.05</v>
      </c>
      <c r="AQ14" s="23">
        <v>0.34</v>
      </c>
      <c r="AR14" s="23">
        <v>0.6</v>
      </c>
      <c r="AS14" s="23">
        <v>7.81</v>
      </c>
      <c r="AT14" s="23">
        <v>0.06</v>
      </c>
      <c r="AU14" s="23">
        <v>0.08</v>
      </c>
      <c r="AV14" s="23">
        <v>0.64</v>
      </c>
      <c r="AW14" s="23">
        <v>1.57</v>
      </c>
      <c r="AX14" s="23">
        <v>37.479999999999997</v>
      </c>
      <c r="AY14" s="23">
        <v>6365.97</v>
      </c>
      <c r="AZ14" s="23">
        <v>87.88</v>
      </c>
      <c r="BC14" s="23">
        <v>2.56</v>
      </c>
      <c r="BD14" s="23">
        <v>1.35</v>
      </c>
      <c r="BE14" s="23">
        <v>7.42</v>
      </c>
      <c r="BF14" s="23">
        <v>2.46</v>
      </c>
      <c r="BG14" s="19">
        <v>-5.44</v>
      </c>
      <c r="BH14" s="19">
        <v>-24.9</v>
      </c>
    </row>
    <row r="15" spans="1:60" x14ac:dyDescent="0.25">
      <c r="A15" s="14" t="s">
        <v>85</v>
      </c>
      <c r="B15" s="1">
        <v>43289.402777777781</v>
      </c>
      <c r="C15" s="1">
        <v>43289.44027777778</v>
      </c>
      <c r="D15" s="14" t="s">
        <v>55</v>
      </c>
      <c r="E15" s="14" t="s">
        <v>56</v>
      </c>
      <c r="F15" s="20">
        <v>22</v>
      </c>
      <c r="G15" s="20">
        <v>112.7</v>
      </c>
      <c r="H15" s="20">
        <v>7.6</v>
      </c>
      <c r="I15" s="20">
        <v>300.3</v>
      </c>
      <c r="K15" s="20">
        <v>48.6</v>
      </c>
      <c r="L15" s="20">
        <v>0</v>
      </c>
      <c r="M15" s="20">
        <v>0</v>
      </c>
      <c r="N15" s="20">
        <v>0.08</v>
      </c>
      <c r="T15" s="20">
        <v>0.08</v>
      </c>
      <c r="U15" s="22">
        <v>0.77</v>
      </c>
      <c r="V15" s="22">
        <v>7.0000000000000007E-2</v>
      </c>
      <c r="W15" s="13">
        <v>2.0276000000000001</v>
      </c>
      <c r="X15" s="13">
        <v>5.9799999999999999E-2</v>
      </c>
      <c r="Y15" s="13">
        <v>1.9152</v>
      </c>
      <c r="Z15" s="13">
        <v>0.30509999999999998</v>
      </c>
      <c r="AA15" s="13">
        <v>0.87250000000000005</v>
      </c>
      <c r="AB15" s="13">
        <v>8.9999999999999998E-4</v>
      </c>
      <c r="AC15" s="13">
        <v>8.6844000000000001</v>
      </c>
      <c r="AD15" s="13">
        <v>2.5398999999999998</v>
      </c>
      <c r="AE15" s="13">
        <v>2.0099</v>
      </c>
      <c r="AF15" s="13">
        <v>10.3154</v>
      </c>
      <c r="AG15" s="23">
        <v>0.21</v>
      </c>
      <c r="AH15" s="23">
        <v>0.51</v>
      </c>
      <c r="AI15" s="23">
        <v>0.03</v>
      </c>
      <c r="AJ15" s="23">
        <v>0.24</v>
      </c>
      <c r="AK15" s="23">
        <v>-0.01</v>
      </c>
      <c r="AL15" s="23">
        <v>184.64</v>
      </c>
      <c r="AM15" s="23">
        <v>26.58</v>
      </c>
      <c r="AN15" s="23">
        <v>10.86</v>
      </c>
      <c r="AO15" s="23">
        <v>348.54</v>
      </c>
      <c r="AP15" s="23">
        <v>7.03</v>
      </c>
      <c r="AQ15" s="23">
        <v>0.35</v>
      </c>
      <c r="AR15" s="23">
        <v>0.66</v>
      </c>
      <c r="AS15" s="23">
        <v>5.82</v>
      </c>
      <c r="AT15" s="23">
        <v>0.01</v>
      </c>
      <c r="AU15" s="23">
        <v>0.04</v>
      </c>
      <c r="AV15" s="23">
        <v>0.48</v>
      </c>
      <c r="AW15" s="23">
        <v>1.49</v>
      </c>
      <c r="AX15" s="23">
        <v>37.770000000000003</v>
      </c>
      <c r="AY15" s="23">
        <v>6830.28</v>
      </c>
      <c r="AZ15" s="23">
        <v>89.27</v>
      </c>
      <c r="BC15" s="23">
        <v>2.56</v>
      </c>
      <c r="BD15" s="23">
        <v>1.47</v>
      </c>
      <c r="BE15" s="23">
        <v>7.88</v>
      </c>
      <c r="BF15" s="23">
        <v>2.46</v>
      </c>
      <c r="BG15" s="19">
        <v>-5.48</v>
      </c>
      <c r="BH15" s="19">
        <v>-24.5</v>
      </c>
    </row>
    <row r="16" spans="1:60" x14ac:dyDescent="0.25">
      <c r="A16" s="14" t="s">
        <v>87</v>
      </c>
      <c r="B16" s="1">
        <v>43289.5</v>
      </c>
      <c r="C16" s="1">
        <v>43289</v>
      </c>
      <c r="D16" s="14" t="s">
        <v>55</v>
      </c>
      <c r="E16" s="14" t="s">
        <v>56</v>
      </c>
      <c r="F16" s="20">
        <v>22</v>
      </c>
      <c r="G16" s="20">
        <v>110.6</v>
      </c>
      <c r="H16" s="20">
        <v>7.6</v>
      </c>
      <c r="I16" s="20">
        <v>288.39999999999998</v>
      </c>
      <c r="K16" s="20">
        <v>34.799999999999997</v>
      </c>
      <c r="L16" s="20">
        <v>0.02</v>
      </c>
      <c r="M16" s="20">
        <v>0</v>
      </c>
      <c r="N16" s="20">
        <v>0.03</v>
      </c>
      <c r="T16" s="20">
        <v>0.05</v>
      </c>
      <c r="U16" s="22">
        <v>0.48</v>
      </c>
      <c r="V16" s="22">
        <v>7.0000000000000007E-2</v>
      </c>
      <c r="W16" s="13">
        <v>4.2576999999999998</v>
      </c>
      <c r="X16" s="13">
        <v>3.4000000000000002E-2</v>
      </c>
      <c r="Y16" s="13">
        <v>1.9362999999999999</v>
      </c>
      <c r="Z16" s="13">
        <v>0.28549999999999998</v>
      </c>
      <c r="AA16" s="13">
        <v>0.84250000000000003</v>
      </c>
      <c r="AB16" s="13">
        <v>1.1999999999999999E-3</v>
      </c>
      <c r="AC16" s="13">
        <v>12.647399999999999</v>
      </c>
      <c r="AD16" s="13">
        <v>1.9369000000000001</v>
      </c>
      <c r="AE16" s="13">
        <v>1.9755</v>
      </c>
      <c r="AF16" s="13">
        <v>9.9544999999999995</v>
      </c>
      <c r="AG16" s="23">
        <v>0.18</v>
      </c>
      <c r="AH16" s="23">
        <v>1.1499999999999999</v>
      </c>
      <c r="AI16" s="23">
        <v>0.03</v>
      </c>
      <c r="AJ16" s="23">
        <v>0.19</v>
      </c>
      <c r="AK16" s="23">
        <v>-0.01</v>
      </c>
      <c r="AL16" s="23">
        <v>155.85</v>
      </c>
      <c r="AM16" s="23">
        <v>26.25</v>
      </c>
      <c r="AN16" s="23">
        <v>11.03</v>
      </c>
      <c r="AO16" s="23">
        <v>346.84</v>
      </c>
      <c r="AP16" s="23">
        <v>7.24</v>
      </c>
      <c r="AQ16" s="23">
        <v>0.28000000000000003</v>
      </c>
      <c r="AR16" s="23">
        <v>0.44</v>
      </c>
      <c r="AS16" s="23">
        <v>5.19</v>
      </c>
      <c r="AT16" s="23">
        <v>0.01</v>
      </c>
      <c r="AU16" s="23">
        <v>0.03</v>
      </c>
      <c r="AV16" s="23">
        <v>0.43</v>
      </c>
      <c r="AW16" s="23">
        <v>1.26</v>
      </c>
      <c r="AX16" s="23">
        <v>53.26</v>
      </c>
      <c r="AY16" s="23">
        <v>5329.52</v>
      </c>
      <c r="AZ16" s="23">
        <v>88.65</v>
      </c>
      <c r="BC16" s="23">
        <v>2.37</v>
      </c>
      <c r="BD16" s="23">
        <v>1.1399999999999999</v>
      </c>
      <c r="BE16" s="23">
        <v>7.12</v>
      </c>
      <c r="BF16" s="23">
        <v>2.34</v>
      </c>
      <c r="BG16" s="19">
        <v>-5.27</v>
      </c>
      <c r="BH16" s="19">
        <v>-38.299999999999997</v>
      </c>
    </row>
    <row r="17" spans="1:60" x14ac:dyDescent="0.25">
      <c r="A17" s="14" t="s">
        <v>89</v>
      </c>
      <c r="B17" s="1">
        <v>43289.584027777775</v>
      </c>
      <c r="C17" s="1">
        <v>43289.635416666664</v>
      </c>
      <c r="D17" s="14" t="s">
        <v>55</v>
      </c>
      <c r="E17" s="14" t="s">
        <v>56</v>
      </c>
      <c r="F17" s="20">
        <v>22.1</v>
      </c>
      <c r="G17" s="20">
        <v>112.1</v>
      </c>
      <c r="H17" s="20">
        <v>7.6</v>
      </c>
      <c r="I17" s="20">
        <v>307.2</v>
      </c>
      <c r="K17" s="20">
        <v>50.6</v>
      </c>
      <c r="L17" s="20">
        <v>0.14000000000000001</v>
      </c>
      <c r="M17" s="20">
        <v>0.01</v>
      </c>
      <c r="N17" s="20">
        <v>0.05</v>
      </c>
      <c r="T17" s="20">
        <v>0.19</v>
      </c>
      <c r="U17" s="22">
        <v>0.8</v>
      </c>
      <c r="V17" s="22">
        <v>0.12</v>
      </c>
      <c r="W17" s="13">
        <v>2.0358999999999998</v>
      </c>
      <c r="X17" s="13">
        <v>6.4100000000000004E-2</v>
      </c>
      <c r="Y17" s="13">
        <v>1.9375</v>
      </c>
      <c r="Z17" s="13">
        <v>0.31690000000000002</v>
      </c>
      <c r="AA17" s="13">
        <v>0.85319999999999996</v>
      </c>
      <c r="AB17" s="13">
        <v>1.1999999999999999E-3</v>
      </c>
      <c r="AC17" s="13">
        <v>9.1539000000000001</v>
      </c>
      <c r="AD17" s="13">
        <v>2.8531</v>
      </c>
      <c r="AE17" s="13">
        <v>2.0638000000000001</v>
      </c>
      <c r="AF17" s="13">
        <v>10.438599999999999</v>
      </c>
      <c r="AG17" s="23">
        <v>0.21</v>
      </c>
      <c r="AH17" s="23">
        <v>0.09</v>
      </c>
      <c r="AI17" s="23">
        <v>0.03</v>
      </c>
      <c r="AJ17" s="23">
        <v>0.22</v>
      </c>
      <c r="AK17" s="23">
        <v>-0.01</v>
      </c>
      <c r="AL17" s="23">
        <v>175.28</v>
      </c>
      <c r="AM17" s="23">
        <v>26.93</v>
      </c>
      <c r="AN17" s="23">
        <v>11.74</v>
      </c>
      <c r="AO17" s="23">
        <v>351.73</v>
      </c>
      <c r="AP17" s="23">
        <v>7.18</v>
      </c>
      <c r="AQ17" s="23">
        <v>0.34</v>
      </c>
      <c r="AR17" s="23">
        <v>0.49</v>
      </c>
      <c r="AS17" s="23">
        <v>5.69</v>
      </c>
      <c r="AT17" s="23">
        <v>0</v>
      </c>
      <c r="AU17" s="23">
        <v>0.04</v>
      </c>
      <c r="AV17" s="23">
        <v>0.47</v>
      </c>
      <c r="AW17" s="23">
        <v>1.38</v>
      </c>
      <c r="AX17" s="23">
        <v>36.369999999999997</v>
      </c>
      <c r="AY17" s="23">
        <v>5868.2</v>
      </c>
      <c r="AZ17" s="23">
        <v>90.87</v>
      </c>
      <c r="BC17" s="23">
        <v>2.2799999999999998</v>
      </c>
      <c r="BD17" s="23">
        <v>1.1599999999999999</v>
      </c>
      <c r="BE17" s="23">
        <v>6.8</v>
      </c>
      <c r="BF17" s="23">
        <v>2.17</v>
      </c>
      <c r="BG17" s="19">
        <v>-5.33</v>
      </c>
      <c r="BH17" s="19">
        <v>-24.7</v>
      </c>
    </row>
    <row r="18" spans="1:60" x14ac:dyDescent="0.25">
      <c r="A18" s="14" t="s">
        <v>91</v>
      </c>
      <c r="B18" s="1">
        <v>43289.659722222219</v>
      </c>
      <c r="C18" s="1">
        <v>43289.71875</v>
      </c>
      <c r="D18" s="14" t="s">
        <v>55</v>
      </c>
      <c r="E18" s="14" t="s">
        <v>56</v>
      </c>
      <c r="F18" s="20">
        <v>22</v>
      </c>
      <c r="G18" s="20">
        <v>113.5</v>
      </c>
      <c r="H18" s="20">
        <v>7.6</v>
      </c>
      <c r="I18" s="20">
        <v>308.7</v>
      </c>
      <c r="T18" s="20">
        <v>0</v>
      </c>
      <c r="U18" s="22">
        <v>0.55000000000000004</v>
      </c>
      <c r="V18" s="22">
        <v>0.08</v>
      </c>
      <c r="W18" s="13">
        <v>2.0577000000000001</v>
      </c>
      <c r="X18" s="13">
        <v>4.7100000000000003E-2</v>
      </c>
      <c r="Y18" s="13">
        <v>1.8933</v>
      </c>
      <c r="Z18" s="13">
        <v>0.28820000000000001</v>
      </c>
      <c r="AA18" s="13">
        <v>0.84670000000000001</v>
      </c>
      <c r="AB18" s="13">
        <v>1E-3</v>
      </c>
      <c r="AC18" s="13">
        <v>8.4236000000000004</v>
      </c>
      <c r="AD18" s="13">
        <v>2.4983</v>
      </c>
      <c r="AE18" s="13">
        <v>1.9743999999999999</v>
      </c>
      <c r="AF18" s="13">
        <v>10.125500000000001</v>
      </c>
      <c r="AG18" s="23">
        <v>0.19</v>
      </c>
      <c r="AH18" s="23">
        <v>0.38</v>
      </c>
      <c r="AI18" s="23">
        <v>0.03</v>
      </c>
      <c r="AJ18" s="23">
        <v>0.22</v>
      </c>
      <c r="AK18" s="23">
        <v>-0.02</v>
      </c>
      <c r="AL18" s="23">
        <v>169.5</v>
      </c>
      <c r="AM18" s="23">
        <v>25.88</v>
      </c>
      <c r="AN18" s="23">
        <v>11.66</v>
      </c>
      <c r="AO18" s="23">
        <v>359.12</v>
      </c>
      <c r="AP18" s="23">
        <v>7.27</v>
      </c>
      <c r="AQ18" s="23">
        <v>0.3</v>
      </c>
      <c r="AR18" s="23">
        <v>0.56000000000000005</v>
      </c>
      <c r="AS18" s="23">
        <v>8.09</v>
      </c>
      <c r="AT18" s="23">
        <v>0.01</v>
      </c>
      <c r="AU18" s="23">
        <v>0.04</v>
      </c>
      <c r="AV18" s="23">
        <v>0.47</v>
      </c>
      <c r="AW18" s="23">
        <v>1.34</v>
      </c>
      <c r="AX18" s="23">
        <v>41.66</v>
      </c>
      <c r="AY18" s="23">
        <v>5597.78</v>
      </c>
      <c r="AZ18" s="23">
        <v>88.82</v>
      </c>
      <c r="BC18" s="23">
        <v>2.6</v>
      </c>
      <c r="BD18" s="23">
        <v>1.25</v>
      </c>
      <c r="BE18" s="23">
        <v>7.8</v>
      </c>
      <c r="BF18" s="23">
        <v>2.67</v>
      </c>
      <c r="BG18" s="19">
        <v>-4.8600000000000003</v>
      </c>
      <c r="BH18" s="19">
        <v>-25</v>
      </c>
    </row>
    <row r="19" spans="1:60" x14ac:dyDescent="0.25">
      <c r="A19" s="14" t="s">
        <v>93</v>
      </c>
      <c r="B19" s="1">
        <v>43289.729166666664</v>
      </c>
      <c r="C19" s="1">
        <v>43289</v>
      </c>
      <c r="D19" s="14" t="s">
        <v>55</v>
      </c>
      <c r="E19" s="14" t="s">
        <v>56</v>
      </c>
      <c r="F19" s="20">
        <v>22</v>
      </c>
      <c r="G19" s="20">
        <v>110.6</v>
      </c>
      <c r="H19" s="20">
        <v>7.6</v>
      </c>
      <c r="I19" s="20">
        <v>288.39999999999998</v>
      </c>
      <c r="J19" s="5">
        <v>19</v>
      </c>
      <c r="L19" s="20">
        <v>0</v>
      </c>
      <c r="M19" s="20">
        <v>0.01</v>
      </c>
      <c r="N19" s="20">
        <v>0.1</v>
      </c>
      <c r="R19" s="20">
        <v>0.67100000000000004</v>
      </c>
      <c r="T19" s="20">
        <v>0.1</v>
      </c>
      <c r="U19" s="22">
        <v>0.75</v>
      </c>
      <c r="V19" s="22">
        <v>0.1</v>
      </c>
      <c r="W19" s="13">
        <v>2.0520999999999998</v>
      </c>
      <c r="X19" s="13">
        <v>7.1599999999999997E-2</v>
      </c>
      <c r="Y19" s="13">
        <v>1.9790000000000001</v>
      </c>
      <c r="Z19" s="13">
        <v>0.3196</v>
      </c>
      <c r="AA19" s="13">
        <v>0.85860000000000003</v>
      </c>
      <c r="AB19" s="13">
        <v>1.1999999999999999E-3</v>
      </c>
      <c r="AC19" s="13">
        <v>9.2627000000000006</v>
      </c>
      <c r="AD19" s="13">
        <v>3.0013000000000001</v>
      </c>
      <c r="AE19" s="13">
        <v>2.0365000000000002</v>
      </c>
      <c r="AF19" s="13">
        <v>10.2925</v>
      </c>
      <c r="AG19" s="23">
        <v>0.22</v>
      </c>
      <c r="AH19" s="23">
        <v>0.2</v>
      </c>
      <c r="AI19" s="23">
        <v>0.03</v>
      </c>
      <c r="AJ19" s="23">
        <v>0.23</v>
      </c>
      <c r="AK19" s="23">
        <v>-0.02</v>
      </c>
      <c r="AL19" s="23">
        <v>196.86</v>
      </c>
      <c r="AM19" s="23">
        <v>26.2</v>
      </c>
      <c r="AN19" s="23">
        <v>12.48</v>
      </c>
      <c r="AO19" s="23">
        <v>369.3</v>
      </c>
      <c r="AP19" s="23">
        <v>7.38</v>
      </c>
      <c r="AQ19" s="23">
        <v>0.41</v>
      </c>
      <c r="AR19" s="23">
        <v>0.5</v>
      </c>
      <c r="AS19" s="23">
        <v>7.15</v>
      </c>
      <c r="AT19" s="23">
        <v>0.01</v>
      </c>
      <c r="AU19" s="23">
        <v>0.04</v>
      </c>
      <c r="AV19" s="23">
        <v>0.52</v>
      </c>
      <c r="AW19" s="23">
        <v>1.54</v>
      </c>
      <c r="AX19" s="23">
        <v>85.55</v>
      </c>
      <c r="AY19" s="23">
        <v>6104.07</v>
      </c>
      <c r="AZ19" s="23">
        <v>91.75</v>
      </c>
      <c r="BC19" s="23">
        <v>2.4700000000000002</v>
      </c>
      <c r="BD19" s="23">
        <v>1.34</v>
      </c>
      <c r="BE19" s="23">
        <v>7.81</v>
      </c>
      <c r="BF19" s="23">
        <v>2.7</v>
      </c>
      <c r="BG19" s="19">
        <v>-4.76</v>
      </c>
      <c r="BH19" s="19">
        <v>-24.6</v>
      </c>
    </row>
    <row r="20" spans="1:60" x14ac:dyDescent="0.25">
      <c r="A20" s="14" t="s">
        <v>64</v>
      </c>
      <c r="B20" s="1"/>
      <c r="C20" s="1">
        <v>43288.739583333336</v>
      </c>
      <c r="D20" s="14" t="s">
        <v>55</v>
      </c>
      <c r="E20" s="14" t="s">
        <v>56</v>
      </c>
      <c r="F20" s="20">
        <v>22</v>
      </c>
      <c r="G20" s="20">
        <v>110.7</v>
      </c>
      <c r="H20" s="20">
        <v>7.6</v>
      </c>
      <c r="I20" s="20">
        <v>267.10000000000002</v>
      </c>
      <c r="K20" s="20">
        <v>45.8</v>
      </c>
      <c r="L20" s="20">
        <v>0.01</v>
      </c>
      <c r="M20" s="20">
        <v>0.05</v>
      </c>
      <c r="N20" s="20">
        <v>0.05</v>
      </c>
      <c r="O20" s="4" t="s">
        <v>103</v>
      </c>
      <c r="P20" s="4"/>
      <c r="Q20" s="4"/>
      <c r="R20" s="4"/>
      <c r="S20" s="4"/>
      <c r="T20" s="20">
        <v>0.06</v>
      </c>
      <c r="U20" s="22">
        <v>2.5299999999999998</v>
      </c>
      <c r="V20" s="22">
        <v>0.11</v>
      </c>
      <c r="W20" s="13">
        <v>2.173</v>
      </c>
      <c r="X20" s="13">
        <v>4.7000000000000002E-3</v>
      </c>
      <c r="Y20" s="13">
        <v>2.1278000000000001</v>
      </c>
      <c r="Z20" s="13">
        <v>0.1976</v>
      </c>
      <c r="AA20" s="13">
        <v>1.0791999999999999</v>
      </c>
      <c r="AB20" s="13">
        <v>2.7000000000000001E-3</v>
      </c>
      <c r="AC20" s="13">
        <v>6.9641000000000002</v>
      </c>
      <c r="AD20" s="13">
        <v>3.0609999999999999</v>
      </c>
      <c r="AE20" s="13">
        <v>2.0373999999999999</v>
      </c>
      <c r="AF20" s="13">
        <v>9.9914000000000005</v>
      </c>
      <c r="BG20" s="19">
        <v>-4.3899999999999997</v>
      </c>
      <c r="BH20" s="19">
        <v>-23.7</v>
      </c>
    </row>
    <row r="21" spans="1:60" x14ac:dyDescent="0.25">
      <c r="A21" s="14" t="s">
        <v>57</v>
      </c>
      <c r="B21" s="21">
        <v>43283.552083333336</v>
      </c>
      <c r="C21" s="1">
        <v>43283.552083333336</v>
      </c>
      <c r="D21" s="14" t="s">
        <v>55</v>
      </c>
      <c r="E21" s="14" t="s">
        <v>56</v>
      </c>
      <c r="F21" s="20">
        <v>22</v>
      </c>
      <c r="G21" s="20">
        <v>115.9</v>
      </c>
      <c r="H21" s="20">
        <v>5.5</v>
      </c>
      <c r="I21" s="20">
        <v>350</v>
      </c>
      <c r="J21" s="3">
        <v>14</v>
      </c>
      <c r="K21" s="20">
        <v>46.5</v>
      </c>
      <c r="L21" s="20">
        <v>7.0000000000000007E-2</v>
      </c>
      <c r="M21" s="20">
        <v>0.08</v>
      </c>
      <c r="N21" s="20">
        <v>0.12</v>
      </c>
      <c r="O21" s="3">
        <v>0.7</v>
      </c>
      <c r="P21" s="3">
        <v>7.9</v>
      </c>
      <c r="Q21" s="4" t="s">
        <v>103</v>
      </c>
      <c r="R21" s="4"/>
      <c r="S21" s="4" t="s">
        <v>103</v>
      </c>
      <c r="T21" s="20">
        <v>0.19</v>
      </c>
      <c r="U21" s="22">
        <v>0.47</v>
      </c>
      <c r="V21" s="22">
        <v>0.14000000000000001</v>
      </c>
      <c r="W21" s="13">
        <v>1.9715</v>
      </c>
      <c r="X21" s="13">
        <v>2.29E-2</v>
      </c>
      <c r="Y21" s="13">
        <v>2.1473</v>
      </c>
      <c r="Z21" s="13">
        <v>0.31730000000000003</v>
      </c>
      <c r="AA21" s="13">
        <v>0.8891</v>
      </c>
      <c r="AC21" s="13">
        <v>6.8140000000000001</v>
      </c>
      <c r="AD21" s="13">
        <v>3.1311</v>
      </c>
      <c r="AE21" s="13">
        <v>1.885</v>
      </c>
      <c r="AF21" s="13">
        <v>9.36</v>
      </c>
      <c r="AG21" s="23">
        <v>0.03</v>
      </c>
      <c r="AH21" s="23">
        <v>0</v>
      </c>
      <c r="AI21" s="23">
        <v>2.0699999999999998</v>
      </c>
      <c r="AJ21" s="23">
        <v>0.01</v>
      </c>
      <c r="AK21" s="23">
        <v>0</v>
      </c>
      <c r="AL21" s="23">
        <v>7.15</v>
      </c>
      <c r="AM21" s="23">
        <v>26.53</v>
      </c>
      <c r="AN21" s="23">
        <v>15.06</v>
      </c>
      <c r="AO21" s="23">
        <v>365.61</v>
      </c>
      <c r="AP21" s="23">
        <v>7.93</v>
      </c>
      <c r="AQ21" s="23">
        <v>0.01</v>
      </c>
      <c r="AR21" s="23">
        <v>0.19</v>
      </c>
      <c r="AS21" s="23">
        <v>0.8</v>
      </c>
      <c r="AT21" s="23">
        <v>0</v>
      </c>
      <c r="AU21" s="23">
        <v>0.02</v>
      </c>
      <c r="AV21" s="23">
        <v>0.3</v>
      </c>
      <c r="AW21" s="23">
        <v>0.06</v>
      </c>
      <c r="AX21" s="23">
        <v>43.3</v>
      </c>
      <c r="AY21" s="23">
        <v>37.78</v>
      </c>
      <c r="AZ21" s="23">
        <v>99.93</v>
      </c>
      <c r="BC21" s="23">
        <v>2.5499999999999998</v>
      </c>
      <c r="BD21" s="23">
        <v>0.3</v>
      </c>
      <c r="BE21" s="23">
        <v>5.29</v>
      </c>
      <c r="BF21" s="23">
        <v>2.8</v>
      </c>
      <c r="BG21" s="19">
        <v>-5.21</v>
      </c>
      <c r="BH21" s="19">
        <v>-25.3</v>
      </c>
    </row>
    <row r="22" spans="1:60" ht="15.75" x14ac:dyDescent="0.25">
      <c r="A22" s="15" t="s">
        <v>110</v>
      </c>
      <c r="B22" s="21">
        <v>43632.395833333336</v>
      </c>
      <c r="C22" s="21">
        <v>43632.395833333336</v>
      </c>
      <c r="D22" s="14" t="s">
        <v>55</v>
      </c>
      <c r="E22" s="14" t="s">
        <v>56</v>
      </c>
      <c r="F22" s="24">
        <f>23.5</f>
        <v>23.5</v>
      </c>
      <c r="G22" s="24">
        <f>93.6</f>
        <v>93.6</v>
      </c>
      <c r="H22" s="24">
        <f>7.72</f>
        <v>7.72</v>
      </c>
      <c r="I22" s="24">
        <f>286.2</f>
        <v>286.2</v>
      </c>
      <c r="J22" s="24"/>
      <c r="K22" s="24">
        <f>49.1</f>
        <v>49.1</v>
      </c>
      <c r="L22" s="24">
        <f>0.342</f>
        <v>0.34200000000000003</v>
      </c>
      <c r="M22" s="24">
        <f>0</f>
        <v>0</v>
      </c>
      <c r="N22" s="24">
        <f>2.178</f>
        <v>2.1779999999999999</v>
      </c>
      <c r="P22" s="24">
        <f>7.863</f>
        <v>7.8630000000000004</v>
      </c>
      <c r="W22" s="27">
        <v>2.1251000000000002</v>
      </c>
      <c r="X22" s="26" t="s">
        <v>103</v>
      </c>
      <c r="Y22" s="27">
        <v>1.3378000000000001</v>
      </c>
      <c r="Z22" s="27">
        <v>0.31469999999999998</v>
      </c>
      <c r="AA22" s="27">
        <v>1.2442</v>
      </c>
      <c r="AB22" s="27">
        <v>8.9999999999999998E-4</v>
      </c>
      <c r="AC22" s="27">
        <v>9.2848000000000006</v>
      </c>
      <c r="AD22" s="27">
        <v>5.0193000000000003</v>
      </c>
      <c r="AE22" s="27">
        <v>4.0194999999999999</v>
      </c>
      <c r="AF22" s="27">
        <v>12.274900000000001</v>
      </c>
      <c r="AG22" s="25">
        <v>0.23316200000000001</v>
      </c>
      <c r="AH22" s="25">
        <v>6.705E-3</v>
      </c>
      <c r="AI22" s="25">
        <v>2.3699999999999999E-2</v>
      </c>
      <c r="AJ22" s="25">
        <v>8.0450000000000001E-3</v>
      </c>
      <c r="AK22" s="25">
        <v>1.9699000000000001E-2</v>
      </c>
      <c r="AL22" s="25">
        <v>1.4912510000000001</v>
      </c>
      <c r="AM22" s="25">
        <v>13.669851150000001</v>
      </c>
      <c r="AN22" s="25">
        <v>5.9117389999999999</v>
      </c>
      <c r="AO22" s="25">
        <v>252.155326</v>
      </c>
      <c r="AP22" s="25">
        <v>6943.619858</v>
      </c>
      <c r="AQ22" s="25">
        <v>-1.7746000000000001E-2</v>
      </c>
      <c r="AR22" s="25">
        <v>5.3362E-2</v>
      </c>
      <c r="AS22" s="25">
        <v>2.0819930000000002</v>
      </c>
      <c r="AT22" s="25">
        <v>3.7500000000000001E-4</v>
      </c>
      <c r="AU22" s="25">
        <v>1.4104E-2</v>
      </c>
      <c r="AV22" s="25">
        <v>0.161416</v>
      </c>
      <c r="AW22" s="25">
        <v>-0.18021899999999999</v>
      </c>
      <c r="AX22" s="25">
        <v>33.775143</v>
      </c>
      <c r="AY22" s="25">
        <v>5.3377590000000001</v>
      </c>
      <c r="AZ22" s="25">
        <v>75.770683000000005</v>
      </c>
      <c r="BA22" s="25">
        <v>79.836297000000002</v>
      </c>
      <c r="BB22" s="25">
        <v>119.605278</v>
      </c>
      <c r="BC22" s="25">
        <v>2.200767049</v>
      </c>
      <c r="BD22" s="25">
        <v>0.140129</v>
      </c>
      <c r="BE22" s="25">
        <v>4.273116795</v>
      </c>
      <c r="BF22" s="25">
        <v>2.4515194390000001</v>
      </c>
    </row>
    <row r="23" spans="1:60" ht="15.75" x14ac:dyDescent="0.25">
      <c r="A23" s="15" t="s">
        <v>112</v>
      </c>
      <c r="B23" s="21">
        <v>43636.375</v>
      </c>
      <c r="C23" s="21">
        <v>43636.375</v>
      </c>
      <c r="D23" s="14" t="s">
        <v>55</v>
      </c>
      <c r="E23" s="14" t="s">
        <v>56</v>
      </c>
      <c r="F23" s="24">
        <f>23.4</f>
        <v>23.4</v>
      </c>
      <c r="G23" s="24">
        <v>5.0999999999999996</v>
      </c>
      <c r="H23" s="24">
        <v>5.56</v>
      </c>
      <c r="I23" s="24">
        <v>267.10000000000002</v>
      </c>
      <c r="J23" s="24"/>
      <c r="K23" s="24">
        <f>21.3</f>
        <v>21.3</v>
      </c>
      <c r="L23" s="24">
        <f>0.185</f>
        <v>0.185</v>
      </c>
      <c r="M23" s="24">
        <f>0.024</f>
        <v>2.4E-2</v>
      </c>
      <c r="N23" s="24">
        <f>0.329</f>
        <v>0.32900000000000001</v>
      </c>
      <c r="P23" s="24">
        <f>8.785</f>
        <v>8.7850000000000001</v>
      </c>
      <c r="W23" s="27">
        <v>2.3578000000000001</v>
      </c>
      <c r="X23" s="26" t="s">
        <v>103</v>
      </c>
      <c r="Y23" s="27">
        <v>1.2331000000000001</v>
      </c>
      <c r="Z23" s="27">
        <v>0.65639999999999998</v>
      </c>
      <c r="AA23" s="27">
        <v>1.0931999999999999</v>
      </c>
      <c r="AB23" s="27">
        <v>6.9999999999999999E-4</v>
      </c>
      <c r="AC23" s="27">
        <v>7.4284999999999997</v>
      </c>
      <c r="AD23" s="27">
        <v>5.0374999999999996</v>
      </c>
      <c r="AE23" s="27">
        <v>2.9121000000000001</v>
      </c>
      <c r="AF23" s="27">
        <v>9.4855</v>
      </c>
      <c r="AG23" s="25">
        <v>0.12745000000000001</v>
      </c>
      <c r="AH23" s="25">
        <v>5.1139999999999996E-3</v>
      </c>
      <c r="AI23" s="25">
        <v>1.839315</v>
      </c>
      <c r="AJ23" s="25">
        <v>2.2658999999999999E-2</v>
      </c>
      <c r="AK23" s="25">
        <v>2.1833000000000002E-2</v>
      </c>
      <c r="AL23" s="25">
        <v>13.640255</v>
      </c>
      <c r="AM23" s="25">
        <v>8.7507860320000006</v>
      </c>
      <c r="AN23" s="25">
        <v>4.9496140000000004</v>
      </c>
      <c r="AO23" s="25">
        <v>266.52493399999997</v>
      </c>
      <c r="AP23" s="25">
        <v>5269.0817029999998</v>
      </c>
      <c r="AQ23" s="25">
        <v>-2.5179999999999998E-3</v>
      </c>
      <c r="AR23" s="25">
        <v>0.34704499999999999</v>
      </c>
      <c r="AS23" s="25">
        <v>11.780640999999999</v>
      </c>
      <c r="AT23" s="25">
        <v>1.329E-2</v>
      </c>
      <c r="AU23" s="25">
        <v>3.8664999999999998E-2</v>
      </c>
      <c r="AV23" s="25">
        <v>0.40923999999999999</v>
      </c>
      <c r="AW23" s="25">
        <v>1.2880000000000001E-2</v>
      </c>
      <c r="AX23" s="25">
        <v>0.58071099999999998</v>
      </c>
      <c r="AY23" s="25">
        <v>6.9317650000000004</v>
      </c>
      <c r="AZ23" s="25">
        <v>59.552824000000001</v>
      </c>
      <c r="BA23" s="25">
        <v>62.626308000000002</v>
      </c>
      <c r="BB23" s="25">
        <v>122.757576</v>
      </c>
      <c r="BC23" s="25">
        <v>2.139733492</v>
      </c>
      <c r="BD23" s="25">
        <v>0.15438399999999999</v>
      </c>
      <c r="BE23" s="25">
        <v>3.3991906330000003</v>
      </c>
      <c r="BF23" s="25">
        <v>1.7774404539999999</v>
      </c>
    </row>
    <row r="24" spans="1:60" ht="15.75" x14ac:dyDescent="0.25">
      <c r="A24" s="15" t="s">
        <v>113</v>
      </c>
      <c r="B24" s="21">
        <v>43638.375</v>
      </c>
      <c r="C24" s="21">
        <v>43638.375</v>
      </c>
      <c r="D24" s="14" t="s">
        <v>55</v>
      </c>
      <c r="E24" s="14" t="s">
        <v>56</v>
      </c>
      <c r="F24" s="24">
        <f>22.4</f>
        <v>22.4</v>
      </c>
      <c r="G24" s="24">
        <f>154.6</f>
        <v>154.6</v>
      </c>
      <c r="H24" s="24">
        <f>7.24</f>
        <v>7.24</v>
      </c>
      <c r="I24" s="24">
        <f>209.2</f>
        <v>209.2</v>
      </c>
      <c r="J24" s="24"/>
      <c r="K24" s="24">
        <f>17.9</f>
        <v>17.899999999999999</v>
      </c>
      <c r="L24" s="24">
        <f>0.243</f>
        <v>0.24299999999999999</v>
      </c>
      <c r="M24" s="24">
        <f>0.02</f>
        <v>0.02</v>
      </c>
      <c r="N24" s="24">
        <f>0.343</f>
        <v>0.34300000000000003</v>
      </c>
      <c r="P24" s="24">
        <f>8.358</f>
        <v>8.3580000000000005</v>
      </c>
      <c r="W24" s="27">
        <v>2.2195</v>
      </c>
      <c r="X24" s="26" t="s">
        <v>103</v>
      </c>
      <c r="Y24" s="27">
        <v>1.4433</v>
      </c>
      <c r="Z24" s="27">
        <v>0.51439999999999997</v>
      </c>
      <c r="AA24" s="27">
        <v>1.1950000000000001</v>
      </c>
      <c r="AB24" s="27">
        <v>8.0000000000000004E-4</v>
      </c>
      <c r="AC24" s="27">
        <v>9.3523999999999994</v>
      </c>
      <c r="AD24" s="27">
        <v>4.9504999999999999</v>
      </c>
      <c r="AE24" s="27">
        <v>4.4020999999999999</v>
      </c>
      <c r="AF24" s="27">
        <v>12.9831</v>
      </c>
      <c r="AG24" s="25">
        <v>0.10116</v>
      </c>
      <c r="AH24" s="25">
        <v>3.6329E-2</v>
      </c>
      <c r="AI24" s="25">
        <v>1.396085</v>
      </c>
      <c r="AJ24" s="25">
        <v>2.2879E-2</v>
      </c>
      <c r="AK24" s="25">
        <v>2.4098000000000001E-2</v>
      </c>
      <c r="AL24" s="25">
        <v>1.3420240000000001</v>
      </c>
      <c r="AM24" s="25">
        <v>13.28512995</v>
      </c>
      <c r="AN24" s="25">
        <v>6.2283650000000002</v>
      </c>
      <c r="AO24" s="25">
        <v>266.34542099999999</v>
      </c>
      <c r="AP24" s="25">
        <v>7149.2340409999997</v>
      </c>
      <c r="AQ24" s="25">
        <v>-2.1359E-2</v>
      </c>
      <c r="AR24" s="25">
        <v>9.8163E-2</v>
      </c>
      <c r="AS24" s="25">
        <v>1.6170089999999999</v>
      </c>
      <c r="AT24" s="25">
        <v>1.183E-2</v>
      </c>
      <c r="AU24" s="25">
        <v>5.3069999999999999E-2</v>
      </c>
      <c r="AV24" s="25">
        <v>0.14565400000000001</v>
      </c>
      <c r="AW24" s="25">
        <v>-0.209119</v>
      </c>
      <c r="AX24" s="25">
        <v>2.0756679999999998</v>
      </c>
      <c r="AY24" s="25">
        <v>4.8747809999999996</v>
      </c>
      <c r="AZ24" s="25">
        <v>78.575035999999997</v>
      </c>
      <c r="BA24" s="25">
        <v>82.434939</v>
      </c>
      <c r="BB24" s="25">
        <v>120.86220299999999</v>
      </c>
      <c r="BC24" s="25">
        <v>2.2355791279999999</v>
      </c>
      <c r="BD24" s="25">
        <v>0.17125899999999999</v>
      </c>
      <c r="BE24" s="25">
        <v>4.5231800620000007</v>
      </c>
      <c r="BF24" s="25">
        <v>2.5930640309999999</v>
      </c>
    </row>
    <row r="25" spans="1:60" ht="15.75" x14ac:dyDescent="0.25">
      <c r="A25" s="15" t="s">
        <v>114</v>
      </c>
      <c r="B25" s="21">
        <v>43641.430555555555</v>
      </c>
      <c r="C25" s="21">
        <v>43641.430555555555</v>
      </c>
      <c r="D25" s="14" t="s">
        <v>55</v>
      </c>
      <c r="E25" s="14" t="s">
        <v>56</v>
      </c>
      <c r="F25" s="24">
        <v>22.5</v>
      </c>
      <c r="G25" s="24">
        <v>27</v>
      </c>
      <c r="H25" s="24">
        <v>8.89</v>
      </c>
      <c r="I25" s="24">
        <v>-115</v>
      </c>
      <c r="J25" s="24"/>
      <c r="K25" s="24">
        <v>33.4</v>
      </c>
      <c r="L25" s="24">
        <f>0.328</f>
        <v>0.32800000000000001</v>
      </c>
      <c r="M25" s="24">
        <f>0.059</f>
        <v>5.8999999999999997E-2</v>
      </c>
      <c r="N25" s="24">
        <f>0.364</f>
        <v>0.36399999999999999</v>
      </c>
      <c r="P25" s="24">
        <f>8.463</f>
        <v>8.4629999999999992</v>
      </c>
      <c r="W25" s="27">
        <v>2.3649</v>
      </c>
      <c r="X25" s="26" t="s">
        <v>103</v>
      </c>
      <c r="Y25" s="27">
        <v>1.56</v>
      </c>
      <c r="Z25" s="27">
        <v>0.43390000000000001</v>
      </c>
      <c r="AA25" s="27">
        <v>1.2487999999999999</v>
      </c>
      <c r="AB25" s="27">
        <v>1.1999999999999999E-3</v>
      </c>
      <c r="AC25" s="27">
        <v>9.3229000000000006</v>
      </c>
      <c r="AD25" s="27">
        <v>5.0515999999999996</v>
      </c>
      <c r="AE25" s="27">
        <v>4.3775000000000004</v>
      </c>
      <c r="AF25" s="27">
        <v>13.648999999999999</v>
      </c>
      <c r="AG25" s="25">
        <v>0.12966800000000001</v>
      </c>
      <c r="AH25" s="25">
        <v>0.131772</v>
      </c>
      <c r="AI25" s="25">
        <v>5.4690999999999997E-2</v>
      </c>
      <c r="AJ25" s="25">
        <v>3.4757999999999997E-2</v>
      </c>
      <c r="AK25" s="25">
        <v>2.4906999999999999E-2</v>
      </c>
      <c r="AL25" s="25">
        <v>1.9860230000000001</v>
      </c>
      <c r="AM25" s="25">
        <v>12.724377409999999</v>
      </c>
      <c r="AN25" s="25">
        <v>5.8522559999999997</v>
      </c>
      <c r="AO25" s="25">
        <v>259.873605</v>
      </c>
      <c r="AP25" s="25">
        <v>7688.4334790000003</v>
      </c>
      <c r="AQ25" s="25">
        <v>-1.5200000000000001E-4</v>
      </c>
      <c r="AR25" s="25">
        <v>0.35438199999999997</v>
      </c>
      <c r="AS25" s="25">
        <v>1.9719869999999999</v>
      </c>
      <c r="AT25" s="25">
        <v>1.49E-3</v>
      </c>
      <c r="AU25" s="25">
        <v>3.8661000000000001E-2</v>
      </c>
      <c r="AV25" s="25">
        <v>0.13014100000000001</v>
      </c>
      <c r="AW25" s="25">
        <v>-0.146116</v>
      </c>
      <c r="AX25" s="25">
        <v>39.887213000000003</v>
      </c>
      <c r="AY25" s="25">
        <v>5.7394119999999997</v>
      </c>
      <c r="AZ25" s="25">
        <v>80.650600999999995</v>
      </c>
      <c r="BA25" s="25">
        <v>84.75264</v>
      </c>
      <c r="BB25" s="25">
        <v>124.776787</v>
      </c>
      <c r="BC25" s="25">
        <v>2.3051085760000003</v>
      </c>
      <c r="BD25" s="25">
        <v>0.24141699999999999</v>
      </c>
      <c r="BE25" s="25">
        <v>4.5359356919999998</v>
      </c>
      <c r="BF25" s="25">
        <v>2.5922123959999999</v>
      </c>
    </row>
    <row r="26" spans="1:60" ht="15.75" x14ac:dyDescent="0.25">
      <c r="A26" s="15" t="s">
        <v>115</v>
      </c>
      <c r="B26" s="21">
        <v>43643.395833333336</v>
      </c>
      <c r="C26" s="21">
        <v>43643.395833333336</v>
      </c>
      <c r="D26" s="14" t="s">
        <v>55</v>
      </c>
      <c r="E26" s="14" t="s">
        <v>56</v>
      </c>
      <c r="F26" s="24">
        <v>22.9</v>
      </c>
      <c r="G26" s="24">
        <v>201.9</v>
      </c>
      <c r="H26" s="24">
        <v>6.7</v>
      </c>
      <c r="I26" s="24">
        <v>180.2</v>
      </c>
      <c r="J26" s="24"/>
      <c r="K26" s="24">
        <v>51.5</v>
      </c>
      <c r="L26" s="24">
        <v>8.3000000000000004E-2</v>
      </c>
      <c r="M26" s="24">
        <v>4.2000000000000003E-2</v>
      </c>
      <c r="N26" s="24">
        <v>0.24399999999999999</v>
      </c>
      <c r="P26" s="24">
        <v>8.673</v>
      </c>
      <c r="W26" s="27">
        <v>2.3972000000000002</v>
      </c>
      <c r="X26" s="26" t="s">
        <v>103</v>
      </c>
      <c r="Y26" s="27">
        <v>1.5416000000000001</v>
      </c>
      <c r="Z26" s="27">
        <v>8.3099999999999993E-2</v>
      </c>
      <c r="AA26" s="27">
        <v>1.1778999999999999</v>
      </c>
      <c r="AB26" s="27">
        <v>8.0000000000000004E-4</v>
      </c>
      <c r="AC26" s="27">
        <v>9.1933000000000007</v>
      </c>
      <c r="AD26" s="27">
        <v>4.9461000000000004</v>
      </c>
      <c r="AE26" s="27">
        <v>4.3841000000000001</v>
      </c>
      <c r="AF26" s="27">
        <v>13.6282</v>
      </c>
      <c r="AG26" s="25">
        <v>0.15182300000000001</v>
      </c>
      <c r="AH26" s="25">
        <v>1.0828000000000001E-2</v>
      </c>
      <c r="AI26" s="25">
        <v>3.1985E-2</v>
      </c>
      <c r="AJ26" s="25">
        <v>2.1173000000000001E-2</v>
      </c>
      <c r="AK26" s="25">
        <v>2.8548E-2</v>
      </c>
      <c r="AL26" s="25">
        <v>4.1963090000000003</v>
      </c>
      <c r="AM26" s="25">
        <v>12.918228279999999</v>
      </c>
      <c r="AN26" s="25">
        <v>6.0655599999999996</v>
      </c>
      <c r="AO26" s="25">
        <v>234.990793</v>
      </c>
      <c r="AP26" s="25">
        <v>7393.1733530000001</v>
      </c>
      <c r="AQ26" s="25">
        <v>-1.2375000000000001E-2</v>
      </c>
      <c r="AR26" s="25">
        <v>0.25291200000000003</v>
      </c>
      <c r="AS26" s="25">
        <v>4.9590329999999998</v>
      </c>
      <c r="AT26" s="25">
        <v>5.4749999999999998E-3</v>
      </c>
      <c r="AU26" s="25">
        <v>3.1140000000000001E-2</v>
      </c>
      <c r="AV26" s="25">
        <v>0.19436999999999999</v>
      </c>
      <c r="AW26" s="25">
        <v>-9.2065999999999995E-2</v>
      </c>
      <c r="AX26" s="25">
        <v>25.506360000000001</v>
      </c>
      <c r="AY26" s="25">
        <v>4.9721390000000003</v>
      </c>
      <c r="AZ26" s="25">
        <v>80.998161999999994</v>
      </c>
      <c r="BA26" s="25">
        <v>83.985619</v>
      </c>
      <c r="BB26" s="25">
        <v>125.636343</v>
      </c>
      <c r="BC26" s="25">
        <v>2.3127974920000001</v>
      </c>
      <c r="BD26" s="25">
        <v>0.218834</v>
      </c>
      <c r="BE26" s="25">
        <v>4.4859817469999994</v>
      </c>
      <c r="BF26" s="25">
        <v>2.5627498690000001</v>
      </c>
    </row>
    <row r="27" spans="1:60" ht="15.75" x14ac:dyDescent="0.25">
      <c r="A27" s="15" t="s">
        <v>117</v>
      </c>
      <c r="B27" s="21">
        <v>43646.475694444445</v>
      </c>
      <c r="C27" s="21">
        <v>43646.475694444445</v>
      </c>
      <c r="D27" s="14" t="s">
        <v>55</v>
      </c>
      <c r="E27" s="14" t="s">
        <v>56</v>
      </c>
      <c r="F27" s="24">
        <v>22.8</v>
      </c>
      <c r="G27" s="24">
        <v>199.5</v>
      </c>
      <c r="H27" s="24">
        <v>7.55</v>
      </c>
      <c r="I27" s="24">
        <v>147.19999999999999</v>
      </c>
      <c r="J27" s="24"/>
      <c r="K27" s="24">
        <v>54</v>
      </c>
      <c r="L27" s="24">
        <v>0.153</v>
      </c>
      <c r="M27" s="24">
        <v>1.2E-2</v>
      </c>
      <c r="N27" s="24">
        <v>0.49299999999999999</v>
      </c>
      <c r="P27" s="24">
        <v>8.4540000000000006</v>
      </c>
      <c r="W27" s="27">
        <v>2.4405999999999999</v>
      </c>
      <c r="X27" s="26" t="s">
        <v>103</v>
      </c>
      <c r="Y27" s="27">
        <v>1.57</v>
      </c>
      <c r="Z27" s="27">
        <v>0.33589999999999998</v>
      </c>
      <c r="AA27" s="27">
        <v>1.1878</v>
      </c>
      <c r="AB27" s="27">
        <v>1.9E-3</v>
      </c>
      <c r="AC27" s="27">
        <v>9.8175000000000008</v>
      </c>
      <c r="AD27" s="27">
        <v>5.2500999999999998</v>
      </c>
      <c r="AE27" s="27">
        <v>4.4367000000000001</v>
      </c>
      <c r="AF27" s="27">
        <v>13.2438</v>
      </c>
      <c r="AG27" s="25">
        <v>-6.8117999999999998E-2</v>
      </c>
      <c r="AH27" s="25">
        <v>0.107405</v>
      </c>
      <c r="AI27" s="25">
        <v>0.12156400000000001</v>
      </c>
      <c r="AJ27" s="25">
        <v>7.0847999999999994E-2</v>
      </c>
      <c r="AK27" s="25">
        <v>1.8023999999999998E-2</v>
      </c>
      <c r="AL27" s="25">
        <v>2.0801759999999998</v>
      </c>
      <c r="AM27" s="25">
        <v>12.886240279999999</v>
      </c>
      <c r="AN27" s="25">
        <v>3.7356229999999999</v>
      </c>
      <c r="AO27" s="25">
        <v>255.11680899999999</v>
      </c>
      <c r="AP27" s="25">
        <v>7455.7912290000004</v>
      </c>
      <c r="AQ27" s="25">
        <v>-1.0710000000000001E-2</v>
      </c>
      <c r="AR27" s="25">
        <v>9.7188999999999998E-2</v>
      </c>
      <c r="AS27" s="25">
        <v>1.4659800000000001</v>
      </c>
      <c r="AT27" s="25">
        <v>-3.3530000000000001E-3</v>
      </c>
      <c r="AU27" s="25">
        <v>3.9405999999999997E-2</v>
      </c>
      <c r="AV27" s="25">
        <v>0.472553</v>
      </c>
      <c r="AW27" s="25">
        <v>-1.0446610000000001</v>
      </c>
      <c r="AX27" s="25">
        <v>27.524467000000001</v>
      </c>
      <c r="AY27" s="25">
        <v>3.6375489999999999</v>
      </c>
      <c r="AZ27" s="25">
        <v>83.369388000000001</v>
      </c>
      <c r="BA27" s="25">
        <v>86.115953000000005</v>
      </c>
      <c r="BB27" s="25">
        <v>123.037424</v>
      </c>
      <c r="BC27" s="25">
        <v>2.3733594290000002</v>
      </c>
      <c r="BD27" s="25">
        <v>3.5021999999999998E-2</v>
      </c>
      <c r="BE27" s="25">
        <v>4.7298968869999998</v>
      </c>
      <c r="BF27" s="25">
        <v>2.6706687499999999</v>
      </c>
    </row>
    <row r="28" spans="1:60" ht="15.75" x14ac:dyDescent="0.25">
      <c r="A28" s="15" t="s">
        <v>118</v>
      </c>
      <c r="B28" s="21">
        <v>43651.381944444445</v>
      </c>
      <c r="C28" s="21">
        <v>43651.381944444445</v>
      </c>
      <c r="D28" s="14" t="s">
        <v>55</v>
      </c>
      <c r="E28" s="14" t="s">
        <v>56</v>
      </c>
      <c r="F28" s="24">
        <v>22.4</v>
      </c>
      <c r="G28" s="24">
        <v>199.3</v>
      </c>
      <c r="H28" s="24">
        <v>7.64</v>
      </c>
      <c r="I28" s="24">
        <v>216.8</v>
      </c>
      <c r="J28" s="24"/>
      <c r="K28" s="24">
        <v>54.4</v>
      </c>
      <c r="L28" s="24">
        <v>0.124</v>
      </c>
      <c r="M28" s="24">
        <v>0.06</v>
      </c>
      <c r="N28" s="24">
        <v>0.37</v>
      </c>
      <c r="P28" s="24">
        <v>8.6310000000000002</v>
      </c>
      <c r="W28" s="27">
        <v>2.3416000000000001</v>
      </c>
      <c r="X28" s="26" t="s">
        <v>103</v>
      </c>
      <c r="Y28" s="27">
        <v>1.5806</v>
      </c>
      <c r="Z28" s="27">
        <v>0.3175</v>
      </c>
      <c r="AA28" s="27">
        <v>1.1913</v>
      </c>
      <c r="AB28" s="26" t="s">
        <v>103</v>
      </c>
      <c r="AC28" s="27">
        <v>9.5256000000000007</v>
      </c>
      <c r="AD28" s="27">
        <v>5.0149999999999997</v>
      </c>
      <c r="AE28" s="27">
        <v>4.5014000000000003</v>
      </c>
      <c r="AF28" s="27">
        <v>13.183400000000001</v>
      </c>
      <c r="AG28" s="25">
        <v>-7.6326000000000005E-2</v>
      </c>
      <c r="AH28" s="25">
        <v>0.42290499999999998</v>
      </c>
      <c r="AI28" s="25">
        <v>2.3366999999999999E-2</v>
      </c>
      <c r="AJ28" s="25">
        <v>1.0751999999999999E-2</v>
      </c>
      <c r="AK28" s="25">
        <v>3.2967000000000003E-2</v>
      </c>
      <c r="AL28" s="25">
        <v>1.3525180000000001</v>
      </c>
      <c r="AM28" s="25">
        <v>12.981681740000001</v>
      </c>
      <c r="AN28" s="25">
        <v>6.3538170000000003</v>
      </c>
      <c r="AO28" s="25">
        <v>227.287982</v>
      </c>
      <c r="AP28" s="25">
        <v>7295.3839950000001</v>
      </c>
      <c r="AQ28" s="25">
        <v>-2.1649999999999998E-3</v>
      </c>
      <c r="AR28" s="25">
        <v>8.2702999999999999E-2</v>
      </c>
      <c r="AS28" s="25">
        <v>3.492321</v>
      </c>
      <c r="AT28" s="25">
        <v>-4.339E-3</v>
      </c>
      <c r="AU28" s="25">
        <v>3.4994999999999998E-2</v>
      </c>
      <c r="AV28" s="25">
        <v>0.16736999999999999</v>
      </c>
      <c r="AW28" s="25">
        <v>-0.879888</v>
      </c>
      <c r="AX28" s="25">
        <v>5.3971080000000002</v>
      </c>
      <c r="AY28" s="25">
        <v>3.7281529999999998</v>
      </c>
      <c r="AZ28" s="25">
        <v>81.636690999999999</v>
      </c>
      <c r="BA28" s="25">
        <v>84.493512999999993</v>
      </c>
      <c r="BB28" s="25">
        <v>117.132423</v>
      </c>
      <c r="BC28" s="25">
        <v>2.239216087</v>
      </c>
      <c r="BD28" s="25">
        <v>-4.2705E-2</v>
      </c>
      <c r="BE28" s="25">
        <v>4.5974722379999999</v>
      </c>
      <c r="BF28" s="25">
        <v>2.5548681090000001</v>
      </c>
    </row>
    <row r="29" spans="1:60" ht="15.75" x14ac:dyDescent="0.25">
      <c r="A29" s="15" t="s">
        <v>129</v>
      </c>
      <c r="B29" s="21">
        <v>43658.427083333336</v>
      </c>
      <c r="C29" s="21">
        <v>43658.427083333336</v>
      </c>
      <c r="D29" s="14" t="s">
        <v>55</v>
      </c>
      <c r="E29" s="14" t="s">
        <v>56</v>
      </c>
      <c r="F29" s="24"/>
      <c r="G29" s="24"/>
      <c r="H29" s="24"/>
      <c r="I29" s="24"/>
      <c r="J29" s="24">
        <v>45</v>
      </c>
      <c r="K29" s="24"/>
      <c r="L29" s="24">
        <v>0.122</v>
      </c>
      <c r="M29" s="24"/>
      <c r="N29" s="24">
        <v>0.438</v>
      </c>
      <c r="P29" s="24">
        <v>7.8920000000000003</v>
      </c>
      <c r="W29" s="27">
        <v>2.468</v>
      </c>
      <c r="X29" s="26" t="s">
        <v>103</v>
      </c>
      <c r="Y29" s="27">
        <v>1.5572999999999999</v>
      </c>
      <c r="Z29" s="27">
        <v>0.28699999999999998</v>
      </c>
      <c r="AA29" s="27">
        <v>1.1641999999999999</v>
      </c>
      <c r="AB29" s="27">
        <v>6.9999999999999999E-4</v>
      </c>
      <c r="AC29" s="27">
        <v>9.6495999999999995</v>
      </c>
      <c r="AD29" s="27">
        <v>4.9611999999999998</v>
      </c>
      <c r="AE29" s="27">
        <v>4.3362999999999996</v>
      </c>
      <c r="AF29" s="27">
        <v>12.883100000000001</v>
      </c>
      <c r="AG29" s="25">
        <v>0.153005</v>
      </c>
      <c r="AH29" s="25">
        <v>0.17835200000000001</v>
      </c>
      <c r="AI29" s="25">
        <v>5.1137000000000002E-2</v>
      </c>
      <c r="AJ29" s="25">
        <v>1.6590000000000001E-2</v>
      </c>
      <c r="AK29" s="25">
        <v>0.112482</v>
      </c>
      <c r="AL29" s="25">
        <v>4.4089770000000001</v>
      </c>
      <c r="AM29" s="25">
        <v>13.534096659999999</v>
      </c>
      <c r="AN29" s="25">
        <v>6.9996720000000003</v>
      </c>
      <c r="AO29" s="25">
        <v>249.50387499999999</v>
      </c>
      <c r="AP29" s="25">
        <v>6920.6504530000002</v>
      </c>
      <c r="AQ29" s="25">
        <v>-1.5076000000000001E-2</v>
      </c>
      <c r="AR29" s="25">
        <v>0.23861499999999999</v>
      </c>
      <c r="AS29" s="25">
        <v>4.9853209999999999</v>
      </c>
      <c r="AT29" s="25">
        <v>6.8360000000000001E-3</v>
      </c>
      <c r="AU29" s="25">
        <v>8.9580000000000007E-3</v>
      </c>
      <c r="AV29" s="25">
        <v>0.13483800000000001</v>
      </c>
      <c r="AW29" s="25">
        <v>-0.21429400000000001</v>
      </c>
      <c r="AX29" s="25">
        <v>5.1085390000000004</v>
      </c>
      <c r="AY29" s="25">
        <v>4.8332509999999997</v>
      </c>
      <c r="AZ29" s="25">
        <v>76.448308999999995</v>
      </c>
      <c r="BA29" s="25">
        <v>81.465182999999996</v>
      </c>
      <c r="BB29" s="25">
        <v>122.681478</v>
      </c>
      <c r="BC29" s="25">
        <v>2.1521642459999999</v>
      </c>
      <c r="BD29" s="25">
        <v>0.22626599999999999</v>
      </c>
      <c r="BE29" s="25">
        <v>4.2572226769999997</v>
      </c>
      <c r="BF29" s="25">
        <v>2.5004331739999999</v>
      </c>
    </row>
    <row r="30" spans="1:60" x14ac:dyDescent="0.25">
      <c r="A30" s="14" t="s">
        <v>54</v>
      </c>
      <c r="B30" s="21">
        <v>43283.578472222223</v>
      </c>
      <c r="C30" s="1">
        <v>43283.578472222223</v>
      </c>
      <c r="D30" s="14" t="s">
        <v>55</v>
      </c>
      <c r="E30" s="14" t="s">
        <v>56</v>
      </c>
      <c r="F30" s="20">
        <v>22.2</v>
      </c>
      <c r="G30" s="20">
        <v>110.8</v>
      </c>
      <c r="H30" s="20">
        <v>7</v>
      </c>
      <c r="I30" s="20">
        <v>315</v>
      </c>
      <c r="J30" s="3">
        <v>43</v>
      </c>
      <c r="K30" s="20">
        <v>44.5</v>
      </c>
      <c r="N30" s="20">
        <v>0.01</v>
      </c>
      <c r="O30" s="4" t="s">
        <v>103</v>
      </c>
      <c r="P30" s="3">
        <v>7.65</v>
      </c>
      <c r="Q30" s="4" t="s">
        <v>103</v>
      </c>
      <c r="R30" s="4"/>
      <c r="S30" s="4" t="s">
        <v>103</v>
      </c>
      <c r="U30" s="22">
        <v>0.87</v>
      </c>
      <c r="V30" s="22">
        <v>0.1</v>
      </c>
      <c r="W30" s="13">
        <v>2.0261999999999998</v>
      </c>
      <c r="X30" s="13">
        <v>2.06E-2</v>
      </c>
      <c r="Y30" s="13">
        <v>2.0665</v>
      </c>
      <c r="Z30" s="13">
        <v>0.27289999999999998</v>
      </c>
      <c r="AA30" s="13">
        <v>0.89570000000000005</v>
      </c>
      <c r="AC30" s="13">
        <v>6.2279</v>
      </c>
      <c r="AD30" s="13">
        <v>2.8910999999999998</v>
      </c>
      <c r="AE30" s="13">
        <v>1.8277000000000001</v>
      </c>
      <c r="AF30" s="13">
        <v>9.0361999999999991</v>
      </c>
      <c r="AG30" s="23">
        <v>0.11</v>
      </c>
      <c r="AH30" s="23">
        <v>0.28000000000000003</v>
      </c>
      <c r="AI30" s="23">
        <v>1.97</v>
      </c>
      <c r="AJ30" s="23">
        <v>0.02</v>
      </c>
      <c r="AK30" s="23">
        <v>-0.02</v>
      </c>
      <c r="AL30" s="23">
        <v>7.37</v>
      </c>
      <c r="AM30" s="23">
        <v>28</v>
      </c>
      <c r="AN30" s="23">
        <v>13.47</v>
      </c>
      <c r="AO30" s="23">
        <v>401.16</v>
      </c>
      <c r="AP30" s="23">
        <v>8.43</v>
      </c>
      <c r="AQ30" s="23">
        <v>0.01</v>
      </c>
      <c r="AR30" s="23">
        <v>0.89</v>
      </c>
      <c r="AS30" s="23">
        <v>2.78</v>
      </c>
      <c r="AT30" s="23">
        <v>0.01</v>
      </c>
      <c r="AU30" s="23">
        <v>0.03</v>
      </c>
      <c r="AV30" s="23">
        <v>0.23</v>
      </c>
      <c r="AW30" s="23">
        <v>0.09</v>
      </c>
      <c r="AX30" s="23">
        <v>18.59</v>
      </c>
      <c r="AY30" s="23">
        <v>45.26</v>
      </c>
      <c r="AZ30" s="23">
        <v>104.71</v>
      </c>
      <c r="BC30" s="23">
        <v>2.79</v>
      </c>
      <c r="BD30" s="23">
        <v>0.31</v>
      </c>
      <c r="BE30" s="23">
        <v>6.08</v>
      </c>
      <c r="BF30" s="23">
        <v>3.16</v>
      </c>
      <c r="BG30" s="19">
        <v>-6.69</v>
      </c>
      <c r="BH30" s="19">
        <v>-28.1</v>
      </c>
    </row>
    <row r="31" spans="1:60" x14ac:dyDescent="0.25">
      <c r="A31" s="14" t="s">
        <v>58</v>
      </c>
      <c r="B31" s="21">
        <v>43283.595138888886</v>
      </c>
      <c r="C31" s="1">
        <v>43283.595138888886</v>
      </c>
      <c r="D31" s="14" t="s">
        <v>50</v>
      </c>
      <c r="E31" s="14" t="s">
        <v>50</v>
      </c>
      <c r="F31" s="20">
        <v>22.6</v>
      </c>
      <c r="G31" s="20">
        <v>71.900000000000006</v>
      </c>
      <c r="H31" s="20">
        <v>7</v>
      </c>
      <c r="I31" s="20">
        <v>261</v>
      </c>
      <c r="J31" s="3">
        <v>19</v>
      </c>
      <c r="K31" s="20">
        <v>27.5</v>
      </c>
      <c r="N31" s="20">
        <v>0.03</v>
      </c>
      <c r="O31" s="4" t="s">
        <v>103</v>
      </c>
      <c r="P31" s="3">
        <v>6.03</v>
      </c>
      <c r="Q31" s="4" t="s">
        <v>103</v>
      </c>
      <c r="R31" s="4"/>
      <c r="S31" s="4"/>
      <c r="U31" s="22">
        <v>1.69</v>
      </c>
      <c r="V31" s="22">
        <v>1.31</v>
      </c>
      <c r="W31" s="13">
        <v>2.3763999999999998</v>
      </c>
      <c r="X31" s="13">
        <v>1.34E-2</v>
      </c>
      <c r="Y31" s="13">
        <v>1.3718999999999999</v>
      </c>
      <c r="Z31" s="13">
        <v>7.1599999999999997E-2</v>
      </c>
      <c r="AA31" s="13">
        <v>0.65229999999999999</v>
      </c>
      <c r="AC31" s="13">
        <v>5.4554</v>
      </c>
      <c r="AD31" s="13">
        <v>1.9509000000000001</v>
      </c>
      <c r="AE31" s="13">
        <v>0.89810000000000001</v>
      </c>
      <c r="AF31" s="13">
        <v>4.6966000000000001</v>
      </c>
      <c r="AG31" s="23">
        <v>-0.11</v>
      </c>
      <c r="AH31" s="23">
        <v>0.01</v>
      </c>
      <c r="AI31" s="23">
        <v>0.01</v>
      </c>
      <c r="AJ31" s="23">
        <v>0.02</v>
      </c>
      <c r="AK31" s="23">
        <v>-0.05</v>
      </c>
      <c r="AL31" s="23">
        <v>7.1</v>
      </c>
      <c r="AM31" s="23">
        <v>20.399999999999999</v>
      </c>
      <c r="AN31" s="23">
        <v>2.39</v>
      </c>
      <c r="AO31" s="23">
        <v>350.41</v>
      </c>
      <c r="AP31" s="23">
        <v>5.14</v>
      </c>
      <c r="AQ31" s="23">
        <v>0.02</v>
      </c>
      <c r="AR31" s="23">
        <v>1.1200000000000001</v>
      </c>
      <c r="AS31" s="23">
        <v>7.27</v>
      </c>
      <c r="AT31" s="23">
        <v>0.01</v>
      </c>
      <c r="AU31" s="23">
        <v>0.04</v>
      </c>
      <c r="AV31" s="23">
        <v>0.4</v>
      </c>
      <c r="AW31" s="23">
        <v>0.13</v>
      </c>
      <c r="AX31" s="23">
        <v>56.63</v>
      </c>
      <c r="AY31" s="23">
        <v>42.44</v>
      </c>
      <c r="AZ31" s="23">
        <v>79.06</v>
      </c>
      <c r="BC31" s="23">
        <v>2.19</v>
      </c>
      <c r="BD31" s="23">
        <v>0.04</v>
      </c>
      <c r="BE31" s="23">
        <v>5.98</v>
      </c>
      <c r="BF31" s="23">
        <v>1.79</v>
      </c>
      <c r="BG31" s="19">
        <v>-5.55</v>
      </c>
      <c r="BH31" s="19">
        <v>-27.1</v>
      </c>
    </row>
    <row r="32" spans="1:60" x14ac:dyDescent="0.25">
      <c r="A32" s="14" t="s">
        <v>96</v>
      </c>
      <c r="B32" s="17">
        <v>43288</v>
      </c>
      <c r="C32" s="17">
        <v>43288</v>
      </c>
      <c r="D32" s="14" t="s">
        <v>97</v>
      </c>
      <c r="E32" s="14" t="s">
        <v>97</v>
      </c>
      <c r="W32" s="13">
        <v>2.09</v>
      </c>
      <c r="X32" s="13">
        <v>5.8000000000000003E-2</v>
      </c>
      <c r="Y32" s="13">
        <v>0.30599999999999999</v>
      </c>
      <c r="Z32" s="13">
        <v>0.24199999999999999</v>
      </c>
      <c r="AA32" s="13">
        <v>0.66</v>
      </c>
      <c r="AB32" s="13">
        <v>3.0000000000000001E-3</v>
      </c>
      <c r="AC32" s="13">
        <v>5.1689999999999996</v>
      </c>
      <c r="AD32" s="13">
        <v>0.109</v>
      </c>
      <c r="AE32" s="13">
        <v>7.5999999999999998E-2</v>
      </c>
      <c r="AF32" s="13">
        <v>0.29899999999999999</v>
      </c>
      <c r="AG32" s="23">
        <v>0.05</v>
      </c>
      <c r="AH32" s="23">
        <v>0.14000000000000001</v>
      </c>
      <c r="AI32" s="23">
        <v>0.03</v>
      </c>
      <c r="AJ32" s="23">
        <v>0.2</v>
      </c>
      <c r="AK32" s="23">
        <v>-0.04</v>
      </c>
      <c r="AL32" s="23">
        <v>292</v>
      </c>
      <c r="AM32" s="23">
        <v>5.48</v>
      </c>
      <c r="AN32" s="23">
        <v>3.04</v>
      </c>
      <c r="AO32" s="23">
        <v>376.2</v>
      </c>
      <c r="AP32" s="23">
        <v>0.28999999999999998</v>
      </c>
      <c r="AQ32" s="23">
        <v>0.64</v>
      </c>
      <c r="AR32" s="23">
        <v>5.37</v>
      </c>
      <c r="AS32" s="23">
        <v>10.7</v>
      </c>
      <c r="AT32" s="23">
        <v>0.63</v>
      </c>
      <c r="AU32" s="23">
        <v>0.24</v>
      </c>
      <c r="AV32" s="23">
        <v>1.35</v>
      </c>
      <c r="AW32" s="23">
        <v>3.42</v>
      </c>
      <c r="AX32" s="23">
        <v>53.48</v>
      </c>
      <c r="AY32" s="23">
        <v>12283.6</v>
      </c>
      <c r="AZ32" s="23">
        <v>2.62</v>
      </c>
      <c r="BC32" s="23">
        <v>0.18</v>
      </c>
      <c r="BD32" s="23">
        <v>1.96</v>
      </c>
      <c r="BE32" s="23">
        <v>6.71</v>
      </c>
      <c r="BF32" s="23">
        <v>0.14000000000000001</v>
      </c>
      <c r="BG32" s="19">
        <v>-2.44</v>
      </c>
      <c r="BH32" s="19">
        <v>-10.6</v>
      </c>
    </row>
    <row r="33" spans="1:60" x14ac:dyDescent="0.25">
      <c r="A33" s="15" t="s">
        <v>132</v>
      </c>
      <c r="B33" s="21">
        <v>43627.708333333336</v>
      </c>
      <c r="C33" s="21">
        <v>43627.708333333336</v>
      </c>
      <c r="D33" s="14" t="s">
        <v>97</v>
      </c>
      <c r="E33" s="14" t="s">
        <v>97</v>
      </c>
      <c r="F33" s="24">
        <f>24.3</f>
        <v>24.3</v>
      </c>
      <c r="G33" s="24">
        <f>30</f>
        <v>30</v>
      </c>
      <c r="H33" s="24">
        <f>7.63</f>
        <v>7.63</v>
      </c>
      <c r="I33" s="24">
        <f>145.9</f>
        <v>145.9</v>
      </c>
      <c r="J33" s="24"/>
      <c r="K33" s="24"/>
      <c r="L33" s="24">
        <f>0.478</f>
        <v>0.47799999999999998</v>
      </c>
      <c r="M33" s="24">
        <f>0.043</f>
        <v>4.2999999999999997E-2</v>
      </c>
      <c r="N33" s="24">
        <f>0.335</f>
        <v>0.33500000000000002</v>
      </c>
      <c r="P33" s="24">
        <f>5.346</f>
        <v>5.3460000000000001</v>
      </c>
    </row>
    <row r="34" spans="1:60" x14ac:dyDescent="0.25">
      <c r="A34" s="14" t="s">
        <v>98</v>
      </c>
      <c r="B34" s="17">
        <v>43285</v>
      </c>
      <c r="C34" s="17">
        <v>43285</v>
      </c>
      <c r="D34" s="14" t="s">
        <v>97</v>
      </c>
      <c r="E34" s="14" t="s">
        <v>97</v>
      </c>
      <c r="W34" s="13">
        <v>0.83099999999999996</v>
      </c>
      <c r="X34" s="13">
        <v>0</v>
      </c>
      <c r="Y34" s="13">
        <v>0.247</v>
      </c>
      <c r="Z34" s="13">
        <v>0.16400000000000001</v>
      </c>
      <c r="AA34" s="13">
        <v>0.41299999999999998</v>
      </c>
      <c r="AB34" s="13">
        <v>1E-3</v>
      </c>
      <c r="AC34" s="13">
        <v>2.5190000000000001</v>
      </c>
      <c r="AD34" s="13">
        <v>0.14199999999999999</v>
      </c>
      <c r="AE34" s="13">
        <v>4.4999999999999998E-2</v>
      </c>
      <c r="AF34" s="13">
        <v>0.22500000000000001</v>
      </c>
      <c r="BG34" s="19">
        <v>-3.21</v>
      </c>
      <c r="BH34" s="19">
        <v>-12.2</v>
      </c>
    </row>
    <row r="35" spans="1:60" x14ac:dyDescent="0.25">
      <c r="A35" s="15" t="s">
        <v>133</v>
      </c>
      <c r="B35" s="21">
        <v>43628.489583333336</v>
      </c>
      <c r="C35" s="21">
        <v>43628.489583333336</v>
      </c>
      <c r="D35" s="14" t="s">
        <v>97</v>
      </c>
      <c r="E35" s="14" t="s">
        <v>97</v>
      </c>
      <c r="F35" s="24">
        <f>26</f>
        <v>26</v>
      </c>
      <c r="G35" s="24">
        <f>13.6</f>
        <v>13.6</v>
      </c>
      <c r="H35" s="24">
        <f>5.84</f>
        <v>5.84</v>
      </c>
      <c r="I35" s="24">
        <f>221.2</f>
        <v>221.2</v>
      </c>
      <c r="J35" s="24"/>
      <c r="K35" s="24"/>
      <c r="L35" s="24">
        <f>0.35</f>
        <v>0.35</v>
      </c>
      <c r="M35" s="24">
        <f>0.038</f>
        <v>3.7999999999999999E-2</v>
      </c>
      <c r="N35" s="24">
        <f>0.302</f>
        <v>0.30199999999999999</v>
      </c>
      <c r="P35" s="24">
        <f>7.538</f>
        <v>7.5380000000000003</v>
      </c>
    </row>
    <row r="36" spans="1:60" ht="15.75" x14ac:dyDescent="0.25">
      <c r="A36" s="15" t="s">
        <v>134</v>
      </c>
      <c r="B36" s="21">
        <v>43629.416666666664</v>
      </c>
      <c r="C36" s="21">
        <v>43629.416666666664</v>
      </c>
      <c r="D36" s="14" t="s">
        <v>97</v>
      </c>
      <c r="E36" s="14" t="s">
        <v>97</v>
      </c>
      <c r="F36" s="24">
        <f>23.6</f>
        <v>23.6</v>
      </c>
      <c r="G36" s="24">
        <f>6.1</f>
        <v>6.1</v>
      </c>
      <c r="H36" s="24">
        <f>7.39</f>
        <v>7.39</v>
      </c>
      <c r="I36" s="24">
        <f>182.8</f>
        <v>182.8</v>
      </c>
      <c r="J36" s="24"/>
      <c r="K36" s="24">
        <f>2</f>
        <v>2</v>
      </c>
      <c r="L36" s="24">
        <f>0.129</f>
        <v>0.129</v>
      </c>
      <c r="M36" s="24">
        <f>0.036</f>
        <v>3.5999999999999997E-2</v>
      </c>
      <c r="N36" s="24">
        <f>0.226</f>
        <v>0.22600000000000001</v>
      </c>
      <c r="P36" s="24">
        <f>8.606</f>
        <v>8.6059999999999999</v>
      </c>
      <c r="W36" s="27">
        <v>0.1016</v>
      </c>
      <c r="X36" s="26" t="s">
        <v>103</v>
      </c>
      <c r="Y36" s="27">
        <v>0.1532</v>
      </c>
      <c r="Z36" s="27">
        <v>2.6100000000000002E-2</v>
      </c>
      <c r="AA36" s="27">
        <v>6.1899999999999997E-2</v>
      </c>
      <c r="AB36" s="27">
        <v>1E-4</v>
      </c>
      <c r="AC36" s="27">
        <v>9.8100000000000007E-2</v>
      </c>
      <c r="AD36" s="27">
        <v>0.25440000000000002</v>
      </c>
      <c r="AE36" s="27">
        <v>1.0500000000000001E-2</v>
      </c>
      <c r="AF36" s="27">
        <v>7.0199999999999999E-2</v>
      </c>
      <c r="AG36" s="25">
        <v>0.55294600000000005</v>
      </c>
      <c r="AH36" s="25">
        <v>5.3179999999999998E-2</v>
      </c>
      <c r="AI36" s="25">
        <v>6.5695000000000003E-2</v>
      </c>
      <c r="AJ36" s="25">
        <v>3.108E-2</v>
      </c>
      <c r="AK36" s="25">
        <v>2.6700000000000001E-3</v>
      </c>
      <c r="AL36" s="25">
        <v>-0.46135199999999998</v>
      </c>
      <c r="AM36" s="25">
        <v>-3.4939445E-2</v>
      </c>
      <c r="AN36" s="25">
        <v>0.433944</v>
      </c>
      <c r="AO36" s="25">
        <v>13.541669000000001</v>
      </c>
      <c r="AP36" s="25">
        <v>-50.557357000000003</v>
      </c>
      <c r="AQ36" s="25">
        <v>1.106E-3</v>
      </c>
      <c r="AR36" s="25">
        <v>0.20935000000000001</v>
      </c>
      <c r="AS36" s="25">
        <v>0.298568</v>
      </c>
      <c r="AT36" s="25">
        <v>3.6923999999999998E-2</v>
      </c>
      <c r="AU36" s="25">
        <v>0.102946</v>
      </c>
      <c r="AV36" s="25">
        <v>0.56787699999999997</v>
      </c>
      <c r="AW36" s="25">
        <v>-0.114299</v>
      </c>
      <c r="AX36" s="25">
        <v>18.724007</v>
      </c>
      <c r="AY36" s="25">
        <v>-0.114509</v>
      </c>
      <c r="AZ36" s="25">
        <v>0.20664399999999999</v>
      </c>
      <c r="BA36" s="25">
        <v>0.22461999999999999</v>
      </c>
      <c r="BB36" s="25">
        <v>-1.1525730000000001</v>
      </c>
      <c r="BC36" s="25">
        <v>6.6114074000000009E-2</v>
      </c>
      <c r="BD36" s="25">
        <v>3.7461000000000001E-2</v>
      </c>
      <c r="BE36" s="25">
        <v>4.9632935000000003E-2</v>
      </c>
      <c r="BF36" s="25">
        <v>4.2999330000000006E-3</v>
      </c>
    </row>
    <row r="37" spans="1:60" ht="15.75" x14ac:dyDescent="0.25">
      <c r="A37" s="15" t="s">
        <v>111</v>
      </c>
      <c r="B37" s="21">
        <v>43636.364583333336</v>
      </c>
      <c r="C37" s="21">
        <v>43636.364583333336</v>
      </c>
      <c r="D37" s="14" t="s">
        <v>97</v>
      </c>
      <c r="E37" s="14" t="s">
        <v>97</v>
      </c>
      <c r="F37" s="24">
        <f>24.1</f>
        <v>24.1</v>
      </c>
      <c r="G37" s="24">
        <v>5</v>
      </c>
      <c r="H37" s="24">
        <f>6.91</f>
        <v>6.91</v>
      </c>
      <c r="I37" s="24">
        <f>244.4</f>
        <v>244.4</v>
      </c>
      <c r="J37" s="24"/>
      <c r="K37" s="24">
        <v>0.3</v>
      </c>
      <c r="L37" s="24">
        <f>0.12</f>
        <v>0.12</v>
      </c>
      <c r="M37" s="24">
        <f>0</f>
        <v>0</v>
      </c>
      <c r="N37" s="24">
        <f>0.225</f>
        <v>0.22500000000000001</v>
      </c>
      <c r="P37" s="24">
        <f>8.759</f>
        <v>8.7590000000000003</v>
      </c>
      <c r="W37" s="27">
        <v>0.2492</v>
      </c>
      <c r="X37" s="27">
        <v>8.3999999999999995E-3</v>
      </c>
      <c r="Y37" s="27">
        <v>0.21079999999999999</v>
      </c>
      <c r="Z37" s="27">
        <v>9.3899999999999997E-2</v>
      </c>
      <c r="AA37" s="27">
        <v>0.216</v>
      </c>
      <c r="AB37" s="27">
        <v>8.9999999999999998E-4</v>
      </c>
      <c r="AC37" s="27">
        <v>0.58189999999999997</v>
      </c>
      <c r="AD37" s="27">
        <v>0.78510000000000002</v>
      </c>
      <c r="AE37" s="27">
        <v>7.6799999999999993E-2</v>
      </c>
      <c r="AF37" s="27">
        <v>0.32769999999999999</v>
      </c>
      <c r="AG37" s="25">
        <v>0.28019500000000003</v>
      </c>
      <c r="AH37" s="25">
        <v>13.060983</v>
      </c>
      <c r="AI37" s="25">
        <v>1.472753</v>
      </c>
      <c r="AJ37" s="25">
        <v>0.148312</v>
      </c>
      <c r="AK37" s="25">
        <v>5.7889999999999999E-3</v>
      </c>
      <c r="AL37" s="25">
        <v>0.231595</v>
      </c>
      <c r="AM37" s="25">
        <v>-2.0119035E-2</v>
      </c>
      <c r="AN37" s="25">
        <v>0.95243800000000001</v>
      </c>
      <c r="AO37" s="25">
        <v>37.733409000000002</v>
      </c>
      <c r="AP37" s="25">
        <v>-31.596367999999998</v>
      </c>
      <c r="AQ37" s="25">
        <v>-3.6340000000000001E-3</v>
      </c>
      <c r="AR37" s="25">
        <v>0.43442700000000001</v>
      </c>
      <c r="AS37" s="25">
        <v>2.0109270000000001</v>
      </c>
      <c r="AT37" s="25">
        <v>4.5810999999999998E-2</v>
      </c>
      <c r="AU37" s="25">
        <v>0.14963899999999999</v>
      </c>
      <c r="AV37" s="25">
        <v>1.5093559999999999</v>
      </c>
      <c r="AW37" s="25">
        <v>-0.21481</v>
      </c>
      <c r="AX37" s="25">
        <v>9.9175219999999999</v>
      </c>
      <c r="AY37" s="25">
        <v>2.7797990000000001</v>
      </c>
      <c r="AZ37" s="25">
        <v>0.38373800000000002</v>
      </c>
      <c r="BA37" s="25">
        <v>0.401148</v>
      </c>
      <c r="BB37" s="25">
        <v>1.721538</v>
      </c>
      <c r="BC37" s="25">
        <v>0.199007348</v>
      </c>
      <c r="BD37" s="25">
        <v>2.1899999999999999E-2</v>
      </c>
      <c r="BE37" s="25">
        <v>0.117578795</v>
      </c>
      <c r="BF37" s="25">
        <v>1.1601241999999999E-2</v>
      </c>
    </row>
    <row r="38" spans="1:60" ht="15.75" x14ac:dyDescent="0.25">
      <c r="A38" s="15" t="s">
        <v>116</v>
      </c>
      <c r="B38" s="21">
        <v>43643.458333333336</v>
      </c>
      <c r="C38" s="21">
        <v>43643.458333333336</v>
      </c>
      <c r="D38" s="14" t="s">
        <v>97</v>
      </c>
      <c r="E38" s="14" t="s">
        <v>97</v>
      </c>
      <c r="F38" s="24">
        <v>23.4</v>
      </c>
      <c r="G38" s="24">
        <v>30.3</v>
      </c>
      <c r="H38" s="24">
        <v>7.06</v>
      </c>
      <c r="I38" s="24">
        <v>145.19999999999999</v>
      </c>
      <c r="J38" s="24"/>
      <c r="K38" s="24">
        <v>0</v>
      </c>
      <c r="L38" s="24">
        <v>0.23</v>
      </c>
      <c r="M38" s="24">
        <v>5.1999999999999998E-2</v>
      </c>
      <c r="N38" s="24">
        <v>0.38800000000000001</v>
      </c>
      <c r="P38" s="24">
        <v>8.2949999999999999</v>
      </c>
      <c r="W38" s="27">
        <v>4.5777000000000001</v>
      </c>
      <c r="X38" s="26" t="s">
        <v>103</v>
      </c>
      <c r="Y38" s="27">
        <v>0.31890000000000002</v>
      </c>
      <c r="Z38" s="27">
        <v>0.46489999999999998</v>
      </c>
      <c r="AA38" s="27">
        <v>0.84189999999999998</v>
      </c>
      <c r="AB38" s="27">
        <v>2.3E-3</v>
      </c>
      <c r="AC38" s="27">
        <v>21.388500000000001</v>
      </c>
      <c r="AD38" s="27">
        <v>1.8807</v>
      </c>
      <c r="AE38" s="27">
        <v>0.18509999999999999</v>
      </c>
      <c r="AF38" s="27">
        <v>0.27910000000000001</v>
      </c>
      <c r="AG38" s="25">
        <v>7.2446999999999998E-2</v>
      </c>
      <c r="AH38" s="25">
        <v>29.274984</v>
      </c>
      <c r="AI38" s="25">
        <v>7.4489E-2</v>
      </c>
      <c r="AJ38" s="25">
        <v>0.205313</v>
      </c>
      <c r="AK38" s="25">
        <v>6.8349999999999999E-3</v>
      </c>
      <c r="AL38" s="25">
        <v>4.1294339999999998</v>
      </c>
      <c r="AM38" s="25">
        <v>3.7783790000000005E-2</v>
      </c>
      <c r="AN38" s="25">
        <v>0.597827</v>
      </c>
      <c r="AO38" s="25">
        <v>192.216769</v>
      </c>
      <c r="AP38" s="25">
        <v>248.32065499999999</v>
      </c>
      <c r="AQ38" s="25">
        <v>9.8119999999999995E-3</v>
      </c>
      <c r="AR38" s="25">
        <v>3.5778569999999998</v>
      </c>
      <c r="AS38" s="25">
        <v>110.27155999999999</v>
      </c>
      <c r="AT38" s="25">
        <v>0.12589400000000001</v>
      </c>
      <c r="AU38" s="25">
        <v>1.2999989999999999</v>
      </c>
      <c r="AV38" s="25">
        <v>2.6042109999999998</v>
      </c>
      <c r="AW38" s="25">
        <v>-4.0936E-2</v>
      </c>
      <c r="AX38" s="25">
        <v>39.456561000000001</v>
      </c>
      <c r="AY38" s="25">
        <v>5.909224</v>
      </c>
      <c r="AZ38" s="25">
        <v>2.1924399999999999</v>
      </c>
      <c r="BA38" s="25">
        <v>2.1527539999999998</v>
      </c>
      <c r="BB38" s="25">
        <v>5.8355649999999999</v>
      </c>
      <c r="BC38" s="25">
        <v>0.77803892399999997</v>
      </c>
      <c r="BD38" s="25">
        <v>1.2215999999999999E-2</v>
      </c>
      <c r="BE38" s="25">
        <v>0.99308566900000006</v>
      </c>
      <c r="BF38" s="25">
        <v>0.16485392100000001</v>
      </c>
    </row>
    <row r="39" spans="1:60" ht="15.75" x14ac:dyDescent="0.25">
      <c r="A39" s="15" t="s">
        <v>123</v>
      </c>
      <c r="B39" s="21">
        <v>43653.572916666664</v>
      </c>
      <c r="C39" s="21">
        <v>43653.572916666664</v>
      </c>
      <c r="D39" s="14" t="s">
        <v>97</v>
      </c>
      <c r="E39" s="14" t="s">
        <v>97</v>
      </c>
      <c r="F39" s="24">
        <v>25.1</v>
      </c>
      <c r="G39" s="24">
        <v>13</v>
      </c>
      <c r="H39" s="24">
        <v>6.36</v>
      </c>
      <c r="I39" s="24">
        <v>199.3</v>
      </c>
      <c r="J39" s="24"/>
      <c r="K39" s="24">
        <v>1.9</v>
      </c>
      <c r="L39" s="24"/>
      <c r="M39" s="24"/>
      <c r="N39" s="24"/>
      <c r="P39" s="24"/>
      <c r="W39" s="27">
        <v>1.8103</v>
      </c>
      <c r="X39" s="26" t="s">
        <v>103</v>
      </c>
      <c r="Y39" s="27">
        <v>0.20710000000000001</v>
      </c>
      <c r="Z39" s="27">
        <v>0.47389999999999999</v>
      </c>
      <c r="AA39" s="27">
        <v>0.73170000000000002</v>
      </c>
      <c r="AB39" s="26" t="s">
        <v>103</v>
      </c>
      <c r="AC39" s="27">
        <v>1.9432</v>
      </c>
      <c r="AD39" s="27">
        <v>0.3901</v>
      </c>
      <c r="AE39" s="27">
        <v>0.1641</v>
      </c>
      <c r="AF39" s="27">
        <v>0.21779999999999999</v>
      </c>
      <c r="AG39" s="25">
        <v>-0.252581</v>
      </c>
      <c r="AH39" s="25">
        <v>0.10717599999999999</v>
      </c>
      <c r="AI39" s="25">
        <v>2.8242E-2</v>
      </c>
      <c r="AJ39" s="25">
        <v>5.7501999999999998E-2</v>
      </c>
      <c r="AK39" s="25">
        <v>2.0039000000000001E-2</v>
      </c>
      <c r="AL39" s="25">
        <v>1.220923</v>
      </c>
      <c r="AM39" s="25">
        <v>-2.1613942000000001E-2</v>
      </c>
      <c r="AN39" s="25">
        <v>0.175819</v>
      </c>
      <c r="AO39" s="25">
        <v>190.19108800000001</v>
      </c>
      <c r="AP39" s="25">
        <v>173.54145299999999</v>
      </c>
      <c r="AQ39" s="25">
        <v>3.8313E-2</v>
      </c>
      <c r="AR39" s="25">
        <v>1.504292</v>
      </c>
      <c r="AS39" s="25">
        <v>1.436353</v>
      </c>
      <c r="AT39" s="25">
        <v>0.16542000000000001</v>
      </c>
      <c r="AU39" s="25">
        <v>0.12620100000000001</v>
      </c>
      <c r="AV39" s="25">
        <v>0.55088999999999999</v>
      </c>
      <c r="AW39" s="25">
        <v>-1.1270100000000001</v>
      </c>
      <c r="AX39" s="25">
        <v>70.681586999999993</v>
      </c>
      <c r="AY39" s="25">
        <v>3.5867909999999998</v>
      </c>
      <c r="AZ39" s="25">
        <v>1.6566909999999999</v>
      </c>
      <c r="BA39" s="25">
        <v>1.6576029999999999</v>
      </c>
      <c r="BB39" s="25">
        <v>2.8787349999999998</v>
      </c>
      <c r="BC39" s="25">
        <v>0.12087200699999999</v>
      </c>
      <c r="BD39" s="25">
        <v>-0.190498</v>
      </c>
      <c r="BE39" s="25">
        <v>0.78248530800000005</v>
      </c>
      <c r="BF39" s="25">
        <v>9.3368613999999989E-2</v>
      </c>
    </row>
    <row r="40" spans="1:60" ht="15.75" x14ac:dyDescent="0.25">
      <c r="A40" s="15" t="s">
        <v>130</v>
      </c>
      <c r="B40" s="21">
        <v>43658.489583333336</v>
      </c>
      <c r="C40" s="21">
        <v>43658.489583333336</v>
      </c>
      <c r="D40" s="14" t="s">
        <v>97</v>
      </c>
      <c r="E40" s="14" t="s">
        <v>97</v>
      </c>
      <c r="F40" s="24">
        <v>24.4</v>
      </c>
      <c r="G40" s="24">
        <v>13</v>
      </c>
      <c r="H40" s="24"/>
      <c r="I40" s="24"/>
      <c r="J40" s="24"/>
      <c r="K40" s="24">
        <v>1.7</v>
      </c>
      <c r="L40" s="24">
        <v>3.2000000000000001E-2</v>
      </c>
      <c r="M40" s="24"/>
      <c r="N40" s="24">
        <v>1.8839999999999999</v>
      </c>
      <c r="P40" s="24">
        <v>8.86</v>
      </c>
      <c r="W40" s="27">
        <v>0.20399999999999999</v>
      </c>
      <c r="X40" s="26" t="s">
        <v>103</v>
      </c>
      <c r="Y40" s="27">
        <v>0.1835</v>
      </c>
      <c r="Z40" s="27">
        <v>3.1899999999999998E-2</v>
      </c>
      <c r="AA40" s="27">
        <v>0.2331</v>
      </c>
      <c r="AB40" s="27">
        <v>1E-4</v>
      </c>
      <c r="AC40" s="27">
        <v>0.32850000000000001</v>
      </c>
      <c r="AD40" s="27">
        <v>0.18079999999999999</v>
      </c>
      <c r="AE40" s="27">
        <v>4.1200000000000001E-2</v>
      </c>
      <c r="AF40" s="27">
        <v>0.1178</v>
      </c>
      <c r="AG40" s="25">
        <v>3.0641999999999999E-2</v>
      </c>
      <c r="AH40" s="25">
        <v>3.7967979999999999</v>
      </c>
      <c r="AI40" s="25">
        <v>0.39616800000000002</v>
      </c>
      <c r="AJ40" s="25">
        <v>3.1528E-2</v>
      </c>
      <c r="AK40" s="25">
        <v>8.9610999999999996E-2</v>
      </c>
      <c r="AL40" s="25">
        <v>0.28157500000000002</v>
      </c>
      <c r="AM40" s="25">
        <v>-2.5396032999999998E-2</v>
      </c>
      <c r="AN40" s="25">
        <v>0.186892</v>
      </c>
      <c r="AO40" s="25">
        <v>55.752248999999999</v>
      </c>
      <c r="AP40" s="25">
        <v>-48.023108999999998</v>
      </c>
      <c r="AQ40" s="25">
        <v>-5.5999999999999999E-5</v>
      </c>
      <c r="AR40" s="25">
        <v>0.45724100000000001</v>
      </c>
      <c r="AS40" s="25">
        <v>3.798867</v>
      </c>
      <c r="AT40" s="25">
        <v>3.8238000000000001E-2</v>
      </c>
      <c r="AU40" s="25">
        <v>3.7636000000000003E-2</v>
      </c>
      <c r="AV40" s="25">
        <v>0.36083999999999999</v>
      </c>
      <c r="AW40" s="25">
        <v>-0.21105499999999999</v>
      </c>
      <c r="AX40" s="25">
        <v>36.180278999999999</v>
      </c>
      <c r="AY40" s="25">
        <v>0.18804499999999999</v>
      </c>
      <c r="AZ40" s="25">
        <v>0.23594499999999999</v>
      </c>
      <c r="BA40" s="25">
        <v>0.25605</v>
      </c>
      <c r="BB40" s="25">
        <v>-1.525544</v>
      </c>
      <c r="BC40" s="25">
        <v>3.0417175000000001E-2</v>
      </c>
      <c r="BD40" s="25">
        <v>7.1999999999999998E-3</v>
      </c>
      <c r="BE40" s="25">
        <v>0.102148629</v>
      </c>
      <c r="BF40" s="25">
        <v>1.6599792000000002E-2</v>
      </c>
    </row>
    <row r="41" spans="1:60" ht="15.75" x14ac:dyDescent="0.25">
      <c r="A41" s="15" t="s">
        <v>125</v>
      </c>
      <c r="B41" s="21">
        <v>43653.635416666664</v>
      </c>
      <c r="C41" s="21">
        <v>43653.635416666664</v>
      </c>
      <c r="D41" s="14" t="s">
        <v>53</v>
      </c>
      <c r="E41" s="14" t="s">
        <v>53</v>
      </c>
      <c r="F41" s="24">
        <v>23.3</v>
      </c>
      <c r="G41" s="24">
        <v>109.5</v>
      </c>
      <c r="H41" s="24">
        <v>7.18</v>
      </c>
      <c r="I41" s="24">
        <v>170.1</v>
      </c>
      <c r="J41" s="24">
        <v>52</v>
      </c>
      <c r="K41" s="24">
        <v>51</v>
      </c>
      <c r="L41" s="24">
        <v>4.7E-2</v>
      </c>
      <c r="M41" s="24">
        <v>7.8E-2</v>
      </c>
      <c r="N41" s="24">
        <v>0.66700000000000004</v>
      </c>
      <c r="P41" s="24">
        <v>6.5369999999999999</v>
      </c>
      <c r="W41" s="27">
        <v>2.3919999999999999</v>
      </c>
      <c r="X41" s="26" t="s">
        <v>103</v>
      </c>
      <c r="Y41" s="27">
        <v>1.7724</v>
      </c>
      <c r="Z41" s="27">
        <v>0.13550000000000001</v>
      </c>
      <c r="AA41" s="27">
        <v>1.5152000000000001</v>
      </c>
      <c r="AB41" s="27">
        <v>5.9999999999999995E-4</v>
      </c>
      <c r="AC41" s="27">
        <v>9.8025000000000002</v>
      </c>
      <c r="AD41" s="27">
        <v>4.8365999999999998</v>
      </c>
      <c r="AE41" s="27">
        <v>5.1943000000000001</v>
      </c>
      <c r="AF41" s="27">
        <v>14.2852</v>
      </c>
      <c r="AG41" s="25">
        <v>0.178262</v>
      </c>
      <c r="AH41" s="25">
        <v>8.6577000000000001E-2</v>
      </c>
      <c r="AI41" s="25">
        <v>0.25298399999999999</v>
      </c>
      <c r="AJ41" s="25">
        <v>0.120559</v>
      </c>
      <c r="AK41" s="25">
        <v>0.12203899999999999</v>
      </c>
      <c r="AL41" s="25">
        <v>-0.163853</v>
      </c>
      <c r="AM41" s="25">
        <v>14.13996949</v>
      </c>
      <c r="AN41" s="25">
        <v>4.4861040000000001</v>
      </c>
      <c r="AO41" s="25">
        <v>366.73055399999998</v>
      </c>
      <c r="AP41" s="25">
        <v>7450.1064050000004</v>
      </c>
      <c r="AQ41" s="25">
        <v>2.0410000000000001E-2</v>
      </c>
      <c r="AR41" s="25">
        <v>0.30366100000000001</v>
      </c>
      <c r="AS41" s="25">
        <v>5.1298349999999999</v>
      </c>
      <c r="AT41" s="25">
        <v>8.3799999999999999E-4</v>
      </c>
      <c r="AU41" s="25">
        <v>2.4919E-2</v>
      </c>
      <c r="AV41" s="25">
        <v>0.28736</v>
      </c>
      <c r="AW41" s="25">
        <v>-0.26036599999999999</v>
      </c>
      <c r="AX41" s="25">
        <v>9.9507729999999999</v>
      </c>
      <c r="AY41" s="25">
        <v>4.6445480000000003</v>
      </c>
      <c r="AZ41" s="25">
        <v>79.418651999999994</v>
      </c>
      <c r="BA41" s="25">
        <v>84.267340000000004</v>
      </c>
      <c r="BB41" s="25">
        <v>70.437402000000006</v>
      </c>
      <c r="BC41" s="25">
        <v>2.078903758</v>
      </c>
      <c r="BD41" s="25">
        <v>0.23810899999999999</v>
      </c>
      <c r="BE41" s="25">
        <v>4.6009543930000003</v>
      </c>
      <c r="BF41" s="25">
        <v>2.7949297240000002</v>
      </c>
    </row>
    <row r="42" spans="1:60" ht="15.75" x14ac:dyDescent="0.25">
      <c r="A42" s="15" t="s">
        <v>124</v>
      </c>
      <c r="B42" s="21">
        <v>43653.614583333336</v>
      </c>
      <c r="C42" s="21">
        <v>43653.614583333336</v>
      </c>
      <c r="D42" s="14" t="s">
        <v>53</v>
      </c>
      <c r="E42" s="14" t="s">
        <v>53</v>
      </c>
      <c r="F42" s="24">
        <v>23.9</v>
      </c>
      <c r="G42" s="24">
        <v>98</v>
      </c>
      <c r="H42" s="24">
        <v>6.6</v>
      </c>
      <c r="I42" s="24">
        <v>189.3</v>
      </c>
      <c r="J42" s="24">
        <v>39</v>
      </c>
      <c r="K42" s="24">
        <v>46.2</v>
      </c>
      <c r="L42" s="24">
        <v>0.28799999999999998</v>
      </c>
      <c r="M42" s="24">
        <v>3.3000000000000002E-2</v>
      </c>
      <c r="N42" s="24">
        <v>6.9000000000000006E-2</v>
      </c>
      <c r="P42" s="24">
        <v>7.3940000000000001</v>
      </c>
      <c r="W42" s="27">
        <v>2.5255999999999998</v>
      </c>
      <c r="X42" s="26" t="s">
        <v>103</v>
      </c>
      <c r="Y42" s="27">
        <v>1.6272</v>
      </c>
      <c r="Z42" s="27">
        <v>0.37859999999999999</v>
      </c>
      <c r="AA42" s="27">
        <v>1.169</v>
      </c>
      <c r="AB42" s="27">
        <v>1E-3</v>
      </c>
      <c r="AC42" s="27">
        <v>8.8445999999999998</v>
      </c>
      <c r="AD42" s="27">
        <v>4.6426999999999996</v>
      </c>
      <c r="AE42" s="27">
        <v>4.4130000000000003</v>
      </c>
      <c r="AF42" s="27">
        <v>13.064299999999999</v>
      </c>
      <c r="AG42" s="25">
        <v>0.73376300000000005</v>
      </c>
      <c r="AH42" s="25">
        <v>7.8505000000000005E-2</v>
      </c>
      <c r="AI42" s="25">
        <v>0.12199400000000001</v>
      </c>
      <c r="AJ42" s="25">
        <v>5.2965999999999999E-2</v>
      </c>
      <c r="AK42" s="25">
        <v>0.66053099999999998</v>
      </c>
      <c r="AL42" s="25">
        <v>2.8173680000000001</v>
      </c>
      <c r="AM42" s="25">
        <v>12.008767099999998</v>
      </c>
      <c r="AN42" s="25">
        <v>5.1555840000000002</v>
      </c>
      <c r="AO42" s="25">
        <v>262.60237499999999</v>
      </c>
      <c r="AP42" s="25">
        <v>6608.9151949999996</v>
      </c>
      <c r="AQ42" s="25">
        <v>0.16298799999999999</v>
      </c>
      <c r="AR42" s="25">
        <v>0.78396299999999997</v>
      </c>
      <c r="AS42" s="25">
        <v>12.975270999999999</v>
      </c>
      <c r="AT42" s="25">
        <v>1.0914E-2</v>
      </c>
      <c r="AU42" s="25">
        <v>9.7270999999999996E-2</v>
      </c>
      <c r="AV42" s="25">
        <v>0.34063500000000002</v>
      </c>
      <c r="AW42" s="25">
        <v>7.2565000000000004E-2</v>
      </c>
      <c r="AX42" s="25">
        <v>9.8846699999999998</v>
      </c>
      <c r="AY42" s="25">
        <v>6.9297129999999996</v>
      </c>
      <c r="AZ42" s="25">
        <v>69.614645999999993</v>
      </c>
      <c r="BA42" s="25">
        <v>74.421688000000003</v>
      </c>
      <c r="BB42" s="25">
        <v>63.421315999999997</v>
      </c>
      <c r="BC42" s="25">
        <v>1.919943001</v>
      </c>
      <c r="BD42" s="25">
        <v>0.22498099999999999</v>
      </c>
      <c r="BE42" s="25">
        <v>3.959480884</v>
      </c>
      <c r="BF42" s="25">
        <v>2.4224995199999997</v>
      </c>
    </row>
    <row r="43" spans="1:60" ht="15.75" x14ac:dyDescent="0.25">
      <c r="A43" s="15" t="s">
        <v>126</v>
      </c>
      <c r="B43" s="21">
        <v>43653.652777777781</v>
      </c>
      <c r="C43" s="21">
        <v>43653.652777777781</v>
      </c>
      <c r="D43" s="14" t="s">
        <v>53</v>
      </c>
      <c r="E43" s="14" t="s">
        <v>53</v>
      </c>
      <c r="F43" s="24">
        <v>23.3</v>
      </c>
      <c r="G43" s="24">
        <v>113.2</v>
      </c>
      <c r="H43" s="24">
        <v>7.73</v>
      </c>
      <c r="I43" s="24">
        <v>161.5</v>
      </c>
      <c r="J43" s="24">
        <v>53</v>
      </c>
      <c r="K43" s="24"/>
      <c r="L43" s="24">
        <v>0.64500000000000002</v>
      </c>
      <c r="M43" s="24"/>
      <c r="N43" s="24">
        <v>1.25</v>
      </c>
      <c r="P43" s="24">
        <v>7.58</v>
      </c>
      <c r="W43" s="27">
        <v>2.6594000000000002</v>
      </c>
      <c r="X43" s="26" t="s">
        <v>103</v>
      </c>
      <c r="Y43" s="27">
        <v>1.7626999999999999</v>
      </c>
      <c r="Z43" s="27">
        <v>0.15509999999999999</v>
      </c>
      <c r="AA43" s="27">
        <v>1.2542</v>
      </c>
      <c r="AB43" s="27">
        <v>5.0000000000000001E-4</v>
      </c>
      <c r="AC43" s="27">
        <v>9.8079999999999998</v>
      </c>
      <c r="AD43" s="27">
        <v>5.2168999999999999</v>
      </c>
      <c r="AE43" s="27">
        <v>5.1752000000000002</v>
      </c>
      <c r="AF43" s="27">
        <v>14.1717</v>
      </c>
      <c r="AG43" s="25">
        <v>0.19312000000000001</v>
      </c>
      <c r="AH43" s="25">
        <v>4.8626999999999997E-2</v>
      </c>
      <c r="AI43" s="25">
        <v>2.1492000000000001E-2</v>
      </c>
      <c r="AJ43" s="25">
        <v>6.701E-2</v>
      </c>
      <c r="AK43" s="25">
        <v>0.141462</v>
      </c>
      <c r="AL43" s="25">
        <v>-1.0217E-2</v>
      </c>
      <c r="AM43" s="25">
        <v>14.35383684</v>
      </c>
      <c r="AN43" s="25">
        <v>4.6846579999999998</v>
      </c>
      <c r="AO43" s="25">
        <v>269.19641200000001</v>
      </c>
      <c r="AP43" s="25">
        <v>7458.6746560000001</v>
      </c>
      <c r="AQ43" s="25">
        <v>-2.751E-3</v>
      </c>
      <c r="AR43" s="25">
        <v>3.4624100000000002</v>
      </c>
      <c r="AS43" s="25">
        <v>5.4644789999999999</v>
      </c>
      <c r="AT43" s="25">
        <v>2.2398999999999999E-2</v>
      </c>
      <c r="AU43" s="25">
        <v>9.1149999999999998E-3</v>
      </c>
      <c r="AV43" s="25">
        <v>0.46971400000000002</v>
      </c>
      <c r="AW43" s="25">
        <v>-0.113708</v>
      </c>
      <c r="AX43" s="25">
        <v>10.589293</v>
      </c>
      <c r="AY43" s="25">
        <v>4.2067050000000004</v>
      </c>
      <c r="AZ43" s="25">
        <v>78.789486999999994</v>
      </c>
      <c r="BA43" s="25">
        <v>83.349143999999995</v>
      </c>
      <c r="BB43" s="25">
        <v>68.913165000000006</v>
      </c>
      <c r="BC43" s="25">
        <v>2.2773989399999999</v>
      </c>
      <c r="BD43" s="25">
        <v>0.180174</v>
      </c>
      <c r="BE43" s="25">
        <v>4.5019623510000004</v>
      </c>
      <c r="BF43" s="25">
        <v>2.9502202259999999</v>
      </c>
    </row>
    <row r="44" spans="1:60" ht="15.75" x14ac:dyDescent="0.25">
      <c r="A44" s="15" t="s">
        <v>127</v>
      </c>
      <c r="B44" s="21">
        <v>43653.670138888891</v>
      </c>
      <c r="C44" s="21">
        <v>43653.670138888891</v>
      </c>
      <c r="D44" s="14" t="s">
        <v>53</v>
      </c>
      <c r="E44" s="14" t="s">
        <v>53</v>
      </c>
      <c r="F44" s="24">
        <v>24</v>
      </c>
      <c r="G44" s="24">
        <v>85</v>
      </c>
      <c r="H44" s="24">
        <v>3.3</v>
      </c>
      <c r="I44" s="24">
        <v>344</v>
      </c>
      <c r="J44" s="24">
        <v>30</v>
      </c>
      <c r="K44" s="24"/>
      <c r="L44" s="24">
        <v>0.81499999999999995</v>
      </c>
      <c r="M44" s="24">
        <v>0</v>
      </c>
      <c r="N44" s="24">
        <v>1.675</v>
      </c>
      <c r="P44" s="24">
        <v>7.4269999999999996</v>
      </c>
      <c r="W44" s="27">
        <v>3.1391</v>
      </c>
      <c r="X44" s="26" t="s">
        <v>103</v>
      </c>
      <c r="Y44" s="27">
        <v>1.3582000000000001</v>
      </c>
      <c r="Z44" s="27">
        <v>0.1212</v>
      </c>
      <c r="AA44" s="27">
        <v>1.0485</v>
      </c>
      <c r="AB44" s="27">
        <v>1.1000000000000001E-3</v>
      </c>
      <c r="AC44" s="27">
        <v>8.2216000000000005</v>
      </c>
      <c r="AD44" s="27">
        <v>4.3419999999999996</v>
      </c>
      <c r="AE44" s="27">
        <v>3.6637</v>
      </c>
      <c r="AF44" s="27">
        <v>10.3787</v>
      </c>
      <c r="AG44" s="25">
        <v>0.131412</v>
      </c>
      <c r="AH44" s="25">
        <v>0.133185</v>
      </c>
      <c r="AI44" s="25">
        <v>2.3501999999999999E-2</v>
      </c>
      <c r="AJ44" s="25">
        <v>4.4691000000000002E-2</v>
      </c>
      <c r="AK44" s="25">
        <v>8.6346999999999993E-2</v>
      </c>
      <c r="AL44" s="25">
        <v>2.6385869999999998</v>
      </c>
      <c r="AM44" s="25">
        <v>11.028811309999998</v>
      </c>
      <c r="AN44" s="25">
        <v>4.759773</v>
      </c>
      <c r="AO44" s="25">
        <v>208.87284099999999</v>
      </c>
      <c r="AP44" s="25">
        <v>5404.811686</v>
      </c>
      <c r="AQ44" s="25">
        <v>-6.7679999999999997E-3</v>
      </c>
      <c r="AR44" s="25">
        <v>0.99299599999999999</v>
      </c>
      <c r="AS44" s="25">
        <v>10.503956000000001</v>
      </c>
      <c r="AT44" s="25">
        <v>1.0409E-2</v>
      </c>
      <c r="AU44" s="25">
        <v>1.9088000000000001E-2</v>
      </c>
      <c r="AV44" s="25">
        <v>0.27554299999999998</v>
      </c>
      <c r="AW44" s="25">
        <v>-5.3506999999999999E-2</v>
      </c>
      <c r="AX44" s="25">
        <v>7.6857309999999996</v>
      </c>
      <c r="AY44" s="25">
        <v>4.2661959999999999</v>
      </c>
      <c r="AZ44" s="25">
        <v>65.015744999999995</v>
      </c>
      <c r="BA44" s="25">
        <v>68.150621000000001</v>
      </c>
      <c r="BB44" s="25">
        <v>90.482545999999999</v>
      </c>
      <c r="BC44" s="25">
        <v>1.7895441519999999</v>
      </c>
      <c r="BD44" s="25">
        <v>0.121623</v>
      </c>
      <c r="BE44" s="25">
        <v>3.6727029040000003</v>
      </c>
      <c r="BF44" s="25">
        <v>2.043484206</v>
      </c>
    </row>
    <row r="45" spans="1:60" ht="15.75" x14ac:dyDescent="0.25">
      <c r="A45" s="15" t="s">
        <v>121</v>
      </c>
      <c r="B45" s="21">
        <v>43652.649305555555</v>
      </c>
      <c r="C45" s="21">
        <v>43652.649305555555</v>
      </c>
      <c r="D45" s="14" t="s">
        <v>53</v>
      </c>
      <c r="E45" s="14" t="s">
        <v>53</v>
      </c>
      <c r="F45" s="24">
        <v>22.7</v>
      </c>
      <c r="G45" s="24">
        <v>79.400000000000006</v>
      </c>
      <c r="H45" s="24">
        <v>6.43</v>
      </c>
      <c r="I45" s="24">
        <v>153</v>
      </c>
      <c r="J45" s="24"/>
      <c r="K45" s="24">
        <v>38</v>
      </c>
      <c r="L45" s="24">
        <v>0.70899999999999996</v>
      </c>
      <c r="M45" s="24">
        <v>0.26400000000000001</v>
      </c>
      <c r="N45" s="24">
        <v>2.3580000000000001</v>
      </c>
      <c r="P45" s="24">
        <v>7.0590000000000002</v>
      </c>
      <c r="W45" s="27">
        <v>2.4352</v>
      </c>
      <c r="X45" s="26" t="s">
        <v>103</v>
      </c>
      <c r="Y45" s="27">
        <v>1.3904000000000001</v>
      </c>
      <c r="Z45" s="27">
        <v>0.20449999999999999</v>
      </c>
      <c r="AA45" s="27">
        <v>1.0012000000000001</v>
      </c>
      <c r="AB45" s="27">
        <v>8.9999999999999998E-4</v>
      </c>
      <c r="AC45" s="27">
        <v>8.1866000000000003</v>
      </c>
      <c r="AD45" s="27">
        <v>3.3027000000000002</v>
      </c>
      <c r="AE45" s="27">
        <v>3.5051999999999999</v>
      </c>
      <c r="AF45" s="27">
        <v>9.8247999999999998</v>
      </c>
      <c r="AG45" s="25">
        <v>8.5959999999999995E-3</v>
      </c>
      <c r="AH45" s="25">
        <v>1.5242E-2</v>
      </c>
      <c r="AI45" s="25">
        <v>2.2023999999999998E-2</v>
      </c>
      <c r="AJ45" s="25">
        <v>1.5484E-2</v>
      </c>
      <c r="AK45" s="25">
        <v>5.7829999999999999E-3</v>
      </c>
      <c r="AL45" s="25">
        <v>0.71155100000000004</v>
      </c>
      <c r="AM45" s="25">
        <v>10.790205400000001</v>
      </c>
      <c r="AN45" s="25">
        <v>3.2472059999999998</v>
      </c>
      <c r="AO45" s="25">
        <v>200.35702599999999</v>
      </c>
      <c r="AP45" s="25">
        <v>5982.7254290000001</v>
      </c>
      <c r="AQ45" s="25">
        <v>-1.5845000000000001E-2</v>
      </c>
      <c r="AR45" s="25">
        <v>3.5432250000000001</v>
      </c>
      <c r="AS45" s="25">
        <v>4.196542</v>
      </c>
      <c r="AT45" s="25">
        <v>7.4729999999999996E-3</v>
      </c>
      <c r="AU45" s="25">
        <v>1.4326999999999999E-2</v>
      </c>
      <c r="AV45" s="25">
        <v>0.30381000000000002</v>
      </c>
      <c r="AW45" s="25">
        <v>-0.84248999999999996</v>
      </c>
      <c r="AX45" s="25">
        <v>14.698028000000001</v>
      </c>
      <c r="AY45" s="25">
        <v>3.1555240000000002</v>
      </c>
      <c r="AZ45" s="25">
        <v>66.337100000000007</v>
      </c>
      <c r="BA45" s="25">
        <v>66.667336000000006</v>
      </c>
      <c r="BB45" s="25">
        <v>66.683573999999993</v>
      </c>
      <c r="BC45" s="25">
        <v>1.568439355</v>
      </c>
      <c r="BD45" s="25">
        <v>-3.5547000000000002E-2</v>
      </c>
      <c r="BE45" s="25">
        <v>4.1808483040000004</v>
      </c>
      <c r="BF45" s="25">
        <v>2.2214401969999997</v>
      </c>
    </row>
    <row r="46" spans="1:60" ht="15.75" x14ac:dyDescent="0.25">
      <c r="A46" s="15" t="s">
        <v>122</v>
      </c>
      <c r="B46" s="21">
        <v>43652.663194444445</v>
      </c>
      <c r="C46" s="21">
        <v>43652.663194444445</v>
      </c>
      <c r="D46" s="14" t="s">
        <v>53</v>
      </c>
      <c r="E46" s="14" t="s">
        <v>53</v>
      </c>
      <c r="F46" s="24">
        <v>23</v>
      </c>
      <c r="G46" s="24">
        <v>68</v>
      </c>
      <c r="H46" s="24">
        <v>7.32</v>
      </c>
      <c r="I46" s="24">
        <v>195</v>
      </c>
      <c r="J46" s="24"/>
      <c r="K46" s="24">
        <v>36.799999999999997</v>
      </c>
      <c r="L46" s="24">
        <v>0</v>
      </c>
      <c r="M46" s="24">
        <v>0.39600000000000002</v>
      </c>
      <c r="N46" s="24"/>
      <c r="P46" s="24">
        <v>4.7789999999999999</v>
      </c>
      <c r="W46" s="27">
        <v>2.5804</v>
      </c>
      <c r="X46" s="26" t="s">
        <v>103</v>
      </c>
      <c r="Y46" s="27">
        <v>1.248</v>
      </c>
      <c r="Z46" s="27">
        <v>0.24740000000000001</v>
      </c>
      <c r="AA46" s="27">
        <v>0.96189999999999998</v>
      </c>
      <c r="AB46" s="27">
        <v>5.0000000000000001E-4</v>
      </c>
      <c r="AC46" s="27">
        <v>7.9550999999999998</v>
      </c>
      <c r="AD46" s="27">
        <v>3.7002000000000002</v>
      </c>
      <c r="AE46" s="27">
        <v>3.452</v>
      </c>
      <c r="AF46" s="27">
        <v>9.4291</v>
      </c>
      <c r="AG46" s="25">
        <v>-4.6811999999999999E-2</v>
      </c>
      <c r="AH46" s="25">
        <v>3.8695E-2</v>
      </c>
      <c r="AI46" s="25">
        <v>0.147479</v>
      </c>
      <c r="AJ46" s="25">
        <v>1.9282000000000001E-2</v>
      </c>
      <c r="AK46" s="25">
        <v>2.2818999999999999E-2</v>
      </c>
      <c r="AL46" s="25">
        <v>2.4654579999999999</v>
      </c>
      <c r="AM46" s="25">
        <v>9.9242038879999992</v>
      </c>
      <c r="AN46" s="25">
        <v>1.483938</v>
      </c>
      <c r="AO46" s="25">
        <v>232.24334200000001</v>
      </c>
      <c r="AP46" s="25">
        <v>5297.0385189999997</v>
      </c>
      <c r="AQ46" s="25">
        <v>-1.3927999999999999E-2</v>
      </c>
      <c r="AR46" s="25">
        <v>2.1812019999999999</v>
      </c>
      <c r="AS46" s="25">
        <v>4.3356139999999996</v>
      </c>
      <c r="AT46" s="25">
        <v>5.2199999999999998E-3</v>
      </c>
      <c r="AU46" s="25">
        <v>1.2425E-2</v>
      </c>
      <c r="AV46" s="25">
        <v>0.40126000000000001</v>
      </c>
      <c r="AW46" s="25">
        <v>-0.89566699999999999</v>
      </c>
      <c r="AX46" s="25">
        <v>6.9604720000000002</v>
      </c>
      <c r="AY46" s="25">
        <v>3.8191809999999999</v>
      </c>
      <c r="AZ46" s="25">
        <v>61.793523999999998</v>
      </c>
      <c r="BA46" s="25">
        <v>63.115997</v>
      </c>
      <c r="BB46" s="25">
        <v>79.694028000000003</v>
      </c>
      <c r="BC46" s="25">
        <v>1.645451419</v>
      </c>
      <c r="BD46" s="25">
        <v>-6.4146999999999996E-2</v>
      </c>
      <c r="BE46" s="25">
        <v>3.7734367049999999</v>
      </c>
      <c r="BF46" s="25">
        <v>2.0265715049999997</v>
      </c>
    </row>
    <row r="47" spans="1:60" x14ac:dyDescent="0.25">
      <c r="A47" s="14" t="s">
        <v>52</v>
      </c>
      <c r="B47" s="21">
        <v>43283.474305555559</v>
      </c>
      <c r="C47" s="1">
        <v>43283.474305555559</v>
      </c>
      <c r="D47" s="14" t="s">
        <v>53</v>
      </c>
      <c r="E47" s="14" t="s">
        <v>53</v>
      </c>
      <c r="F47" s="20">
        <v>22.3</v>
      </c>
      <c r="G47" s="20">
        <v>83.1</v>
      </c>
      <c r="H47" s="20">
        <v>6.6</v>
      </c>
      <c r="I47" s="20">
        <v>307</v>
      </c>
      <c r="K47" s="20">
        <v>32.299999999999997</v>
      </c>
      <c r="L47" s="20">
        <v>0.13</v>
      </c>
      <c r="M47" s="20">
        <v>0.01</v>
      </c>
      <c r="N47" s="20">
        <v>0.86</v>
      </c>
      <c r="O47" s="4" t="s">
        <v>103</v>
      </c>
      <c r="P47" s="3">
        <v>7.61</v>
      </c>
      <c r="Q47" s="4" t="s">
        <v>103</v>
      </c>
      <c r="R47" s="4"/>
      <c r="S47" s="4" t="s">
        <v>103</v>
      </c>
      <c r="T47" s="20">
        <v>0.99</v>
      </c>
      <c r="U47" s="22">
        <v>0.15</v>
      </c>
      <c r="V47" s="22">
        <v>0.16</v>
      </c>
      <c r="W47" s="13">
        <v>1.9226000000000001</v>
      </c>
      <c r="X47" s="13">
        <v>6.3E-3</v>
      </c>
      <c r="Y47" s="13">
        <v>1.6569</v>
      </c>
      <c r="Z47" s="13">
        <v>0.58089999999999997</v>
      </c>
      <c r="AA47" s="13">
        <v>0.66959999999999997</v>
      </c>
      <c r="AB47" s="13">
        <v>7.6E-3</v>
      </c>
      <c r="AC47" s="13">
        <v>5.907</v>
      </c>
      <c r="AD47" s="13">
        <v>2.4411999999999998</v>
      </c>
      <c r="AE47" s="13">
        <v>1.0610999999999999</v>
      </c>
      <c r="AF47" s="13">
        <v>6.0151000000000003</v>
      </c>
      <c r="AG47" s="23">
        <v>-0.13</v>
      </c>
      <c r="AH47" s="23">
        <v>0</v>
      </c>
      <c r="AI47" s="23">
        <v>1.77</v>
      </c>
      <c r="AJ47" s="23">
        <v>0.01</v>
      </c>
      <c r="AK47" s="23">
        <v>-0.05</v>
      </c>
      <c r="AL47" s="23">
        <v>-0.42</v>
      </c>
      <c r="AM47" s="23">
        <v>17.68</v>
      </c>
      <c r="AN47" s="23">
        <v>19.55</v>
      </c>
      <c r="AO47" s="23">
        <v>250.24</v>
      </c>
      <c r="AP47" s="23">
        <v>4.78</v>
      </c>
      <c r="AQ47" s="23">
        <v>0.02</v>
      </c>
      <c r="AR47" s="23">
        <v>0.03</v>
      </c>
      <c r="AS47" s="23">
        <v>-0.21</v>
      </c>
      <c r="AT47" s="23">
        <v>0</v>
      </c>
      <c r="AU47" s="23">
        <v>0.02</v>
      </c>
      <c r="AV47" s="23">
        <v>0.03</v>
      </c>
      <c r="AW47" s="23">
        <v>0.01</v>
      </c>
      <c r="AX47" s="23">
        <v>15.08</v>
      </c>
      <c r="AY47" s="23">
        <v>44.51</v>
      </c>
      <c r="AZ47" s="23">
        <v>73</v>
      </c>
      <c r="BC47" s="23">
        <v>2.23</v>
      </c>
      <c r="BD47" s="23">
        <v>0.05</v>
      </c>
      <c r="BE47" s="23">
        <v>4.9000000000000004</v>
      </c>
      <c r="BF47" s="23">
        <v>1.67</v>
      </c>
      <c r="BG47" s="19">
        <v>-5.34</v>
      </c>
      <c r="BH47" s="19">
        <v>-25.5</v>
      </c>
    </row>
    <row r="48" spans="1:60" ht="15.75" x14ac:dyDescent="0.25">
      <c r="A48" s="15" t="s">
        <v>128</v>
      </c>
      <c r="B48" s="21">
        <v>43658.395833333336</v>
      </c>
      <c r="C48" s="21">
        <v>43658.395833333336</v>
      </c>
      <c r="D48" s="14" t="s">
        <v>61</v>
      </c>
      <c r="E48" s="14" t="s">
        <v>56</v>
      </c>
      <c r="F48" s="24"/>
      <c r="G48" s="24"/>
      <c r="H48" s="24"/>
      <c r="I48" s="24"/>
      <c r="J48" s="24">
        <v>49</v>
      </c>
      <c r="K48" s="24"/>
      <c r="L48" s="24">
        <v>6.4000000000000001E-2</v>
      </c>
      <c r="M48" s="24"/>
      <c r="N48" s="24">
        <v>0.28699999999999998</v>
      </c>
      <c r="P48" s="24">
        <v>8.5630000000000006</v>
      </c>
      <c r="W48" s="27">
        <v>2.4512</v>
      </c>
      <c r="X48" s="26" t="s">
        <v>103</v>
      </c>
      <c r="Y48" s="27">
        <v>1.6684000000000001</v>
      </c>
      <c r="Z48" s="27">
        <v>0.36559999999999998</v>
      </c>
      <c r="AA48" s="27">
        <v>1.2581</v>
      </c>
      <c r="AB48" s="27">
        <v>8.9999999999999998E-4</v>
      </c>
      <c r="AC48" s="27">
        <v>10.3874</v>
      </c>
      <c r="AD48" s="27">
        <v>5.7161999999999997</v>
      </c>
      <c r="AE48" s="27">
        <v>4.7990000000000004</v>
      </c>
      <c r="AF48" s="27">
        <v>13.5701</v>
      </c>
      <c r="AG48" s="25">
        <v>0.19125800000000001</v>
      </c>
      <c r="AH48" s="25">
        <v>3.9430000000000003E-3</v>
      </c>
      <c r="AI48" s="25">
        <v>4.2695999999999998E-2</v>
      </c>
      <c r="AJ48" s="25">
        <v>2.3540999999999999E-2</v>
      </c>
      <c r="AK48" s="25">
        <v>0.12230199999999999</v>
      </c>
      <c r="AL48" s="25">
        <v>1.350328</v>
      </c>
      <c r="AM48" s="25">
        <v>14.56779811</v>
      </c>
      <c r="AN48" s="25">
        <v>8.8336590000000008</v>
      </c>
      <c r="AO48" s="25">
        <v>248.09370899999999</v>
      </c>
      <c r="AP48" s="25">
        <v>7422.5756979999996</v>
      </c>
      <c r="AQ48" s="25">
        <v>-8.6750000000000004E-3</v>
      </c>
      <c r="AR48" s="25">
        <v>0.80430800000000002</v>
      </c>
      <c r="AS48" s="25">
        <v>4.8616270000000004</v>
      </c>
      <c r="AT48" s="25">
        <v>2.2309999999999999E-3</v>
      </c>
      <c r="AU48" s="25">
        <v>1.7353E-2</v>
      </c>
      <c r="AV48" s="25">
        <v>9.2386999999999997E-2</v>
      </c>
      <c r="AW48" s="25">
        <v>-0.122693</v>
      </c>
      <c r="AX48" s="25">
        <v>14.878609000000001</v>
      </c>
      <c r="AY48" s="25">
        <v>4.9648690000000002</v>
      </c>
      <c r="AZ48" s="25">
        <v>82.738951999999998</v>
      </c>
      <c r="BA48" s="25">
        <v>87.688603000000001</v>
      </c>
      <c r="BB48" s="25">
        <v>134.22396499999999</v>
      </c>
      <c r="BC48" s="25">
        <v>2.3267521689999997</v>
      </c>
      <c r="BD48" s="25">
        <v>0.24096500000000001</v>
      </c>
      <c r="BE48" s="25">
        <v>4.5113823259999997</v>
      </c>
      <c r="BF48" s="25">
        <v>2.6413248340000002</v>
      </c>
    </row>
    <row r="49" spans="1:60" x14ac:dyDescent="0.25">
      <c r="A49" s="14" t="s">
        <v>95</v>
      </c>
      <c r="B49" s="1">
        <v>43289.572916666664</v>
      </c>
      <c r="C49" s="1">
        <v>43289.572916666664</v>
      </c>
      <c r="D49" s="14" t="s">
        <v>53</v>
      </c>
      <c r="E49" s="14" t="s">
        <v>53</v>
      </c>
      <c r="F49" s="20">
        <v>22.6</v>
      </c>
      <c r="G49" s="20">
        <v>96.3</v>
      </c>
      <c r="H49" s="20">
        <v>7.3</v>
      </c>
      <c r="K49" s="20">
        <v>41.4</v>
      </c>
      <c r="L49" s="20">
        <v>0.16</v>
      </c>
      <c r="M49" s="20">
        <v>0.01</v>
      </c>
      <c r="N49" s="20">
        <v>0.04</v>
      </c>
      <c r="T49" s="20">
        <v>0.2</v>
      </c>
      <c r="U49" s="22">
        <v>0.93</v>
      </c>
      <c r="V49" s="22">
        <v>0.08</v>
      </c>
      <c r="W49" s="13">
        <v>2.6292</v>
      </c>
      <c r="X49" s="13">
        <v>2.4E-2</v>
      </c>
      <c r="Y49" s="13">
        <v>1.8225</v>
      </c>
      <c r="Z49" s="13">
        <v>0.22620000000000001</v>
      </c>
      <c r="AA49" s="13">
        <v>0.78369999999999995</v>
      </c>
      <c r="AB49" s="13">
        <v>1.5E-3</v>
      </c>
      <c r="AC49" s="13">
        <v>10.0458</v>
      </c>
      <c r="AD49" s="13">
        <v>1.8237000000000001</v>
      </c>
      <c r="AE49" s="13">
        <v>1.5141</v>
      </c>
      <c r="AF49" s="13">
        <v>8.4745000000000008</v>
      </c>
      <c r="AG49" s="23">
        <v>0.14000000000000001</v>
      </c>
      <c r="AH49" s="23">
        <v>2.38</v>
      </c>
      <c r="AI49" s="23">
        <v>0.03</v>
      </c>
      <c r="AJ49" s="23">
        <v>0.21</v>
      </c>
      <c r="AK49" s="23">
        <v>-0.03</v>
      </c>
      <c r="AL49" s="23">
        <v>165.67</v>
      </c>
      <c r="AM49" s="23">
        <v>25.06</v>
      </c>
      <c r="AN49" s="23">
        <v>9.5500000000000007</v>
      </c>
      <c r="AO49" s="23">
        <v>299.72000000000003</v>
      </c>
      <c r="AP49" s="23">
        <v>6.05</v>
      </c>
      <c r="AQ49" s="23">
        <v>0.35</v>
      </c>
      <c r="AR49" s="23">
        <v>0.69</v>
      </c>
      <c r="AS49" s="23">
        <v>60.15</v>
      </c>
      <c r="AT49" s="23">
        <v>0.01</v>
      </c>
      <c r="AU49" s="23">
        <v>0.08</v>
      </c>
      <c r="AV49" s="23">
        <v>0.78</v>
      </c>
      <c r="AW49" s="23">
        <v>1.29</v>
      </c>
      <c r="AX49" s="23">
        <v>53.76</v>
      </c>
      <c r="AY49" s="23">
        <v>5675.69</v>
      </c>
      <c r="AZ49" s="23">
        <v>82.57</v>
      </c>
      <c r="BC49" s="23">
        <v>2.4500000000000002</v>
      </c>
      <c r="BD49" s="23">
        <v>1.1299999999999999</v>
      </c>
      <c r="BE49" s="23">
        <v>7.23</v>
      </c>
      <c r="BF49" s="23">
        <v>1.98</v>
      </c>
      <c r="BG49" s="19">
        <v>-5.1100000000000003</v>
      </c>
      <c r="BH49" s="19">
        <v>-27.8</v>
      </c>
    </row>
    <row r="50" spans="1:60" x14ac:dyDescent="0.25">
      <c r="A50" s="14" t="s">
        <v>144</v>
      </c>
      <c r="B50" s="21">
        <v>43287.744444444441</v>
      </c>
      <c r="C50" s="1">
        <v>43287.744444444441</v>
      </c>
      <c r="D50" s="14" t="s">
        <v>61</v>
      </c>
      <c r="E50" s="14" t="s">
        <v>56</v>
      </c>
      <c r="F50" s="20">
        <v>22</v>
      </c>
      <c r="G50" s="20">
        <v>113.4</v>
      </c>
      <c r="H50" s="20">
        <v>6.1</v>
      </c>
      <c r="I50" s="20">
        <v>307</v>
      </c>
      <c r="K50" s="20">
        <v>41.4</v>
      </c>
      <c r="L50" s="20">
        <v>0.53</v>
      </c>
      <c r="M50" s="20">
        <v>0.19</v>
      </c>
      <c r="N50" s="20">
        <v>0.12</v>
      </c>
      <c r="O50" s="3">
        <v>0.1</v>
      </c>
      <c r="P50" s="3">
        <v>7.62</v>
      </c>
      <c r="Q50" s="3"/>
      <c r="R50" s="3"/>
      <c r="S50" s="3"/>
      <c r="T50" s="20">
        <v>0.65</v>
      </c>
      <c r="U50" s="22">
        <v>0.41</v>
      </c>
      <c r="V50" s="22">
        <v>0.1</v>
      </c>
      <c r="W50" s="13">
        <v>1.919</v>
      </c>
      <c r="X50" s="13">
        <v>2.58E-2</v>
      </c>
      <c r="Y50" s="13">
        <v>2.0232999999999999</v>
      </c>
      <c r="Z50" s="13">
        <v>0.2717</v>
      </c>
      <c r="AA50" s="13">
        <v>0.81230000000000002</v>
      </c>
      <c r="AC50" s="13">
        <v>7.4718</v>
      </c>
      <c r="AD50" s="13">
        <v>2.7995000000000001</v>
      </c>
      <c r="AE50" s="13">
        <v>2.109</v>
      </c>
      <c r="AF50" s="13">
        <v>10.862</v>
      </c>
      <c r="BG50" s="19">
        <v>-4.8499999999999996</v>
      </c>
      <c r="BH50" s="19">
        <v>-25.2</v>
      </c>
    </row>
    <row r="51" spans="1:60" x14ac:dyDescent="0.25">
      <c r="A51" s="14" t="s">
        <v>145</v>
      </c>
      <c r="B51" s="1">
        <v>43287.818749999999</v>
      </c>
      <c r="C51" s="1">
        <v>43287.818749999999</v>
      </c>
      <c r="D51" s="14" t="s">
        <v>61</v>
      </c>
      <c r="E51" s="14" t="s">
        <v>56</v>
      </c>
      <c r="F51" s="20">
        <v>21.9</v>
      </c>
      <c r="G51" s="20">
        <v>118</v>
      </c>
      <c r="H51" s="20">
        <v>7</v>
      </c>
      <c r="I51" s="20">
        <v>350</v>
      </c>
      <c r="K51" s="20">
        <v>48.8</v>
      </c>
      <c r="L51" s="20">
        <v>0.37</v>
      </c>
      <c r="M51" s="20">
        <v>0.02</v>
      </c>
      <c r="N51" s="20">
        <v>0.48</v>
      </c>
      <c r="O51" s="3">
        <v>0.5</v>
      </c>
      <c r="P51" s="3">
        <v>8.15</v>
      </c>
      <c r="Q51" s="3"/>
      <c r="R51" s="3"/>
      <c r="S51" s="3"/>
      <c r="T51" s="20">
        <v>0.85</v>
      </c>
      <c r="U51" s="22">
        <v>0.5</v>
      </c>
      <c r="V51" s="22">
        <v>0.1</v>
      </c>
      <c r="W51" s="13">
        <v>1.9487000000000001</v>
      </c>
      <c r="X51" s="13">
        <v>3.6400000000000002E-2</v>
      </c>
      <c r="Y51" s="13">
        <v>2.0310999999999999</v>
      </c>
      <c r="Z51" s="13">
        <v>7.7799999999999994E-2</v>
      </c>
      <c r="AA51" s="13">
        <v>0.83040000000000003</v>
      </c>
      <c r="AC51" s="13">
        <v>7.6319999999999997</v>
      </c>
      <c r="AD51" s="13">
        <v>3.4369000000000001</v>
      </c>
      <c r="AE51" s="13">
        <v>2.1078000000000001</v>
      </c>
      <c r="AF51" s="13">
        <v>10.779400000000001</v>
      </c>
      <c r="BG51" s="19">
        <v>-4.7300000000000004</v>
      </c>
      <c r="BH51" s="19">
        <v>-23.8</v>
      </c>
    </row>
    <row r="52" spans="1:60" x14ac:dyDescent="0.25">
      <c r="A52" s="14" t="s">
        <v>146</v>
      </c>
      <c r="B52" s="1">
        <v>43287.90625</v>
      </c>
      <c r="C52" s="1">
        <v>43287.90625</v>
      </c>
      <c r="D52" s="14" t="s">
        <v>61</v>
      </c>
      <c r="E52" s="14" t="s">
        <v>56</v>
      </c>
      <c r="F52" s="20">
        <v>21.9</v>
      </c>
      <c r="G52" s="20">
        <v>119.6</v>
      </c>
      <c r="H52" s="20">
        <v>7</v>
      </c>
      <c r="I52" s="20">
        <v>338</v>
      </c>
      <c r="K52" s="20">
        <v>50.4</v>
      </c>
      <c r="N52" s="20">
        <v>0.24</v>
      </c>
      <c r="O52" s="4" t="s">
        <v>103</v>
      </c>
      <c r="P52" s="3">
        <v>8.17</v>
      </c>
      <c r="Q52" s="3"/>
      <c r="R52" s="3"/>
      <c r="S52" s="3"/>
      <c r="U52" s="22">
        <v>1.91</v>
      </c>
      <c r="V52" s="22">
        <v>0.11</v>
      </c>
      <c r="W52" s="13">
        <v>1.9347000000000001</v>
      </c>
      <c r="X52" s="13">
        <v>4.1999999999999997E-3</v>
      </c>
      <c r="Y52" s="13">
        <v>2.1038000000000001</v>
      </c>
      <c r="Z52" s="13">
        <v>0.29899999999999999</v>
      </c>
      <c r="AA52" s="13">
        <v>0.83679999999999999</v>
      </c>
      <c r="AC52" s="13">
        <v>6.4085999999999999</v>
      </c>
      <c r="AD52" s="13">
        <v>3.2721</v>
      </c>
      <c r="AE52" s="13">
        <v>1.923</v>
      </c>
      <c r="AF52" s="13">
        <v>9.6786999999999992</v>
      </c>
      <c r="BG52" s="19">
        <v>-5.14</v>
      </c>
      <c r="BH52" s="19">
        <v>-24.9</v>
      </c>
    </row>
    <row r="53" spans="1:60" x14ac:dyDescent="0.25">
      <c r="A53" s="14" t="s">
        <v>147</v>
      </c>
      <c r="B53" s="1">
        <v>43287.986111111109</v>
      </c>
      <c r="C53" s="1">
        <v>43287.986111111109</v>
      </c>
      <c r="D53" s="14" t="s">
        <v>61</v>
      </c>
      <c r="E53" s="14" t="s">
        <v>56</v>
      </c>
      <c r="F53" s="20">
        <v>21.9</v>
      </c>
      <c r="G53" s="20">
        <v>115</v>
      </c>
      <c r="H53" s="20">
        <v>7.1</v>
      </c>
      <c r="I53" s="20">
        <v>354</v>
      </c>
      <c r="K53" s="20">
        <v>50</v>
      </c>
      <c r="L53" s="20">
        <v>0.48</v>
      </c>
      <c r="M53" s="20">
        <v>0.25</v>
      </c>
      <c r="N53" s="20">
        <v>1.29</v>
      </c>
      <c r="O53" s="4" t="s">
        <v>103</v>
      </c>
      <c r="P53" s="3">
        <v>7.34</v>
      </c>
      <c r="Q53" s="3"/>
      <c r="R53" s="3"/>
      <c r="S53" s="3"/>
      <c r="T53" s="20">
        <v>1.77</v>
      </c>
      <c r="U53" s="22">
        <v>0.31</v>
      </c>
      <c r="V53" s="22">
        <v>0.11</v>
      </c>
      <c r="W53" s="13">
        <v>1.9869000000000001</v>
      </c>
      <c r="X53" s="13">
        <v>1.83E-2</v>
      </c>
      <c r="Y53" s="13">
        <v>2.1697000000000002</v>
      </c>
      <c r="Z53" s="13">
        <v>0.27189999999999998</v>
      </c>
      <c r="AA53" s="13">
        <v>0.82630000000000003</v>
      </c>
      <c r="AC53" s="13">
        <v>6.4747000000000003</v>
      </c>
      <c r="AD53" s="13">
        <v>3.1192000000000002</v>
      </c>
      <c r="AE53" s="13">
        <v>1.9096</v>
      </c>
      <c r="AF53" s="13">
        <v>9.6881000000000004</v>
      </c>
      <c r="BG53" s="19">
        <v>-4.83</v>
      </c>
      <c r="BH53" s="19">
        <v>-22.4</v>
      </c>
    </row>
    <row r="54" spans="1:60" x14ac:dyDescent="0.25">
      <c r="A54" s="14" t="s">
        <v>148</v>
      </c>
      <c r="B54" s="1">
        <v>43288.068055555559</v>
      </c>
      <c r="C54" s="1">
        <v>43288.068055555559</v>
      </c>
      <c r="D54" s="14" t="s">
        <v>61</v>
      </c>
      <c r="E54" s="14" t="s">
        <v>56</v>
      </c>
      <c r="F54" s="20">
        <v>21.9</v>
      </c>
      <c r="G54" s="20">
        <v>110.2</v>
      </c>
      <c r="H54" s="20">
        <v>7.1</v>
      </c>
      <c r="I54" s="20">
        <v>359</v>
      </c>
      <c r="K54" s="20">
        <v>60.8</v>
      </c>
      <c r="L54" s="20">
        <v>1.06</v>
      </c>
      <c r="M54" s="20">
        <v>0.38</v>
      </c>
      <c r="N54" s="20">
        <v>0.42</v>
      </c>
      <c r="O54" s="4" t="s">
        <v>103</v>
      </c>
      <c r="P54" s="3">
        <v>8.01</v>
      </c>
      <c r="Q54" s="3"/>
      <c r="R54" s="3"/>
      <c r="S54" s="3"/>
      <c r="T54" s="20">
        <v>1.48</v>
      </c>
      <c r="U54" s="22">
        <v>0.7</v>
      </c>
      <c r="V54" s="22">
        <v>0.09</v>
      </c>
      <c r="W54" s="13">
        <v>2.0249000000000001</v>
      </c>
      <c r="X54" s="13">
        <v>4.8999999999999998E-3</v>
      </c>
      <c r="Y54" s="13">
        <v>2.3313999999999999</v>
      </c>
      <c r="Z54" s="13">
        <v>0.35970000000000002</v>
      </c>
      <c r="AA54" s="13">
        <v>1.0827</v>
      </c>
      <c r="AB54" s="13">
        <v>2.5999999999999999E-3</v>
      </c>
      <c r="AC54" s="13">
        <v>8.6035000000000004</v>
      </c>
      <c r="AD54" s="13">
        <v>2.3841000000000001</v>
      </c>
      <c r="AE54" s="13">
        <v>1.9258</v>
      </c>
      <c r="AF54" s="13">
        <v>9.9207999999999998</v>
      </c>
      <c r="BG54" s="19">
        <v>-4.84</v>
      </c>
      <c r="BH54" s="19">
        <v>-22.9</v>
      </c>
    </row>
    <row r="55" spans="1:60" x14ac:dyDescent="0.25">
      <c r="A55" s="14" t="s">
        <v>149</v>
      </c>
      <c r="B55" s="1">
        <v>43288.161805555559</v>
      </c>
      <c r="C55" s="1">
        <v>43288.161805555559</v>
      </c>
      <c r="D55" s="14" t="s">
        <v>61</v>
      </c>
      <c r="E55" s="14" t="s">
        <v>56</v>
      </c>
      <c r="F55" s="20">
        <v>21.9</v>
      </c>
      <c r="G55" s="20">
        <v>116.7</v>
      </c>
      <c r="H55" s="20">
        <v>7.1</v>
      </c>
      <c r="I55" s="20">
        <v>363.3</v>
      </c>
      <c r="K55" s="20">
        <v>47.4</v>
      </c>
      <c r="L55" s="20">
        <v>0.09</v>
      </c>
      <c r="M55" s="20">
        <v>0.12</v>
      </c>
      <c r="N55" s="20">
        <v>0.1</v>
      </c>
      <c r="O55" s="4" t="s">
        <v>103</v>
      </c>
      <c r="P55" s="3">
        <v>6.98</v>
      </c>
      <c r="Q55" s="3"/>
      <c r="R55" s="3"/>
      <c r="S55" s="3"/>
      <c r="T55" s="20">
        <v>0.19</v>
      </c>
      <c r="U55" s="22">
        <v>2.1</v>
      </c>
      <c r="V55" s="22">
        <v>0.11</v>
      </c>
      <c r="W55" s="13">
        <v>2.0286</v>
      </c>
      <c r="X55" s="13">
        <v>6.4999999999999997E-3</v>
      </c>
      <c r="Y55" s="13">
        <v>2.3231999999999999</v>
      </c>
      <c r="Z55" s="13">
        <v>0.3448</v>
      </c>
      <c r="AA55" s="13">
        <v>1.1621999999999999</v>
      </c>
      <c r="AB55" s="13">
        <v>2.8E-3</v>
      </c>
      <c r="AC55" s="13">
        <v>9.5082000000000004</v>
      </c>
      <c r="AD55" s="13">
        <v>3.0526</v>
      </c>
      <c r="AE55" s="13">
        <v>2.0038999999999998</v>
      </c>
      <c r="AF55" s="13">
        <v>10.5015</v>
      </c>
      <c r="BG55" s="19">
        <v>-4.72</v>
      </c>
      <c r="BH55" s="19">
        <v>-23.8</v>
      </c>
    </row>
    <row r="56" spans="1:60" x14ac:dyDescent="0.25">
      <c r="A56" s="14" t="s">
        <v>150</v>
      </c>
      <c r="B56" s="1">
        <v>43288.232638888891</v>
      </c>
      <c r="C56" s="1">
        <v>43288.232638888891</v>
      </c>
      <c r="D56" s="14" t="s">
        <v>61</v>
      </c>
      <c r="E56" s="14" t="s">
        <v>56</v>
      </c>
      <c r="F56" s="20">
        <v>21.9</v>
      </c>
      <c r="G56" s="20">
        <v>116.8</v>
      </c>
      <c r="H56" s="20">
        <v>7.1</v>
      </c>
      <c r="I56" s="20">
        <v>365.5</v>
      </c>
      <c r="K56" s="20">
        <v>48.6</v>
      </c>
      <c r="L56" s="20">
        <v>0.31</v>
      </c>
      <c r="N56" s="20">
        <v>1.35</v>
      </c>
      <c r="O56" s="4" t="s">
        <v>103</v>
      </c>
      <c r="P56" s="3">
        <v>6.76</v>
      </c>
      <c r="Q56" s="3"/>
      <c r="R56" s="3"/>
      <c r="S56" s="3"/>
      <c r="T56" s="20">
        <v>1.66</v>
      </c>
      <c r="U56" s="22">
        <v>0.27</v>
      </c>
      <c r="V56" s="22">
        <v>0.11</v>
      </c>
      <c r="W56" s="13">
        <v>3.0484</v>
      </c>
      <c r="X56" s="13">
        <v>1.1900000000000001E-2</v>
      </c>
      <c r="Y56" s="13">
        <v>2.2883</v>
      </c>
      <c r="Z56" s="13">
        <v>0.36659999999999998</v>
      </c>
      <c r="AA56" s="13">
        <v>0.96730000000000005</v>
      </c>
      <c r="AB56" s="13">
        <v>2.2000000000000001E-3</v>
      </c>
      <c r="AC56" s="13">
        <v>10.4269</v>
      </c>
      <c r="AD56" s="13">
        <v>1.9718</v>
      </c>
      <c r="AE56" s="13">
        <v>1.9185000000000001</v>
      </c>
      <c r="AF56" s="13">
        <v>9.8483999999999998</v>
      </c>
      <c r="BG56" s="19">
        <v>-4.45</v>
      </c>
      <c r="BH56" s="19">
        <v>-23.5</v>
      </c>
    </row>
    <row r="57" spans="1:60" x14ac:dyDescent="0.25">
      <c r="A57" s="14" t="s">
        <v>151</v>
      </c>
      <c r="B57" s="1">
        <v>43288.328472222223</v>
      </c>
      <c r="C57" s="1">
        <v>43288.328472222223</v>
      </c>
      <c r="D57" s="14" t="s">
        <v>61</v>
      </c>
      <c r="E57" s="14" t="s">
        <v>56</v>
      </c>
      <c r="F57" s="20">
        <v>21.9</v>
      </c>
      <c r="G57" s="20">
        <v>116.8</v>
      </c>
      <c r="H57" s="20">
        <v>7.1</v>
      </c>
      <c r="I57" s="20">
        <v>367.3</v>
      </c>
      <c r="K57" s="20">
        <v>108</v>
      </c>
      <c r="M57" s="20">
        <v>0.2</v>
      </c>
      <c r="N57" s="20">
        <v>0.05</v>
      </c>
      <c r="O57" s="3">
        <v>0.1</v>
      </c>
      <c r="P57" s="3">
        <v>8.1649999999999991</v>
      </c>
      <c r="Q57" s="3"/>
      <c r="R57" s="3"/>
      <c r="S57" s="3"/>
      <c r="U57" s="22">
        <v>1.79</v>
      </c>
      <c r="V57" s="22">
        <v>0.18</v>
      </c>
      <c r="W57" s="13">
        <v>1.9913000000000001</v>
      </c>
      <c r="X57" s="13">
        <v>4.4999999999999997E-3</v>
      </c>
      <c r="Y57" s="13">
        <v>2.2944</v>
      </c>
      <c r="Z57" s="13">
        <v>0.34310000000000002</v>
      </c>
      <c r="AA57" s="13">
        <v>0.96919999999999995</v>
      </c>
      <c r="AB57" s="13">
        <v>1.5E-3</v>
      </c>
      <c r="AC57" s="13">
        <v>8.3978999999999999</v>
      </c>
      <c r="AD57" s="13">
        <v>2.7667999999999999</v>
      </c>
      <c r="AE57" s="13">
        <v>2.0150000000000001</v>
      </c>
      <c r="AF57" s="13">
        <v>10.1638</v>
      </c>
      <c r="BG57" s="19">
        <v>-4.6399999999999997</v>
      </c>
      <c r="BH57" s="19">
        <v>-22.5</v>
      </c>
    </row>
    <row r="58" spans="1:60" x14ac:dyDescent="0.25">
      <c r="A58" s="14" t="s">
        <v>152</v>
      </c>
      <c r="B58" s="1">
        <v>43288.458333333336</v>
      </c>
      <c r="C58" s="1">
        <v>43288.458333333336</v>
      </c>
      <c r="D58" s="14" t="s">
        <v>61</v>
      </c>
      <c r="E58" s="14" t="s">
        <v>56</v>
      </c>
      <c r="F58" s="20">
        <v>21.9</v>
      </c>
      <c r="G58" s="20">
        <v>115.1</v>
      </c>
      <c r="H58" s="20">
        <v>7.1</v>
      </c>
      <c r="I58" s="20">
        <v>365.2</v>
      </c>
      <c r="K58" s="20">
        <v>41.8</v>
      </c>
      <c r="L58" s="20">
        <v>0.08</v>
      </c>
      <c r="M58" s="20">
        <v>7.0000000000000007E-2</v>
      </c>
      <c r="N58" s="20">
        <v>0.08</v>
      </c>
      <c r="O58" s="4" t="s">
        <v>103</v>
      </c>
      <c r="P58" s="4"/>
      <c r="Q58" s="4"/>
      <c r="R58" s="4"/>
      <c r="S58" s="4"/>
      <c r="T58" s="20">
        <v>0.16</v>
      </c>
      <c r="U58" s="22">
        <v>0.62</v>
      </c>
      <c r="V58" s="22">
        <v>0.1</v>
      </c>
      <c r="W58" s="13">
        <v>2.0760000000000001</v>
      </c>
      <c r="X58" s="13">
        <v>1.4999999999999999E-2</v>
      </c>
      <c r="Y58" s="13">
        <v>2.2469000000000001</v>
      </c>
      <c r="Z58" s="13">
        <v>0.27629999999999999</v>
      </c>
      <c r="AA58" s="13">
        <v>1.044</v>
      </c>
      <c r="AB58" s="13">
        <v>1.6999999999999999E-3</v>
      </c>
      <c r="AC58" s="13">
        <v>9.5216999999999992</v>
      </c>
      <c r="AD58" s="13">
        <v>2.7803</v>
      </c>
      <c r="AE58" s="13">
        <v>2.0455999999999999</v>
      </c>
      <c r="AF58" s="13">
        <v>10.2941</v>
      </c>
      <c r="AG58" s="23">
        <v>0.23</v>
      </c>
      <c r="AH58" s="23">
        <v>15.24</v>
      </c>
      <c r="AI58" s="23">
        <v>4.1399999999999997</v>
      </c>
      <c r="AJ58" s="23">
        <v>7.0000000000000007E-2</v>
      </c>
      <c r="AK58" s="23">
        <v>0.05</v>
      </c>
      <c r="AL58" s="23">
        <v>4.13</v>
      </c>
      <c r="AM58" s="23">
        <v>57.82</v>
      </c>
      <c r="AN58" s="23">
        <v>31.18</v>
      </c>
      <c r="AO58" s="23">
        <v>832.7</v>
      </c>
      <c r="AP58" s="23">
        <v>17.2</v>
      </c>
      <c r="AQ58" s="23">
        <v>0.09</v>
      </c>
      <c r="AR58" s="23">
        <v>0.61</v>
      </c>
      <c r="AS58" s="23">
        <v>6.95</v>
      </c>
      <c r="AT58" s="23">
        <v>0.05</v>
      </c>
      <c r="AU58" s="23">
        <v>0.14000000000000001</v>
      </c>
      <c r="AV58" s="23">
        <v>0.39</v>
      </c>
      <c r="AW58" s="23">
        <v>0.15</v>
      </c>
      <c r="AX58" s="23">
        <v>72.72</v>
      </c>
      <c r="AY58" s="23">
        <v>78.69</v>
      </c>
      <c r="AZ58" s="23">
        <v>219.72</v>
      </c>
      <c r="BC58" s="23">
        <v>5.59</v>
      </c>
      <c r="BD58" s="23">
        <v>0.69</v>
      </c>
      <c r="BE58" s="23">
        <v>10.83</v>
      </c>
      <c r="BF58" s="23">
        <v>5.98</v>
      </c>
      <c r="BG58" s="19">
        <v>-4.84</v>
      </c>
      <c r="BH58" s="19">
        <v>-23.4</v>
      </c>
    </row>
    <row r="59" spans="1:60" x14ac:dyDescent="0.25">
      <c r="A59" s="14" t="s">
        <v>63</v>
      </c>
      <c r="B59" s="1"/>
      <c r="C59" s="21">
        <v>43288.569444444445</v>
      </c>
      <c r="D59" s="14" t="s">
        <v>61</v>
      </c>
      <c r="E59" s="14" t="s">
        <v>56</v>
      </c>
      <c r="K59" s="18">
        <v>44.2</v>
      </c>
      <c r="L59" s="18">
        <v>0.13</v>
      </c>
      <c r="M59" s="18">
        <v>7.0000000000000007E-2</v>
      </c>
      <c r="N59" s="18">
        <v>0.18</v>
      </c>
      <c r="O59" s="18" t="s">
        <v>103</v>
      </c>
      <c r="P59" s="18"/>
      <c r="U59" s="22">
        <v>1.93</v>
      </c>
      <c r="V59" s="22">
        <v>0.13</v>
      </c>
      <c r="AG59" s="23">
        <v>0.25</v>
      </c>
      <c r="AH59" s="23">
        <v>0.66</v>
      </c>
      <c r="AI59" s="23">
        <v>3.72</v>
      </c>
      <c r="AJ59" s="23">
        <v>0.06</v>
      </c>
      <c r="AK59" s="23">
        <v>0.05</v>
      </c>
      <c r="AL59" s="23">
        <v>3.64</v>
      </c>
      <c r="AM59" s="23">
        <v>57.39</v>
      </c>
      <c r="AN59" s="23">
        <v>31.92</v>
      </c>
      <c r="AO59" s="23">
        <v>828.82</v>
      </c>
      <c r="AP59" s="23">
        <v>17.37</v>
      </c>
      <c r="AQ59" s="23">
        <v>0.06</v>
      </c>
      <c r="AR59" s="23">
        <v>0.43</v>
      </c>
      <c r="AS59" s="23">
        <v>3.15</v>
      </c>
      <c r="AT59" s="23">
        <v>0.02</v>
      </c>
      <c r="AU59" s="23">
        <v>0.09</v>
      </c>
      <c r="AV59" s="23">
        <v>0.48</v>
      </c>
      <c r="AW59" s="23">
        <v>0.15</v>
      </c>
      <c r="AX59" s="23">
        <v>53.11</v>
      </c>
      <c r="AY59" s="23">
        <v>102.94</v>
      </c>
      <c r="AZ59" s="23">
        <v>221.34</v>
      </c>
      <c r="BC59" s="23">
        <v>5.57</v>
      </c>
      <c r="BD59" s="23">
        <v>0.66</v>
      </c>
      <c r="BE59" s="23">
        <v>11.09</v>
      </c>
      <c r="BF59" s="23">
        <v>6.02</v>
      </c>
      <c r="BG59" s="19">
        <v>-4.78</v>
      </c>
      <c r="BH59" s="19">
        <v>-22.7</v>
      </c>
    </row>
    <row r="60" spans="1:60" x14ac:dyDescent="0.25">
      <c r="A60" s="14" t="s">
        <v>66</v>
      </c>
      <c r="B60" s="1">
        <v>43288.5625</v>
      </c>
      <c r="C60" s="1">
        <v>43288.597222222219</v>
      </c>
      <c r="D60" s="14" t="s">
        <v>61</v>
      </c>
      <c r="E60" s="14" t="s">
        <v>56</v>
      </c>
      <c r="F60" s="20">
        <v>21.9</v>
      </c>
      <c r="G60" s="20">
        <v>113</v>
      </c>
      <c r="H60" s="20">
        <v>7</v>
      </c>
      <c r="I60" s="20">
        <v>366.9</v>
      </c>
      <c r="K60" s="20">
        <v>44.2</v>
      </c>
      <c r="L60" s="20">
        <v>7.0000000000000007E-2</v>
      </c>
      <c r="M60" s="20">
        <v>0.03</v>
      </c>
      <c r="N60" s="20">
        <v>7.0000000000000007E-2</v>
      </c>
      <c r="O60" s="4" t="s">
        <v>103</v>
      </c>
      <c r="P60" s="4"/>
      <c r="Q60" s="4"/>
      <c r="R60" s="4"/>
      <c r="S60" s="4"/>
      <c r="T60" s="20">
        <v>0.14000000000000001</v>
      </c>
      <c r="U60" s="22">
        <v>1.94</v>
      </c>
      <c r="V60" s="22">
        <v>0.18</v>
      </c>
      <c r="W60" s="13">
        <v>2.2664</v>
      </c>
      <c r="X60" s="13">
        <v>2.3800000000000002E-2</v>
      </c>
      <c r="Y60" s="13">
        <v>1.9248000000000001</v>
      </c>
      <c r="Z60" s="13">
        <v>0.33760000000000001</v>
      </c>
      <c r="AA60" s="13">
        <v>0.9284</v>
      </c>
      <c r="AB60" s="13">
        <v>2.3E-3</v>
      </c>
      <c r="AC60" s="13">
        <v>9.4191000000000003</v>
      </c>
      <c r="AD60" s="13">
        <v>3.1465000000000001</v>
      </c>
      <c r="AE60" s="13">
        <v>1.7848999999999999</v>
      </c>
      <c r="AF60" s="13">
        <v>9.1114999999999995</v>
      </c>
      <c r="AG60" s="23">
        <v>0.15</v>
      </c>
      <c r="AH60" s="23">
        <v>0.86</v>
      </c>
      <c r="AI60" s="23">
        <v>3.35</v>
      </c>
      <c r="AJ60" s="23">
        <v>0.04</v>
      </c>
      <c r="AK60" s="23">
        <v>0.04</v>
      </c>
      <c r="AL60" s="23">
        <v>22.41</v>
      </c>
      <c r="AM60" s="23">
        <v>48.74</v>
      </c>
      <c r="AN60" s="23">
        <v>26.07</v>
      </c>
      <c r="AO60" s="23">
        <v>871.45</v>
      </c>
      <c r="AP60" s="23">
        <v>15.16</v>
      </c>
      <c r="AQ60" s="23">
        <v>0.11</v>
      </c>
      <c r="AR60" s="23">
        <v>0.36</v>
      </c>
      <c r="AS60" s="23">
        <v>12.58</v>
      </c>
      <c r="AT60" s="23">
        <v>0.06</v>
      </c>
      <c r="AU60" s="23">
        <v>0.1</v>
      </c>
      <c r="AV60" s="23">
        <v>0.78</v>
      </c>
      <c r="AW60" s="23">
        <v>0.41</v>
      </c>
      <c r="AX60" s="23">
        <v>37.799999999999997</v>
      </c>
      <c r="AY60" s="23">
        <v>170.9</v>
      </c>
      <c r="AZ60" s="23">
        <v>194.36</v>
      </c>
      <c r="BC60" s="23">
        <v>5.35</v>
      </c>
      <c r="BD60" s="23">
        <v>0.6</v>
      </c>
      <c r="BE60" s="23">
        <v>10.07</v>
      </c>
      <c r="BF60" s="23">
        <v>5.18</v>
      </c>
      <c r="BG60" s="19">
        <v>-3.66</v>
      </c>
      <c r="BH60" s="19">
        <v>-18.2</v>
      </c>
    </row>
    <row r="61" spans="1:60" x14ac:dyDescent="0.25">
      <c r="A61" s="14" t="s">
        <v>68</v>
      </c>
      <c r="B61" s="1">
        <v>43288.643750000003</v>
      </c>
      <c r="C61" s="1">
        <v>43288.643750000003</v>
      </c>
      <c r="D61" s="14" t="s">
        <v>61</v>
      </c>
      <c r="E61" s="14" t="s">
        <v>56</v>
      </c>
      <c r="F61" s="20">
        <v>21.8</v>
      </c>
      <c r="G61" s="20">
        <v>114.1</v>
      </c>
      <c r="H61" s="20">
        <v>7.1</v>
      </c>
      <c r="I61" s="20">
        <v>369.6</v>
      </c>
      <c r="K61" s="20">
        <v>45</v>
      </c>
      <c r="L61" s="20">
        <v>0.03</v>
      </c>
      <c r="M61" s="20">
        <v>0.04</v>
      </c>
      <c r="N61" s="20">
        <v>0.32</v>
      </c>
      <c r="O61" s="4" t="s">
        <v>103</v>
      </c>
      <c r="P61" s="4"/>
      <c r="Q61" s="4"/>
      <c r="R61" s="4"/>
      <c r="S61" s="4"/>
      <c r="T61" s="20">
        <v>0.35</v>
      </c>
      <c r="U61" s="22">
        <v>1.65</v>
      </c>
      <c r="V61" s="22">
        <v>0.09</v>
      </c>
      <c r="W61" s="13">
        <v>2.0836999999999999</v>
      </c>
      <c r="X61" s="13">
        <v>5.1999999999999998E-3</v>
      </c>
      <c r="Y61" s="13">
        <v>2.2519999999999998</v>
      </c>
      <c r="Z61" s="13">
        <v>0.29530000000000001</v>
      </c>
      <c r="AA61" s="13">
        <v>1.0886</v>
      </c>
      <c r="AC61" s="13">
        <v>7.0613999999999999</v>
      </c>
      <c r="AD61" s="13">
        <v>3.1368</v>
      </c>
      <c r="AE61" s="13">
        <v>2.0773000000000001</v>
      </c>
      <c r="AF61" s="13">
        <v>10.462300000000001</v>
      </c>
      <c r="AL61" s="23">
        <v>2.17</v>
      </c>
      <c r="AM61" s="23">
        <v>63.05</v>
      </c>
      <c r="AN61" s="23">
        <v>27.3</v>
      </c>
      <c r="AO61" s="23">
        <v>980.11</v>
      </c>
      <c r="AP61" s="23">
        <v>15.92</v>
      </c>
      <c r="AQ61" s="23">
        <v>0.7</v>
      </c>
      <c r="AR61" s="23">
        <v>0.06</v>
      </c>
      <c r="AS61" s="23">
        <v>2.12</v>
      </c>
      <c r="AT61" s="23">
        <v>0.01</v>
      </c>
      <c r="AU61" s="23">
        <v>0.11</v>
      </c>
      <c r="AV61" s="23">
        <v>0.66</v>
      </c>
      <c r="AW61" s="23">
        <v>0.54</v>
      </c>
      <c r="AX61" s="23">
        <v>26</v>
      </c>
      <c r="AY61" s="23">
        <v>11126.84</v>
      </c>
      <c r="AZ61" s="23">
        <v>201.69</v>
      </c>
      <c r="BC61" s="23">
        <v>5.23</v>
      </c>
      <c r="BD61" s="23">
        <v>0.63</v>
      </c>
      <c r="BE61" s="23">
        <v>14.95</v>
      </c>
      <c r="BF61" s="23">
        <v>5.58</v>
      </c>
      <c r="BG61" s="19">
        <v>-4.5</v>
      </c>
      <c r="BH61" s="19">
        <v>-24.6</v>
      </c>
    </row>
    <row r="62" spans="1:60" x14ac:dyDescent="0.25">
      <c r="A62" s="14" t="s">
        <v>70</v>
      </c>
      <c r="B62" s="1">
        <v>43288.739583333336</v>
      </c>
      <c r="C62" s="1">
        <v>43288.767361111109</v>
      </c>
      <c r="D62" s="14" t="s">
        <v>61</v>
      </c>
      <c r="E62" s="14" t="s">
        <v>56</v>
      </c>
      <c r="F62" s="20">
        <v>21.9</v>
      </c>
      <c r="G62" s="20">
        <v>115.5</v>
      </c>
      <c r="H62" s="20">
        <v>7</v>
      </c>
      <c r="I62" s="20">
        <v>362.3</v>
      </c>
      <c r="K62" s="20">
        <v>46.6</v>
      </c>
      <c r="L62" s="20">
        <v>7.0000000000000007E-2</v>
      </c>
      <c r="M62" s="20">
        <v>0.02</v>
      </c>
      <c r="N62" s="20">
        <v>0.47</v>
      </c>
      <c r="O62" s="4" t="s">
        <v>103</v>
      </c>
      <c r="P62" s="4"/>
      <c r="Q62" s="4"/>
      <c r="R62" s="4">
        <v>2.48</v>
      </c>
      <c r="S62" s="4"/>
      <c r="T62" s="20">
        <v>0.54</v>
      </c>
      <c r="U62" s="22">
        <v>0.61</v>
      </c>
      <c r="V62" s="22">
        <v>0.12</v>
      </c>
      <c r="W62" s="13">
        <v>2.0598999999999998</v>
      </c>
      <c r="X62" s="13">
        <v>2.7099999999999999E-2</v>
      </c>
      <c r="Y62" s="13">
        <v>2.3841000000000001</v>
      </c>
      <c r="Z62" s="13">
        <v>0.28270000000000001</v>
      </c>
      <c r="AA62" s="13">
        <v>1.3065</v>
      </c>
      <c r="AB62" s="13">
        <v>3.0000000000000001E-3</v>
      </c>
      <c r="AC62" s="13">
        <v>9.6085999999999991</v>
      </c>
      <c r="AD62" s="13">
        <v>3.3174000000000001</v>
      </c>
      <c r="AE62" s="13">
        <v>2.1229</v>
      </c>
      <c r="AF62" s="13">
        <v>10.5755</v>
      </c>
      <c r="AL62" s="23">
        <v>282.83999999999997</v>
      </c>
      <c r="AM62" s="23">
        <v>60.67</v>
      </c>
      <c r="AN62" s="23">
        <v>29.53</v>
      </c>
      <c r="AO62" s="23">
        <v>943.83</v>
      </c>
      <c r="AP62" s="23">
        <v>16.3</v>
      </c>
      <c r="AQ62" s="23">
        <v>0.87</v>
      </c>
      <c r="AR62" s="23">
        <v>0.65</v>
      </c>
      <c r="AS62" s="23">
        <v>9.76</v>
      </c>
      <c r="AT62" s="23">
        <v>0.03</v>
      </c>
      <c r="AU62" s="23">
        <v>0.12</v>
      </c>
      <c r="AV62" s="23">
        <v>1.31</v>
      </c>
      <c r="AW62" s="23">
        <v>4.09</v>
      </c>
      <c r="AX62" s="23">
        <v>36.369999999999997</v>
      </c>
      <c r="AY62" s="23">
        <v>13404.54</v>
      </c>
      <c r="AZ62" s="23">
        <v>210.31</v>
      </c>
      <c r="BC62" s="23">
        <v>5.33</v>
      </c>
      <c r="BD62" s="23">
        <v>0.65</v>
      </c>
      <c r="BE62" s="23">
        <v>15.7</v>
      </c>
      <c r="BF62" s="23">
        <v>5.69</v>
      </c>
      <c r="BG62" s="19">
        <v>-4.62</v>
      </c>
      <c r="BH62" s="19">
        <v>-23.8</v>
      </c>
    </row>
    <row r="63" spans="1:60" x14ac:dyDescent="0.25">
      <c r="A63" s="14" t="s">
        <v>72</v>
      </c>
      <c r="B63" s="1">
        <v>43288.822916666664</v>
      </c>
      <c r="C63" s="1">
        <v>43288.86041666667</v>
      </c>
      <c r="D63" s="14" t="s">
        <v>61</v>
      </c>
      <c r="E63" s="14" t="s">
        <v>56</v>
      </c>
      <c r="F63" s="20">
        <v>21.9</v>
      </c>
      <c r="G63" s="20">
        <v>116.6</v>
      </c>
      <c r="H63" s="20">
        <v>7</v>
      </c>
      <c r="I63" s="20">
        <v>369</v>
      </c>
      <c r="K63" s="20">
        <v>51.8</v>
      </c>
      <c r="L63" s="20">
        <v>7.0000000000000007E-2</v>
      </c>
      <c r="M63" s="20">
        <v>0.03</v>
      </c>
      <c r="N63" s="20">
        <v>0.09</v>
      </c>
      <c r="O63" s="4" t="s">
        <v>103</v>
      </c>
      <c r="P63" s="4"/>
      <c r="Q63" s="4"/>
      <c r="R63" s="4"/>
      <c r="S63" s="4"/>
      <c r="T63" s="20">
        <v>0.16</v>
      </c>
      <c r="U63" s="22">
        <v>0.62</v>
      </c>
      <c r="V63" s="22">
        <v>0.18</v>
      </c>
      <c r="W63" s="13">
        <v>2.0053999999999998</v>
      </c>
      <c r="X63" s="13">
        <v>1.15E-2</v>
      </c>
      <c r="Y63" s="13">
        <v>2.1488999999999998</v>
      </c>
      <c r="Z63" s="13">
        <v>0.35360000000000003</v>
      </c>
      <c r="AA63" s="13">
        <v>1.0107999999999999</v>
      </c>
      <c r="AB63" s="13">
        <v>4.3E-3</v>
      </c>
      <c r="AC63" s="13">
        <v>10.504300000000001</v>
      </c>
      <c r="AD63" s="13">
        <v>3.2044999999999999</v>
      </c>
      <c r="AE63" s="13">
        <v>2.1377000000000002</v>
      </c>
      <c r="AF63" s="13">
        <v>10.5961</v>
      </c>
      <c r="AL63" s="23">
        <v>173.12</v>
      </c>
      <c r="AM63" s="23">
        <v>28.22</v>
      </c>
      <c r="AN63" s="23">
        <v>13.75</v>
      </c>
      <c r="AO63" s="23">
        <v>426.86</v>
      </c>
      <c r="AP63" s="23">
        <v>7.44</v>
      </c>
      <c r="AQ63" s="23">
        <v>0.42</v>
      </c>
      <c r="AR63" s="23">
        <v>0.24</v>
      </c>
      <c r="AS63" s="23">
        <v>4.95</v>
      </c>
      <c r="AT63" s="23">
        <v>0</v>
      </c>
      <c r="AU63" s="23">
        <v>0.04</v>
      </c>
      <c r="AV63" s="23">
        <v>0.76</v>
      </c>
      <c r="AW63" s="23">
        <v>2.52</v>
      </c>
      <c r="AX63" s="23">
        <v>16.260000000000002</v>
      </c>
      <c r="AY63" s="23">
        <v>8213.2099999999991</v>
      </c>
      <c r="AZ63" s="23">
        <v>95.44</v>
      </c>
      <c r="BC63" s="23">
        <v>2.54</v>
      </c>
      <c r="BD63" s="23">
        <v>0.3</v>
      </c>
      <c r="BE63" s="23">
        <v>9</v>
      </c>
      <c r="BF63" s="23">
        <v>2.73</v>
      </c>
      <c r="BG63" s="19">
        <v>-4.62</v>
      </c>
      <c r="BH63" s="19">
        <v>-24</v>
      </c>
    </row>
    <row r="64" spans="1:60" x14ac:dyDescent="0.25">
      <c r="A64" s="14" t="s">
        <v>74</v>
      </c>
      <c r="B64" s="1">
        <v>43288.895833333336</v>
      </c>
      <c r="C64" s="1">
        <v>43288.922222222223</v>
      </c>
      <c r="D64" s="14" t="s">
        <v>61</v>
      </c>
      <c r="E64" s="14" t="s">
        <v>56</v>
      </c>
      <c r="F64" s="20">
        <v>21.8</v>
      </c>
      <c r="G64" s="20">
        <v>116.4</v>
      </c>
      <c r="H64" s="20">
        <v>7</v>
      </c>
      <c r="I64" s="20">
        <v>371.3</v>
      </c>
      <c r="K64" s="20">
        <v>49.2</v>
      </c>
      <c r="L64" s="20">
        <v>0.05</v>
      </c>
      <c r="M64" s="20">
        <v>0.01</v>
      </c>
      <c r="N64" s="20">
        <v>1.45</v>
      </c>
      <c r="O64" s="4" t="s">
        <v>103</v>
      </c>
      <c r="P64" s="4"/>
      <c r="Q64" s="4"/>
      <c r="R64" s="4"/>
      <c r="S64" s="4"/>
      <c r="T64" s="20">
        <v>1.5</v>
      </c>
      <c r="U64" s="22">
        <v>0.61</v>
      </c>
      <c r="V64" s="22">
        <v>0.11</v>
      </c>
      <c r="W64" s="13">
        <v>2.1069</v>
      </c>
      <c r="X64" s="13">
        <v>1.38E-2</v>
      </c>
      <c r="Y64" s="13">
        <v>2.2172999999999998</v>
      </c>
      <c r="Z64" s="13">
        <v>0.30449999999999999</v>
      </c>
      <c r="AA64" s="13">
        <v>1.0925</v>
      </c>
      <c r="AB64" s="13">
        <v>1.6000000000000001E-3</v>
      </c>
      <c r="AC64" s="13">
        <v>9.9589999999999996</v>
      </c>
      <c r="AD64" s="13">
        <v>3.2462</v>
      </c>
      <c r="AE64" s="13">
        <v>2.153</v>
      </c>
      <c r="AF64" s="13">
        <v>10.682399999999999</v>
      </c>
      <c r="AG64" s="23">
        <v>0.01</v>
      </c>
      <c r="AH64" s="23">
        <v>31.62</v>
      </c>
      <c r="AI64" s="23">
        <v>1.8</v>
      </c>
      <c r="AJ64" s="23">
        <v>0.04</v>
      </c>
      <c r="AK64" s="23">
        <v>-0.01</v>
      </c>
      <c r="AL64" s="23">
        <v>0.89</v>
      </c>
      <c r="AM64" s="23">
        <v>25.52</v>
      </c>
      <c r="AN64" s="23">
        <v>13.55</v>
      </c>
      <c r="AO64" s="23">
        <v>411.09</v>
      </c>
      <c r="AP64" s="23">
        <v>7.55</v>
      </c>
      <c r="AQ64" s="23">
        <v>0.02</v>
      </c>
      <c r="AR64" s="23">
        <v>0.3</v>
      </c>
      <c r="AS64" s="23">
        <v>1.56</v>
      </c>
      <c r="AT64" s="23">
        <v>0.01</v>
      </c>
      <c r="AU64" s="23">
        <v>0.04</v>
      </c>
      <c r="AV64" s="23">
        <v>0.74</v>
      </c>
      <c r="AW64" s="23">
        <v>0.05</v>
      </c>
      <c r="AX64" s="23">
        <v>22.43</v>
      </c>
      <c r="AY64" s="23">
        <v>64.010000000000005</v>
      </c>
      <c r="AZ64" s="23">
        <v>95.91</v>
      </c>
      <c r="BC64" s="23">
        <v>2.57</v>
      </c>
      <c r="BD64" s="23">
        <v>0.27</v>
      </c>
      <c r="BE64" s="23">
        <v>5.36</v>
      </c>
      <c r="BF64" s="23">
        <v>2.76</v>
      </c>
      <c r="BG64" s="19">
        <v>-4.87</v>
      </c>
      <c r="BH64" s="19">
        <v>-23.8</v>
      </c>
    </row>
    <row r="65" spans="1:60" x14ac:dyDescent="0.25">
      <c r="A65" s="14" t="s">
        <v>76</v>
      </c>
      <c r="B65" s="1">
        <v>43288.986111111109</v>
      </c>
      <c r="C65" s="1">
        <v>43288.998611111114</v>
      </c>
      <c r="D65" s="14" t="s">
        <v>61</v>
      </c>
      <c r="E65" s="14" t="s">
        <v>56</v>
      </c>
      <c r="F65" s="20">
        <v>21.9</v>
      </c>
      <c r="G65" s="20">
        <v>116.2</v>
      </c>
      <c r="H65" s="20">
        <v>7</v>
      </c>
      <c r="I65" s="20">
        <v>372.7</v>
      </c>
      <c r="K65" s="20">
        <v>49.6</v>
      </c>
      <c r="L65" s="20">
        <v>0.44</v>
      </c>
      <c r="M65" s="20">
        <v>0.21</v>
      </c>
      <c r="N65" s="20">
        <v>0.37</v>
      </c>
      <c r="O65" s="4" t="s">
        <v>103</v>
      </c>
      <c r="P65" s="4"/>
      <c r="Q65" s="4"/>
      <c r="R65" s="4"/>
      <c r="S65" s="4"/>
      <c r="T65" s="20">
        <v>0.81</v>
      </c>
      <c r="U65" s="22">
        <v>0.71</v>
      </c>
      <c r="V65" s="22">
        <v>0.08</v>
      </c>
      <c r="W65" s="13">
        <v>2.0207000000000002</v>
      </c>
      <c r="X65" s="13">
        <v>3.7600000000000001E-2</v>
      </c>
      <c r="Y65" s="13">
        <v>1.9685999999999999</v>
      </c>
      <c r="Z65" s="13">
        <v>0.30780000000000002</v>
      </c>
      <c r="AA65" s="13">
        <v>0.85350000000000004</v>
      </c>
      <c r="AB65" s="13">
        <v>1.1999999999999999E-3</v>
      </c>
      <c r="AC65" s="13">
        <v>8.0564999999999998</v>
      </c>
      <c r="AD65" s="13">
        <v>2.6840000000000002</v>
      </c>
      <c r="AE65" s="13">
        <v>1.9961</v>
      </c>
      <c r="AF65" s="13">
        <v>10.0657</v>
      </c>
      <c r="AL65" s="23">
        <v>139.74</v>
      </c>
      <c r="AM65" s="23">
        <v>25.64</v>
      </c>
      <c r="AN65" s="23">
        <v>11.18</v>
      </c>
      <c r="AO65" s="23">
        <v>345.25</v>
      </c>
      <c r="AP65" s="23">
        <v>7.12</v>
      </c>
      <c r="AQ65" s="23">
        <v>0.28999999999999998</v>
      </c>
      <c r="AR65" s="23">
        <v>0.41</v>
      </c>
      <c r="AS65" s="23">
        <v>4.7699999999999996</v>
      </c>
      <c r="AT65" s="23">
        <v>0</v>
      </c>
      <c r="AU65" s="23">
        <v>0.05</v>
      </c>
      <c r="AV65" s="23">
        <v>0.41</v>
      </c>
      <c r="AW65" s="23">
        <v>1.08</v>
      </c>
      <c r="AX65" s="23">
        <v>39.229999999999997</v>
      </c>
      <c r="AY65" s="23">
        <v>4700.7700000000004</v>
      </c>
      <c r="AZ65" s="23">
        <v>90.08</v>
      </c>
      <c r="BC65" s="23">
        <v>2.4900000000000002</v>
      </c>
      <c r="BD65" s="23">
        <v>1.1200000000000001</v>
      </c>
      <c r="BE65" s="23">
        <v>6.98</v>
      </c>
      <c r="BF65" s="23">
        <v>2.61</v>
      </c>
      <c r="BG65" s="19">
        <v>-4.8899999999999997</v>
      </c>
      <c r="BH65" s="19">
        <v>-24.1</v>
      </c>
    </row>
    <row r="66" spans="1:60" x14ac:dyDescent="0.25">
      <c r="A66" s="14" t="s">
        <v>78</v>
      </c>
      <c r="B66" s="1">
        <v>43289.076388888891</v>
      </c>
      <c r="C66" s="1">
        <v>43289.076388888891</v>
      </c>
      <c r="D66" s="14" t="s">
        <v>61</v>
      </c>
      <c r="E66" s="14" t="s">
        <v>56</v>
      </c>
      <c r="F66" s="20">
        <v>21.8</v>
      </c>
      <c r="G66" s="20">
        <v>116.4</v>
      </c>
      <c r="H66" s="20">
        <v>7.1</v>
      </c>
      <c r="I66" s="20">
        <v>373.3</v>
      </c>
      <c r="K66" s="20">
        <v>49.8</v>
      </c>
      <c r="L66" s="20">
        <v>1.41</v>
      </c>
      <c r="M66" s="20">
        <v>0.42</v>
      </c>
      <c r="N66" s="20">
        <v>0.49</v>
      </c>
      <c r="O66" s="4" t="s">
        <v>103</v>
      </c>
      <c r="P66" s="4"/>
      <c r="Q66" s="4"/>
      <c r="R66" s="4"/>
      <c r="S66" s="4"/>
      <c r="T66" s="20">
        <v>1.9</v>
      </c>
      <c r="U66" s="22">
        <v>0.3</v>
      </c>
      <c r="V66" s="22">
        <v>0.1</v>
      </c>
      <c r="W66" s="13">
        <v>1.9655</v>
      </c>
      <c r="X66" s="13">
        <v>8.3999999999999995E-3</v>
      </c>
      <c r="Y66" s="13">
        <v>2.0935000000000001</v>
      </c>
      <c r="Z66" s="13">
        <v>0.25850000000000001</v>
      </c>
      <c r="AA66" s="13">
        <v>0.8619</v>
      </c>
      <c r="AB66" s="13">
        <v>1.5E-3</v>
      </c>
      <c r="AC66" s="13">
        <v>9.1938999999999993</v>
      </c>
      <c r="AD66" s="13">
        <v>3.4291</v>
      </c>
      <c r="AE66" s="13">
        <v>2.1364000000000001</v>
      </c>
      <c r="AF66" s="13">
        <v>10.781499999999999</v>
      </c>
      <c r="AG66" s="23">
        <v>0.22</v>
      </c>
      <c r="AH66" s="23">
        <v>0.08</v>
      </c>
      <c r="AI66" s="23">
        <v>0.03</v>
      </c>
      <c r="AJ66" s="23">
        <v>0.2</v>
      </c>
      <c r="AK66" s="23">
        <v>0</v>
      </c>
      <c r="AL66" s="23">
        <v>162</v>
      </c>
      <c r="AM66" s="23">
        <v>27.78</v>
      </c>
      <c r="AN66" s="23">
        <v>13.9</v>
      </c>
      <c r="AO66" s="23">
        <v>856.95</v>
      </c>
      <c r="AP66" s="23">
        <v>7.32</v>
      </c>
      <c r="AQ66" s="23">
        <v>0.48</v>
      </c>
      <c r="AR66" s="23">
        <v>0.25</v>
      </c>
      <c r="AS66" s="23">
        <v>3.76</v>
      </c>
      <c r="AT66" s="23">
        <v>0</v>
      </c>
      <c r="AU66" s="23">
        <v>0.06</v>
      </c>
      <c r="AV66" s="23">
        <v>0.43</v>
      </c>
      <c r="AW66" s="23">
        <v>1.29</v>
      </c>
      <c r="AX66" s="23">
        <v>136.18</v>
      </c>
      <c r="AY66" s="23">
        <v>5615.97</v>
      </c>
      <c r="AZ66" s="23">
        <v>97</v>
      </c>
      <c r="BC66" s="23">
        <v>1.91</v>
      </c>
      <c r="BD66" s="23">
        <v>1.25</v>
      </c>
      <c r="BE66" s="23">
        <v>9.9700000000000006</v>
      </c>
      <c r="BF66" s="23">
        <v>2.68</v>
      </c>
      <c r="BG66" s="19">
        <v>-4.83</v>
      </c>
      <c r="BH66" s="19">
        <v>-23.6</v>
      </c>
    </row>
    <row r="67" spans="1:60" x14ac:dyDescent="0.25">
      <c r="A67" s="14" t="s">
        <v>80</v>
      </c>
      <c r="B67" s="1">
        <v>43289.15625</v>
      </c>
      <c r="C67" s="1">
        <v>43289.159722222219</v>
      </c>
      <c r="D67" s="14" t="s">
        <v>61</v>
      </c>
      <c r="E67" s="14" t="s">
        <v>56</v>
      </c>
      <c r="F67" s="20">
        <v>21.8</v>
      </c>
      <c r="G67" s="20">
        <v>116.3</v>
      </c>
      <c r="H67" s="20">
        <v>7.1</v>
      </c>
      <c r="I67" s="20">
        <v>373.4</v>
      </c>
      <c r="K67" s="20">
        <v>51</v>
      </c>
      <c r="L67" s="20">
        <v>0.04</v>
      </c>
      <c r="M67" s="20">
        <v>0.06</v>
      </c>
      <c r="N67" s="20">
        <v>0.24</v>
      </c>
      <c r="O67" s="4" t="s">
        <v>103</v>
      </c>
      <c r="P67" s="4"/>
      <c r="Q67" s="4"/>
      <c r="R67" s="4"/>
      <c r="S67" s="4"/>
      <c r="T67" s="20">
        <v>0.28000000000000003</v>
      </c>
      <c r="U67" s="22">
        <v>13.69</v>
      </c>
      <c r="V67" s="22">
        <v>0.1</v>
      </c>
      <c r="W67" s="13">
        <v>1.9447000000000001</v>
      </c>
      <c r="X67" s="13">
        <v>3.3E-3</v>
      </c>
      <c r="Y67" s="13">
        <v>1.9217</v>
      </c>
      <c r="Z67" s="13">
        <v>0.2445</v>
      </c>
      <c r="AA67" s="13">
        <v>0.80530000000000002</v>
      </c>
      <c r="AB67" s="13">
        <v>1.2999999999999999E-3</v>
      </c>
      <c r="AC67" s="13">
        <v>8.7800999999999991</v>
      </c>
      <c r="AD67" s="13">
        <v>2.6783000000000001</v>
      </c>
      <c r="AE67" s="13">
        <v>2.0779000000000001</v>
      </c>
      <c r="AF67" s="13">
        <v>10.685</v>
      </c>
      <c r="AG67" s="23">
        <v>0.22</v>
      </c>
      <c r="AH67" s="23">
        <v>0.69</v>
      </c>
      <c r="AI67" s="23">
        <v>0.03</v>
      </c>
      <c r="AJ67" s="23">
        <v>0.22</v>
      </c>
      <c r="AK67" s="23">
        <v>0</v>
      </c>
      <c r="AL67" s="23">
        <v>175.29</v>
      </c>
      <c r="AM67" s="23">
        <v>28.34</v>
      </c>
      <c r="AN67" s="23">
        <v>13.83</v>
      </c>
      <c r="AO67" s="23">
        <v>352.34</v>
      </c>
      <c r="AP67" s="23">
        <v>7.61</v>
      </c>
      <c r="AQ67" s="23">
        <v>0.34</v>
      </c>
      <c r="AR67" s="23">
        <v>0.27</v>
      </c>
      <c r="AS67" s="23">
        <v>4.0599999999999996</v>
      </c>
      <c r="AT67" s="23">
        <v>0.01</v>
      </c>
      <c r="AU67" s="23">
        <v>0.05</v>
      </c>
      <c r="AV67" s="23">
        <v>1.19</v>
      </c>
      <c r="AW67" s="23">
        <v>1.39</v>
      </c>
      <c r="AX67" s="23">
        <v>27.62</v>
      </c>
      <c r="AY67" s="23">
        <v>6111.61</v>
      </c>
      <c r="AZ67" s="23">
        <v>95.28</v>
      </c>
      <c r="BC67" s="23">
        <v>2.68</v>
      </c>
      <c r="BD67" s="23">
        <v>1.28</v>
      </c>
      <c r="BE67" s="23">
        <v>7.06</v>
      </c>
      <c r="BF67" s="23">
        <v>2.69</v>
      </c>
      <c r="BG67" s="19">
        <v>-5.63</v>
      </c>
      <c r="BH67" s="19">
        <v>-27.6</v>
      </c>
    </row>
    <row r="68" spans="1:60" x14ac:dyDescent="0.25">
      <c r="A68" s="14" t="s">
        <v>82</v>
      </c>
      <c r="B68" s="1">
        <v>43289.253472222219</v>
      </c>
      <c r="C68" s="1">
        <v>43289.34375</v>
      </c>
      <c r="D68" s="14" t="s">
        <v>61</v>
      </c>
      <c r="E68" s="14" t="s">
        <v>56</v>
      </c>
      <c r="F68" s="20">
        <v>21.8</v>
      </c>
      <c r="G68" s="20">
        <v>117</v>
      </c>
      <c r="H68" s="20">
        <v>7</v>
      </c>
      <c r="I68" s="20">
        <v>376.1</v>
      </c>
      <c r="K68" s="20">
        <v>49.6</v>
      </c>
      <c r="L68" s="20">
        <v>0.01</v>
      </c>
      <c r="M68" s="20">
        <v>0.01</v>
      </c>
      <c r="N68" s="20">
        <v>0.05</v>
      </c>
      <c r="O68" s="4" t="s">
        <v>103</v>
      </c>
      <c r="P68" s="4"/>
      <c r="Q68" s="4"/>
      <c r="R68" s="4"/>
      <c r="S68" s="4"/>
      <c r="T68" s="20">
        <v>0.06</v>
      </c>
      <c r="U68" s="22">
        <v>0.61</v>
      </c>
      <c r="V68" s="22">
        <v>0.09</v>
      </c>
      <c r="W68" s="13">
        <v>1.9553</v>
      </c>
      <c r="X68" s="13">
        <v>1.6899999999999998E-2</v>
      </c>
      <c r="Y68" s="13">
        <v>1.9703999999999999</v>
      </c>
      <c r="Z68" s="13">
        <v>0.3619</v>
      </c>
      <c r="AA68" s="13">
        <v>0.83220000000000005</v>
      </c>
      <c r="AB68" s="13">
        <v>1.1999999999999999E-3</v>
      </c>
      <c r="AC68" s="13">
        <v>9.1117000000000008</v>
      </c>
      <c r="AD68" s="13">
        <v>2.5424000000000002</v>
      </c>
      <c r="AE68" s="13">
        <v>2.0754999999999999</v>
      </c>
      <c r="AF68" s="13">
        <v>10.484999999999999</v>
      </c>
      <c r="AG68" s="23">
        <v>0.21</v>
      </c>
      <c r="AH68" s="23">
        <v>0.4</v>
      </c>
      <c r="AI68" s="23">
        <v>0.03</v>
      </c>
      <c r="AJ68" s="23">
        <v>0.18</v>
      </c>
      <c r="AK68" s="23">
        <v>0</v>
      </c>
      <c r="AL68" s="23">
        <v>156.91999999999999</v>
      </c>
      <c r="AM68" s="23">
        <v>27.74</v>
      </c>
      <c r="AN68" s="23">
        <v>13.65</v>
      </c>
      <c r="AO68" s="23">
        <v>360.27</v>
      </c>
      <c r="AP68" s="23">
        <v>7.44</v>
      </c>
      <c r="AQ68" s="23">
        <v>0.28999999999999998</v>
      </c>
      <c r="AR68" s="23">
        <v>0.23</v>
      </c>
      <c r="AS68" s="23">
        <v>3.74</v>
      </c>
      <c r="AT68" s="23">
        <v>0</v>
      </c>
      <c r="AU68" s="23">
        <v>0.03</v>
      </c>
      <c r="AV68" s="23">
        <v>0.38</v>
      </c>
      <c r="AW68" s="23">
        <v>1.23</v>
      </c>
      <c r="AX68" s="23">
        <v>42.26</v>
      </c>
      <c r="AY68" s="23">
        <v>5356.21</v>
      </c>
      <c r="AZ68" s="23">
        <v>94.37</v>
      </c>
      <c r="BC68" s="23">
        <v>2.68</v>
      </c>
      <c r="BD68" s="23">
        <v>1.32</v>
      </c>
      <c r="BE68" s="23">
        <v>7.29</v>
      </c>
      <c r="BF68" s="23">
        <v>2.71</v>
      </c>
      <c r="BG68" s="19">
        <v>-5.38</v>
      </c>
      <c r="BH68" s="19">
        <v>-25.6</v>
      </c>
    </row>
    <row r="69" spans="1:60" x14ac:dyDescent="0.25">
      <c r="A69" s="14" t="s">
        <v>84</v>
      </c>
      <c r="B69" s="1">
        <v>43289.330555555556</v>
      </c>
      <c r="C69" s="1">
        <v>43289.375</v>
      </c>
      <c r="D69" s="14" t="s">
        <v>61</v>
      </c>
      <c r="E69" s="14" t="s">
        <v>56</v>
      </c>
      <c r="F69" s="20">
        <v>21.8</v>
      </c>
      <c r="G69" s="20">
        <v>117.7</v>
      </c>
      <c r="H69" s="20">
        <v>7.1</v>
      </c>
      <c r="I69" s="20">
        <v>376</v>
      </c>
      <c r="K69" s="20">
        <v>51.6</v>
      </c>
      <c r="L69" s="20">
        <v>0.04</v>
      </c>
      <c r="N69" s="20">
        <v>0</v>
      </c>
      <c r="O69" s="4"/>
      <c r="P69" s="4"/>
      <c r="Q69" s="4"/>
      <c r="R69" s="4"/>
      <c r="S69" s="4"/>
      <c r="T69" s="20">
        <v>0.04</v>
      </c>
      <c r="U69" s="22">
        <v>13.63</v>
      </c>
      <c r="V69" s="22">
        <v>0.17</v>
      </c>
      <c r="W69" s="13">
        <v>1.9634</v>
      </c>
      <c r="X69" s="13">
        <v>5.1999999999999998E-3</v>
      </c>
      <c r="Y69" s="13">
        <v>2.0992000000000002</v>
      </c>
      <c r="Z69" s="13">
        <v>0.23649999999999999</v>
      </c>
      <c r="AA69" s="13">
        <v>0.91279999999999994</v>
      </c>
      <c r="AB69" s="13">
        <v>1.1999999999999999E-3</v>
      </c>
      <c r="AC69" s="13">
        <v>10.331</v>
      </c>
      <c r="AD69" s="13">
        <v>2.7330000000000001</v>
      </c>
      <c r="AE69" s="13">
        <v>2.1189</v>
      </c>
      <c r="AF69" s="13">
        <v>10.761200000000001</v>
      </c>
      <c r="AG69" s="23">
        <v>0.2</v>
      </c>
      <c r="AH69" s="23">
        <v>0.36</v>
      </c>
      <c r="AI69" s="23">
        <v>0.03</v>
      </c>
      <c r="AJ69" s="23">
        <v>0.2</v>
      </c>
      <c r="AK69" s="23">
        <v>0</v>
      </c>
      <c r="AL69" s="23">
        <v>162.9</v>
      </c>
      <c r="AM69" s="23">
        <v>28.54</v>
      </c>
      <c r="AN69" s="23">
        <v>14.08</v>
      </c>
      <c r="AO69" s="23">
        <v>357.52</v>
      </c>
      <c r="AP69" s="23">
        <v>7.7</v>
      </c>
      <c r="AQ69" s="23">
        <v>0.28999999999999998</v>
      </c>
      <c r="AR69" s="23">
        <v>0.22</v>
      </c>
      <c r="AS69" s="23">
        <v>4.03</v>
      </c>
      <c r="AT69" s="23">
        <v>0.01</v>
      </c>
      <c r="AU69" s="23">
        <v>0.04</v>
      </c>
      <c r="AV69" s="23">
        <v>0.39</v>
      </c>
      <c r="AW69" s="23">
        <v>1.34</v>
      </c>
      <c r="AX69" s="23">
        <v>12.26</v>
      </c>
      <c r="AY69" s="23">
        <v>5491.65</v>
      </c>
      <c r="AZ69" s="23">
        <v>98.02</v>
      </c>
      <c r="BC69" s="23">
        <v>2.69</v>
      </c>
      <c r="BD69" s="23">
        <v>1.18</v>
      </c>
      <c r="BE69" s="23">
        <v>6.92</v>
      </c>
      <c r="BF69" s="23">
        <v>2.71</v>
      </c>
      <c r="BG69" s="19">
        <v>-5.31</v>
      </c>
      <c r="BH69" s="19">
        <v>-24.1</v>
      </c>
    </row>
    <row r="70" spans="1:60" x14ac:dyDescent="0.25">
      <c r="A70" s="14" t="s">
        <v>86</v>
      </c>
      <c r="B70" s="1">
        <v>43289.416666666664</v>
      </c>
      <c r="C70" s="1">
        <v>43289.451388888891</v>
      </c>
      <c r="D70" s="14" t="s">
        <v>61</v>
      </c>
      <c r="E70" s="14" t="s">
        <v>56</v>
      </c>
      <c r="F70" s="20">
        <v>21.8</v>
      </c>
      <c r="G70" s="20">
        <v>117.6</v>
      </c>
      <c r="H70" s="20">
        <v>7.1</v>
      </c>
      <c r="I70" s="20">
        <v>375.9</v>
      </c>
      <c r="K70" s="20">
        <v>50.8</v>
      </c>
      <c r="L70" s="20">
        <v>0</v>
      </c>
      <c r="M70" s="20">
        <v>0.05</v>
      </c>
      <c r="T70" s="20">
        <v>0</v>
      </c>
      <c r="U70" s="22">
        <v>0.68</v>
      </c>
      <c r="V70" s="22">
        <v>0.1</v>
      </c>
      <c r="W70" s="13">
        <v>3.8401000000000001</v>
      </c>
      <c r="X70" s="13">
        <v>1.2E-2</v>
      </c>
      <c r="Y70" s="13">
        <v>2.0396000000000001</v>
      </c>
      <c r="Z70" s="13">
        <v>0.40760000000000002</v>
      </c>
      <c r="AA70" s="13">
        <v>0.89800000000000002</v>
      </c>
      <c r="AB70" s="13">
        <v>8.0000000000000004E-4</v>
      </c>
      <c r="AC70" s="13">
        <v>12.315</v>
      </c>
      <c r="AD70" s="13">
        <v>2.1524000000000001</v>
      </c>
      <c r="AE70" s="13">
        <v>2.0743</v>
      </c>
      <c r="AF70" s="13">
        <v>10.4979</v>
      </c>
      <c r="AG70" s="23">
        <v>0.23</v>
      </c>
      <c r="AH70" s="23">
        <v>0.22</v>
      </c>
      <c r="AI70" s="23">
        <v>0.03</v>
      </c>
      <c r="AJ70" s="23">
        <v>0.21</v>
      </c>
      <c r="AK70" s="23">
        <v>0</v>
      </c>
      <c r="AL70" s="23">
        <v>167.74</v>
      </c>
      <c r="AM70" s="23">
        <v>28.75</v>
      </c>
      <c r="AN70" s="23">
        <v>14.55</v>
      </c>
      <c r="AO70" s="23">
        <v>370.5</v>
      </c>
      <c r="AP70" s="23">
        <v>7.85</v>
      </c>
      <c r="AQ70" s="23">
        <v>0.34</v>
      </c>
      <c r="AR70" s="23">
        <v>0.19</v>
      </c>
      <c r="AS70" s="23">
        <v>3.74</v>
      </c>
      <c r="AT70" s="23">
        <v>0.01</v>
      </c>
      <c r="AU70" s="23">
        <v>0.04</v>
      </c>
      <c r="AV70" s="23">
        <v>0.4</v>
      </c>
      <c r="AW70" s="23">
        <v>1.31</v>
      </c>
      <c r="AX70" s="23">
        <v>59.38</v>
      </c>
      <c r="AY70" s="23">
        <v>6149.54</v>
      </c>
      <c r="AZ70" s="23">
        <v>98.65</v>
      </c>
      <c r="BC70" s="23">
        <v>2.76</v>
      </c>
      <c r="BD70" s="23">
        <v>1.44</v>
      </c>
      <c r="BE70" s="23">
        <v>8.0299999999999994</v>
      </c>
      <c r="BF70" s="23">
        <v>2.7</v>
      </c>
      <c r="BG70" s="19">
        <v>-6.13</v>
      </c>
      <c r="BH70" s="19">
        <v>-32.299999999999997</v>
      </c>
    </row>
    <row r="71" spans="1:60" x14ac:dyDescent="0.25">
      <c r="A71" s="14" t="s">
        <v>88</v>
      </c>
      <c r="B71" s="1">
        <v>43289.5</v>
      </c>
      <c r="C71" s="1">
        <v>43289</v>
      </c>
      <c r="D71" s="14" t="s">
        <v>61</v>
      </c>
      <c r="E71" s="14" t="s">
        <v>56</v>
      </c>
      <c r="F71" s="20">
        <v>21.9</v>
      </c>
      <c r="G71" s="20">
        <v>116.2</v>
      </c>
      <c r="H71" s="20">
        <v>7</v>
      </c>
      <c r="I71" s="20">
        <v>372.7</v>
      </c>
      <c r="K71" s="20">
        <v>52.4</v>
      </c>
      <c r="L71" s="20">
        <v>0.03</v>
      </c>
      <c r="M71" s="20">
        <v>0</v>
      </c>
      <c r="N71" s="20">
        <v>0.05</v>
      </c>
      <c r="T71" s="20">
        <v>0.08</v>
      </c>
      <c r="U71" s="22">
        <v>0.61</v>
      </c>
      <c r="V71" s="22">
        <v>0.09</v>
      </c>
      <c r="W71" s="13">
        <v>1.9351</v>
      </c>
      <c r="X71" s="13">
        <v>9.4000000000000004E-3</v>
      </c>
      <c r="Y71" s="13">
        <v>2.0565000000000002</v>
      </c>
      <c r="Z71" s="13">
        <v>0.28470000000000001</v>
      </c>
      <c r="AA71" s="13">
        <v>0.83030000000000004</v>
      </c>
      <c r="AB71" s="13">
        <v>1.1999999999999999E-3</v>
      </c>
      <c r="AC71" s="13">
        <v>8.9733000000000001</v>
      </c>
      <c r="AD71" s="13">
        <v>2.9163999999999999</v>
      </c>
      <c r="AE71" s="13">
        <v>2.1240000000000001</v>
      </c>
      <c r="AF71" s="13">
        <v>10.869199999999999</v>
      </c>
      <c r="AG71" s="23">
        <v>0.22</v>
      </c>
      <c r="AH71" s="23">
        <v>2.65</v>
      </c>
      <c r="AI71" s="23">
        <v>0.03</v>
      </c>
      <c r="AJ71" s="23">
        <v>0.18</v>
      </c>
      <c r="AK71" s="23">
        <v>0</v>
      </c>
      <c r="AL71" s="23">
        <v>147.16999999999999</v>
      </c>
      <c r="AM71" s="23">
        <v>27.67</v>
      </c>
      <c r="AN71" s="23">
        <v>14.54</v>
      </c>
      <c r="AO71" s="23">
        <v>365.25</v>
      </c>
      <c r="AP71" s="23">
        <v>7.74</v>
      </c>
      <c r="AQ71" s="23">
        <v>0.48</v>
      </c>
      <c r="AR71" s="23">
        <v>0.21</v>
      </c>
      <c r="AS71" s="23">
        <v>6.67</v>
      </c>
      <c r="AT71" s="23">
        <v>0.09</v>
      </c>
      <c r="AU71" s="23">
        <v>0.04</v>
      </c>
      <c r="AV71" s="23">
        <v>0.36</v>
      </c>
      <c r="AW71" s="23">
        <v>1.1399999999999999</v>
      </c>
      <c r="AX71" s="23">
        <v>126.7</v>
      </c>
      <c r="AY71" s="23">
        <v>5246.81</v>
      </c>
      <c r="AZ71" s="23">
        <v>96.85</v>
      </c>
      <c r="BC71" s="23">
        <v>2.66</v>
      </c>
      <c r="BD71" s="23">
        <v>1.23</v>
      </c>
      <c r="BE71" s="23">
        <v>7.99</v>
      </c>
      <c r="BF71" s="23">
        <v>2.7</v>
      </c>
      <c r="BG71" s="19">
        <v>-5.17</v>
      </c>
      <c r="BH71" s="19">
        <v>-27.1</v>
      </c>
    </row>
    <row r="72" spans="1:60" x14ac:dyDescent="0.25">
      <c r="A72" s="14" t="s">
        <v>90</v>
      </c>
      <c r="B72" s="1">
        <v>43289.582638888889</v>
      </c>
      <c r="C72" s="1">
        <v>43289.619444444441</v>
      </c>
      <c r="D72" s="14" t="s">
        <v>61</v>
      </c>
      <c r="E72" s="14" t="s">
        <v>56</v>
      </c>
      <c r="F72" s="20">
        <v>21.9</v>
      </c>
      <c r="G72" s="20">
        <v>115.9</v>
      </c>
      <c r="H72" s="20">
        <v>7</v>
      </c>
      <c r="I72" s="20">
        <v>373.5</v>
      </c>
      <c r="K72" s="20">
        <v>50.6</v>
      </c>
      <c r="L72" s="20">
        <v>0.15</v>
      </c>
      <c r="M72" s="20">
        <v>0</v>
      </c>
      <c r="N72" s="20">
        <v>0.05</v>
      </c>
      <c r="T72" s="20">
        <v>0.2</v>
      </c>
      <c r="U72" s="22">
        <v>0.68</v>
      </c>
      <c r="V72" s="22">
        <v>0.12</v>
      </c>
      <c r="W72" s="13">
        <v>1.9839</v>
      </c>
      <c r="X72" s="13">
        <v>2.87E-2</v>
      </c>
      <c r="Y72" s="13">
        <v>2.0285000000000002</v>
      </c>
      <c r="Z72" s="13">
        <v>0.36880000000000002</v>
      </c>
      <c r="AA72" s="13">
        <v>0.86670000000000003</v>
      </c>
      <c r="AB72" s="13">
        <v>1.1000000000000001E-3</v>
      </c>
      <c r="AC72" s="13">
        <v>9.4699000000000009</v>
      </c>
      <c r="AD72" s="13">
        <v>3.0689000000000002</v>
      </c>
      <c r="AE72" s="13">
        <v>2.1577000000000002</v>
      </c>
      <c r="AF72" s="13">
        <v>10.979200000000001</v>
      </c>
      <c r="AG72" s="23">
        <v>0.22</v>
      </c>
      <c r="AH72" s="23">
        <v>0.1</v>
      </c>
      <c r="AI72" s="23">
        <v>0.03</v>
      </c>
      <c r="AJ72" s="23">
        <v>0.24</v>
      </c>
      <c r="AK72" s="23">
        <v>0</v>
      </c>
      <c r="AL72" s="23">
        <v>166.97</v>
      </c>
      <c r="AM72" s="23">
        <v>28.81</v>
      </c>
      <c r="AN72" s="23">
        <v>14.95</v>
      </c>
      <c r="AO72" s="23">
        <v>370.72</v>
      </c>
      <c r="AP72" s="23">
        <v>7.58</v>
      </c>
      <c r="AQ72" s="23">
        <v>0.32</v>
      </c>
      <c r="AR72" s="23">
        <v>0.54</v>
      </c>
      <c r="AS72" s="23">
        <v>6.2</v>
      </c>
      <c r="AT72" s="23">
        <v>0.03</v>
      </c>
      <c r="AU72" s="23">
        <v>0.05</v>
      </c>
      <c r="AV72" s="23">
        <v>0.63</v>
      </c>
      <c r="AW72" s="23">
        <v>1.33</v>
      </c>
      <c r="AX72" s="23">
        <v>37.51</v>
      </c>
      <c r="AY72" s="23">
        <v>5380.49</v>
      </c>
      <c r="AZ72" s="23">
        <v>96.53</v>
      </c>
      <c r="BC72" s="23">
        <v>2.74</v>
      </c>
      <c r="BD72" s="23">
        <v>1.34</v>
      </c>
      <c r="BE72" s="23">
        <v>7.9</v>
      </c>
      <c r="BF72" s="23">
        <v>2.5499999999999998</v>
      </c>
      <c r="BG72" s="19">
        <v>-5.01</v>
      </c>
      <c r="BH72" s="19">
        <v>-26</v>
      </c>
    </row>
    <row r="73" spans="1:60" x14ac:dyDescent="0.25">
      <c r="A73" s="14" t="s">
        <v>92</v>
      </c>
      <c r="B73" s="1">
        <v>43289.652777777781</v>
      </c>
      <c r="C73" s="1">
        <v>43289.6875</v>
      </c>
      <c r="D73" s="14" t="s">
        <v>61</v>
      </c>
      <c r="E73" s="14" t="s">
        <v>56</v>
      </c>
      <c r="F73" s="20">
        <v>21.9</v>
      </c>
      <c r="G73" s="20">
        <v>115.9</v>
      </c>
      <c r="H73" s="20">
        <v>7.1</v>
      </c>
      <c r="I73" s="20">
        <v>373.9</v>
      </c>
      <c r="K73" s="20">
        <v>49.4</v>
      </c>
      <c r="L73" s="20">
        <v>0.1</v>
      </c>
      <c r="M73" s="20">
        <v>0.05</v>
      </c>
      <c r="N73" s="20">
        <v>0.05</v>
      </c>
      <c r="T73" s="20">
        <v>0.15</v>
      </c>
      <c r="U73" s="22">
        <v>0.63</v>
      </c>
      <c r="V73" s="22">
        <v>0.12</v>
      </c>
      <c r="W73" s="13">
        <v>1.9842</v>
      </c>
      <c r="X73" s="13">
        <v>7.3300000000000004E-2</v>
      </c>
      <c r="Y73" s="13">
        <v>2.0363000000000002</v>
      </c>
      <c r="Z73" s="13">
        <v>0.34749999999999998</v>
      </c>
      <c r="AA73" s="13">
        <v>0.87129999999999996</v>
      </c>
      <c r="AB73" s="13">
        <v>8.9999999999999998E-4</v>
      </c>
      <c r="AC73" s="13">
        <v>9.3370999999999995</v>
      </c>
      <c r="AD73" s="13">
        <v>3.0922999999999998</v>
      </c>
      <c r="AE73" s="13">
        <v>2.1362999999999999</v>
      </c>
      <c r="AF73" s="13">
        <v>10.872400000000001</v>
      </c>
      <c r="AG73" s="23">
        <v>0.23</v>
      </c>
      <c r="AH73" s="23">
        <v>0.18</v>
      </c>
      <c r="AI73" s="23">
        <v>0.03</v>
      </c>
      <c r="AJ73" s="23">
        <v>0.22</v>
      </c>
      <c r="AK73" s="23">
        <v>0</v>
      </c>
      <c r="AL73" s="23">
        <v>170.82</v>
      </c>
      <c r="AM73" s="23">
        <v>27.39</v>
      </c>
      <c r="AN73" s="23">
        <v>13.67</v>
      </c>
      <c r="AO73" s="23">
        <v>350.15</v>
      </c>
      <c r="AP73" s="23">
        <v>7.3</v>
      </c>
      <c r="AQ73" s="23">
        <v>0.35</v>
      </c>
      <c r="AR73" s="23">
        <v>0.36</v>
      </c>
      <c r="AS73" s="23">
        <v>3.66</v>
      </c>
      <c r="AT73" s="23">
        <v>0</v>
      </c>
      <c r="AU73" s="23">
        <v>0.03</v>
      </c>
      <c r="AV73" s="23">
        <v>0.49</v>
      </c>
      <c r="AW73" s="23">
        <v>1.32</v>
      </c>
      <c r="AX73" s="23">
        <v>37.28</v>
      </c>
      <c r="AY73" s="23">
        <v>6017.96</v>
      </c>
      <c r="AZ73" s="23">
        <v>92.19</v>
      </c>
      <c r="BC73" s="23">
        <v>2.7</v>
      </c>
      <c r="BD73" s="23">
        <v>1.31</v>
      </c>
      <c r="BE73" s="23">
        <v>7.92</v>
      </c>
      <c r="BF73" s="23">
        <v>2.73</v>
      </c>
      <c r="BG73" s="19">
        <v>-4.9400000000000004</v>
      </c>
      <c r="BH73" s="19">
        <v>-26.3</v>
      </c>
    </row>
    <row r="74" spans="1:60" x14ac:dyDescent="0.25">
      <c r="A74" s="14" t="s">
        <v>94</v>
      </c>
      <c r="B74" s="1">
        <v>43289.736111111109</v>
      </c>
      <c r="C74" s="1">
        <v>43289.784722222219</v>
      </c>
      <c r="D74" s="14" t="s">
        <v>61</v>
      </c>
      <c r="E74" s="14" t="s">
        <v>56</v>
      </c>
      <c r="F74" s="20">
        <v>21.9</v>
      </c>
      <c r="G74" s="20">
        <v>115.7</v>
      </c>
      <c r="H74" s="20">
        <v>7.1</v>
      </c>
      <c r="I74" s="20">
        <v>375.4</v>
      </c>
      <c r="K74" s="20">
        <v>52.8</v>
      </c>
      <c r="L74" s="20">
        <v>0.09</v>
      </c>
      <c r="M74" s="20">
        <v>0.02</v>
      </c>
      <c r="N74" s="20">
        <v>0.05</v>
      </c>
      <c r="R74" s="20">
        <v>0.20699999999999999</v>
      </c>
      <c r="T74" s="20">
        <v>0.14000000000000001</v>
      </c>
      <c r="U74" s="22">
        <v>0.64</v>
      </c>
      <c r="V74" s="22">
        <v>0.09</v>
      </c>
      <c r="W74" s="13">
        <v>1.9571000000000001</v>
      </c>
      <c r="X74" s="13">
        <v>8.2000000000000007E-3</v>
      </c>
      <c r="Y74" s="13">
        <v>1.8773</v>
      </c>
      <c r="Z74" s="13">
        <v>0.3382</v>
      </c>
      <c r="AA74" s="13">
        <v>0.7278</v>
      </c>
      <c r="AB74" s="13">
        <v>1E-3</v>
      </c>
      <c r="AC74" s="13">
        <v>9.3336000000000006</v>
      </c>
      <c r="AD74" s="13">
        <v>3.1734</v>
      </c>
      <c r="AE74" s="13">
        <v>2.1640999999999999</v>
      </c>
      <c r="AF74" s="13">
        <v>10.831799999999999</v>
      </c>
      <c r="AG74" s="23">
        <v>0.21</v>
      </c>
      <c r="AH74" s="23">
        <v>0.15</v>
      </c>
      <c r="AI74" s="23">
        <v>0.03</v>
      </c>
      <c r="AJ74" s="23">
        <v>0.19</v>
      </c>
      <c r="AK74" s="23">
        <v>0</v>
      </c>
      <c r="AL74" s="23">
        <v>179.65</v>
      </c>
      <c r="AM74" s="23">
        <v>27</v>
      </c>
      <c r="AN74" s="23">
        <v>14.48</v>
      </c>
      <c r="AO74" s="23">
        <v>362.52</v>
      </c>
      <c r="AP74" s="23">
        <v>7.53</v>
      </c>
      <c r="AQ74" s="23">
        <v>0.37</v>
      </c>
      <c r="AR74" s="23">
        <v>0.28000000000000003</v>
      </c>
      <c r="AS74" s="23">
        <v>4.12</v>
      </c>
      <c r="AT74" s="23">
        <v>0</v>
      </c>
      <c r="AU74" s="23">
        <v>0.03</v>
      </c>
      <c r="AV74" s="23">
        <v>0.42</v>
      </c>
      <c r="AW74" s="23">
        <v>1.39</v>
      </c>
      <c r="AX74" s="23">
        <v>64.430000000000007</v>
      </c>
      <c r="AY74" s="23">
        <v>5929.23</v>
      </c>
      <c r="AZ74" s="23">
        <v>95.45</v>
      </c>
      <c r="BC74" s="23">
        <v>2.73</v>
      </c>
      <c r="BD74" s="23">
        <v>1.34</v>
      </c>
      <c r="BE74" s="23">
        <v>7.88</v>
      </c>
      <c r="BF74" s="23">
        <v>2.8</v>
      </c>
      <c r="BG74" s="19">
        <v>-4.91</v>
      </c>
      <c r="BH74" s="19">
        <v>-23.9</v>
      </c>
    </row>
    <row r="75" spans="1:60" x14ac:dyDescent="0.25">
      <c r="A75" s="14" t="s">
        <v>62</v>
      </c>
      <c r="B75" s="1">
        <v>43287.833333333336</v>
      </c>
      <c r="C75" s="1">
        <v>43287.833333333336</v>
      </c>
      <c r="D75" s="14" t="s">
        <v>50</v>
      </c>
      <c r="E75" s="14" t="s">
        <v>50</v>
      </c>
      <c r="F75" s="20">
        <v>22.5</v>
      </c>
      <c r="G75" s="20">
        <v>129.1</v>
      </c>
      <c r="H75" s="20">
        <v>6.8</v>
      </c>
      <c r="I75" s="20">
        <v>191</v>
      </c>
      <c r="K75" s="20">
        <v>50</v>
      </c>
      <c r="L75" s="20">
        <v>2.48</v>
      </c>
      <c r="M75" s="20">
        <v>0.85</v>
      </c>
      <c r="N75" s="20">
        <v>0.61</v>
      </c>
      <c r="O75" s="3">
        <v>0.1</v>
      </c>
      <c r="P75" s="3">
        <v>9.2100000000000009</v>
      </c>
      <c r="Q75" s="3"/>
      <c r="R75" s="3"/>
      <c r="S75" s="3"/>
      <c r="T75" s="20">
        <v>3.09</v>
      </c>
      <c r="U75" s="22">
        <v>0.35</v>
      </c>
      <c r="V75" s="22">
        <v>0.06</v>
      </c>
      <c r="W75" s="13">
        <v>1.9442999999999999</v>
      </c>
      <c r="X75" s="13">
        <v>2.01E-2</v>
      </c>
      <c r="Y75" s="13">
        <v>2.2650999999999999</v>
      </c>
      <c r="Z75" s="13">
        <v>0.189</v>
      </c>
      <c r="AA75" s="13">
        <v>0.95850000000000002</v>
      </c>
      <c r="AB75" s="13">
        <v>2.0999999999999999E-3</v>
      </c>
      <c r="AC75" s="13">
        <v>7.8051000000000004</v>
      </c>
      <c r="AD75" s="13">
        <v>2.9729000000000001</v>
      </c>
      <c r="AE75" s="13">
        <v>2.3521000000000001</v>
      </c>
      <c r="AF75" s="13">
        <v>11.1523</v>
      </c>
      <c r="BG75" s="19">
        <v>-4.76</v>
      </c>
      <c r="BH75" s="19">
        <v>-25.3</v>
      </c>
    </row>
    <row r="76" spans="1:60" x14ac:dyDescent="0.25">
      <c r="A76" s="14" t="s">
        <v>51</v>
      </c>
      <c r="B76" s="21">
        <v>43282.629166666666</v>
      </c>
      <c r="C76" s="1">
        <v>43282.629166666666</v>
      </c>
      <c r="D76" s="14" t="s">
        <v>50</v>
      </c>
      <c r="E76" s="14" t="s">
        <v>50</v>
      </c>
      <c r="F76" s="20">
        <v>22.4</v>
      </c>
      <c r="G76" s="20">
        <v>35</v>
      </c>
      <c r="H76" s="20">
        <v>5.3</v>
      </c>
      <c r="I76" s="20">
        <v>205</v>
      </c>
      <c r="K76" s="20">
        <v>4.5999999999999996</v>
      </c>
      <c r="O76" s="3">
        <v>1</v>
      </c>
      <c r="P76" s="3"/>
      <c r="Q76" s="4" t="s">
        <v>103</v>
      </c>
      <c r="R76" s="4"/>
      <c r="S76" s="4"/>
      <c r="T76" s="20">
        <v>0</v>
      </c>
      <c r="U76" s="22">
        <v>1.48</v>
      </c>
      <c r="V76" s="22">
        <v>0</v>
      </c>
      <c r="W76" s="13">
        <v>2.1187999999999998</v>
      </c>
      <c r="Y76" s="13">
        <v>1.3302</v>
      </c>
      <c r="Z76" s="13">
        <v>2.9399999999999999E-2</v>
      </c>
      <c r="AA76" s="13">
        <v>0.54910000000000003</v>
      </c>
      <c r="AB76" s="13">
        <v>1E-3</v>
      </c>
      <c r="AC76" s="13">
        <v>2.2770000000000001</v>
      </c>
      <c r="AD76" s="13">
        <v>0.44719999999999999</v>
      </c>
      <c r="AE76" s="13">
        <v>0.30919999999999997</v>
      </c>
      <c r="AF76" s="13">
        <v>1.8345</v>
      </c>
      <c r="AG76" s="23">
        <v>-0.13</v>
      </c>
      <c r="AH76" s="23">
        <v>0.05</v>
      </c>
      <c r="AI76" s="23">
        <v>0.01</v>
      </c>
      <c r="AJ76" s="23">
        <v>0.01</v>
      </c>
      <c r="AK76" s="23">
        <v>-0.04</v>
      </c>
      <c r="AL76" s="23">
        <v>1.47</v>
      </c>
      <c r="AM76" s="23">
        <v>5.59</v>
      </c>
      <c r="AN76" s="23">
        <v>0.56999999999999995</v>
      </c>
      <c r="AO76" s="23">
        <v>207.3</v>
      </c>
      <c r="AP76" s="23">
        <v>1.49</v>
      </c>
      <c r="AQ76" s="23">
        <v>0.02</v>
      </c>
      <c r="AR76" s="23">
        <v>16.7</v>
      </c>
      <c r="AS76" s="23">
        <v>0.74</v>
      </c>
      <c r="AT76" s="23">
        <v>0.01</v>
      </c>
      <c r="AU76" s="23">
        <v>0.26</v>
      </c>
      <c r="AV76" s="23">
        <v>0.3</v>
      </c>
      <c r="AW76" s="23">
        <v>0.01</v>
      </c>
      <c r="AX76" s="23">
        <v>92.15</v>
      </c>
      <c r="AY76" s="23">
        <v>52.39</v>
      </c>
      <c r="AZ76" s="23">
        <v>17.02</v>
      </c>
      <c r="BC76" s="23">
        <v>0.34</v>
      </c>
      <c r="BD76" s="23">
        <v>0.01</v>
      </c>
      <c r="BE76" s="23">
        <v>2.0099999999999998</v>
      </c>
      <c r="BF76" s="23">
        <v>0.51</v>
      </c>
      <c r="BG76" s="19">
        <v>-6.49</v>
      </c>
      <c r="BH76" s="19">
        <v>-26.9</v>
      </c>
    </row>
    <row r="77" spans="1:60" x14ac:dyDescent="0.25">
      <c r="A77" s="15" t="s">
        <v>137</v>
      </c>
      <c r="B77" s="21">
        <v>43652.472222222219</v>
      </c>
      <c r="C77" s="21">
        <v>43652.472222222219</v>
      </c>
      <c r="D77" s="14" t="s">
        <v>50</v>
      </c>
      <c r="E77" s="14" t="s">
        <v>50</v>
      </c>
      <c r="F77" s="24">
        <v>24.2</v>
      </c>
      <c r="G77" s="24">
        <v>165.6</v>
      </c>
      <c r="H77" s="24">
        <v>6.2</v>
      </c>
      <c r="I77" s="24">
        <v>33</v>
      </c>
      <c r="J77" s="24"/>
      <c r="K77" s="24">
        <v>9</v>
      </c>
      <c r="L77" s="24">
        <v>0.159</v>
      </c>
      <c r="M77" s="24">
        <v>5.5E-2</v>
      </c>
      <c r="N77" s="24">
        <v>0.35299999999999998</v>
      </c>
      <c r="P77" s="24">
        <v>4.9909999999999997</v>
      </c>
    </row>
    <row r="78" spans="1:60" x14ac:dyDescent="0.25">
      <c r="A78" s="15" t="s">
        <v>138</v>
      </c>
      <c r="B78" s="21">
        <v>43652.475694444445</v>
      </c>
      <c r="C78" s="21">
        <v>43652.475694444445</v>
      </c>
      <c r="D78" s="14" t="s">
        <v>50</v>
      </c>
      <c r="E78" s="14" t="s">
        <v>50</v>
      </c>
      <c r="F78" s="24">
        <v>23.1</v>
      </c>
      <c r="G78" s="24">
        <v>89.3</v>
      </c>
      <c r="H78" s="24">
        <v>5.69</v>
      </c>
      <c r="I78" s="24">
        <v>68</v>
      </c>
      <c r="J78" s="24"/>
      <c r="K78" s="24"/>
      <c r="L78" s="24"/>
      <c r="M78" s="24"/>
      <c r="N78" s="24"/>
      <c r="P78" s="24"/>
    </row>
    <row r="79" spans="1:60" x14ac:dyDescent="0.25">
      <c r="A79" s="15" t="s">
        <v>139</v>
      </c>
      <c r="B79" s="21">
        <v>43652.479166666664</v>
      </c>
      <c r="C79" s="21">
        <v>43652.479166666664</v>
      </c>
      <c r="D79" s="14" t="s">
        <v>50</v>
      </c>
      <c r="E79" s="14" t="s">
        <v>50</v>
      </c>
      <c r="F79" s="24">
        <v>23.1</v>
      </c>
      <c r="G79" s="24">
        <v>47.6</v>
      </c>
      <c r="H79" s="24">
        <v>5.45</v>
      </c>
      <c r="I79" s="24">
        <v>92.1</v>
      </c>
      <c r="J79" s="24"/>
      <c r="K79" s="24"/>
      <c r="L79" s="24"/>
      <c r="M79" s="24"/>
      <c r="N79" s="24"/>
      <c r="P79" s="24"/>
    </row>
    <row r="80" spans="1:60" x14ac:dyDescent="0.25">
      <c r="A80" s="15" t="s">
        <v>140</v>
      </c>
      <c r="B80" s="21">
        <v>43652.486111111109</v>
      </c>
      <c r="C80" s="21">
        <v>43652.486111111109</v>
      </c>
      <c r="D80" s="14" t="s">
        <v>50</v>
      </c>
      <c r="E80" s="14" t="s">
        <v>50</v>
      </c>
      <c r="F80" s="24">
        <v>222.9</v>
      </c>
      <c r="G80" s="24">
        <v>28.5</v>
      </c>
      <c r="H80" s="24">
        <v>5.18</v>
      </c>
      <c r="I80" s="24">
        <v>112</v>
      </c>
      <c r="J80" s="24"/>
      <c r="K80" s="24"/>
      <c r="L80" s="24"/>
      <c r="M80" s="24"/>
      <c r="N80" s="24"/>
      <c r="P80" s="24"/>
    </row>
    <row r="81" spans="1:60" ht="15.75" x14ac:dyDescent="0.25">
      <c r="A81" s="15" t="s">
        <v>119</v>
      </c>
      <c r="B81" s="21">
        <v>43652.493055555555</v>
      </c>
      <c r="C81" s="21">
        <v>43652.493055555555</v>
      </c>
      <c r="D81" s="14" t="s">
        <v>50</v>
      </c>
      <c r="E81" s="14" t="s">
        <v>50</v>
      </c>
      <c r="F81" s="24">
        <v>22.9</v>
      </c>
      <c r="G81" s="24">
        <v>34.299999999999997</v>
      </c>
      <c r="H81" s="24">
        <v>5.4</v>
      </c>
      <c r="I81" s="24">
        <v>114.3</v>
      </c>
      <c r="J81" s="24"/>
      <c r="K81" s="24"/>
      <c r="L81" s="24"/>
      <c r="M81" s="24"/>
      <c r="N81" s="24"/>
      <c r="P81" s="24"/>
      <c r="W81" s="27">
        <v>2.6326000000000001</v>
      </c>
      <c r="X81" s="26" t="s">
        <v>103</v>
      </c>
      <c r="Y81" s="27">
        <v>1.0797000000000001</v>
      </c>
      <c r="Z81" s="27">
        <v>4.9599999999999998E-2</v>
      </c>
      <c r="AA81" s="27">
        <v>0.57210000000000005</v>
      </c>
      <c r="AB81" s="27">
        <v>2.5000000000000001E-3</v>
      </c>
      <c r="AC81" s="27">
        <v>3.5522</v>
      </c>
      <c r="AD81" s="27">
        <v>6.0591999999999997</v>
      </c>
      <c r="AE81" s="27">
        <v>0.95030000000000003</v>
      </c>
      <c r="AF81" s="27">
        <v>3.6602999999999999</v>
      </c>
      <c r="AG81" s="25">
        <v>0.57183899999999999</v>
      </c>
      <c r="AH81" s="25">
        <v>0.21434900000000001</v>
      </c>
      <c r="AI81" s="25">
        <v>9.3944E-2</v>
      </c>
      <c r="AJ81" s="25">
        <v>1.7538999999999999E-2</v>
      </c>
      <c r="AK81" s="25">
        <v>4.2537999999999999E-2</v>
      </c>
      <c r="AL81" s="25">
        <v>0.21074699999999999</v>
      </c>
      <c r="AM81" s="25">
        <v>2.2614689609999998</v>
      </c>
      <c r="AN81" s="25">
        <v>0.222048</v>
      </c>
      <c r="AO81" s="25">
        <v>122.200271</v>
      </c>
      <c r="AP81" s="25">
        <v>1629.734387</v>
      </c>
      <c r="AQ81" s="25">
        <v>-1.5051E-2</v>
      </c>
      <c r="AR81" s="25">
        <v>262.56610599999999</v>
      </c>
      <c r="AS81" s="25">
        <v>32.146217</v>
      </c>
      <c r="AT81" s="25">
        <v>0.37709700000000002</v>
      </c>
      <c r="AU81" s="25">
        <v>0.144208</v>
      </c>
      <c r="AV81" s="25">
        <v>0.19470000000000001</v>
      </c>
      <c r="AW81" s="25">
        <v>-0.171429</v>
      </c>
      <c r="AX81" s="25">
        <v>14.300254000000001</v>
      </c>
      <c r="AY81" s="25">
        <v>2.7008450000000002</v>
      </c>
      <c r="AZ81" s="25">
        <v>18.204560000000001</v>
      </c>
      <c r="BA81" s="25">
        <v>18.253015999999999</v>
      </c>
      <c r="BB81" s="25">
        <v>182.46364700000001</v>
      </c>
      <c r="BC81" s="25">
        <v>0.24595119500000001</v>
      </c>
      <c r="BD81" s="25">
        <v>8.1545000000000006E-2</v>
      </c>
      <c r="BE81" s="25">
        <v>1.6155324129999999</v>
      </c>
      <c r="BF81" s="25">
        <v>0.60221876699999999</v>
      </c>
    </row>
    <row r="82" spans="1:60" ht="15.75" x14ac:dyDescent="0.25">
      <c r="A82" s="15" t="s">
        <v>135</v>
      </c>
      <c r="B82" s="21">
        <v>43652.569444444445</v>
      </c>
      <c r="C82" s="21">
        <v>43652.569444444445</v>
      </c>
      <c r="D82" s="14" t="s">
        <v>50</v>
      </c>
      <c r="E82" s="14" t="s">
        <v>50</v>
      </c>
      <c r="F82" s="24">
        <v>23.5</v>
      </c>
      <c r="G82" s="24">
        <v>87.6</v>
      </c>
      <c r="H82" s="24">
        <v>6.43</v>
      </c>
      <c r="I82" s="24">
        <v>12.7</v>
      </c>
      <c r="J82" s="24"/>
      <c r="K82" s="24">
        <v>99</v>
      </c>
      <c r="L82" s="24">
        <v>1.5249999999999999</v>
      </c>
      <c r="M82" s="24">
        <v>0.187</v>
      </c>
      <c r="N82" s="24">
        <v>2.3010000000000002</v>
      </c>
      <c r="P82" s="24"/>
      <c r="W82" s="27">
        <v>3.4249000000000001</v>
      </c>
      <c r="X82" s="27">
        <v>6.4600000000000005E-2</v>
      </c>
      <c r="Y82" s="27">
        <v>2.9489999999999998</v>
      </c>
      <c r="Z82" s="27">
        <v>4.58E-2</v>
      </c>
      <c r="AA82" s="27">
        <v>0.50209999999999999</v>
      </c>
      <c r="AB82" s="27">
        <v>8.0000000000000004E-4</v>
      </c>
      <c r="AC82" s="27">
        <v>4.0053000000000001</v>
      </c>
      <c r="AD82" s="27">
        <v>2.7166000000000001</v>
      </c>
      <c r="AE82" s="27">
        <v>6.2953000000000001</v>
      </c>
      <c r="AF82" s="27">
        <v>28.360800000000001</v>
      </c>
      <c r="AG82" s="25">
        <v>0.72192400000000001</v>
      </c>
      <c r="AH82" s="25">
        <v>0.74944500000000003</v>
      </c>
      <c r="AI82" s="25">
        <v>8.0141000000000004E-2</v>
      </c>
      <c r="AJ82" s="25">
        <v>7.2000000000000002E-5</v>
      </c>
      <c r="AK82" s="25">
        <v>1.0214000000000001E-2</v>
      </c>
      <c r="AL82" s="25">
        <v>-0.93188099999999996</v>
      </c>
      <c r="AM82" s="25">
        <v>4.3228679449999996</v>
      </c>
      <c r="AN82" s="25">
        <v>0.37593599999999999</v>
      </c>
      <c r="AO82" s="25">
        <v>180.91363899999999</v>
      </c>
      <c r="AP82" s="25">
        <v>20063.973050000001</v>
      </c>
      <c r="AQ82" s="25">
        <v>-1.5308E-2</v>
      </c>
      <c r="AR82" s="25">
        <v>2720.5437120000001</v>
      </c>
      <c r="AS82" s="25">
        <v>336.79490600000003</v>
      </c>
      <c r="AT82" s="25">
        <v>6.2040129999999998</v>
      </c>
      <c r="AU82" s="25">
        <v>0.73993799999999998</v>
      </c>
      <c r="AV82" s="25">
        <v>0.14125799999999999</v>
      </c>
      <c r="AW82" s="25">
        <v>-0.87234900000000004</v>
      </c>
      <c r="AX82" s="25">
        <v>22.824529999999999</v>
      </c>
      <c r="AY82" s="25">
        <v>6.2441040000000001</v>
      </c>
      <c r="AZ82" s="25">
        <v>195.40088600000001</v>
      </c>
      <c r="BA82" s="25">
        <v>197.652917</v>
      </c>
      <c r="BB82" s="25">
        <v>402.01848799999999</v>
      </c>
      <c r="BC82" s="25">
        <v>0.40201848800000001</v>
      </c>
      <c r="BD82" s="25">
        <v>0.17472299999999999</v>
      </c>
      <c r="BE82" s="25">
        <v>2.129245735</v>
      </c>
      <c r="BF82" s="25">
        <v>4.2176517579999997</v>
      </c>
    </row>
    <row r="83" spans="1:60" x14ac:dyDescent="0.25">
      <c r="A83" s="14" t="s">
        <v>49</v>
      </c>
      <c r="B83" s="21">
        <v>43282.708333333336</v>
      </c>
      <c r="C83" s="1">
        <v>43282.708333333336</v>
      </c>
      <c r="D83" s="14" t="s">
        <v>50</v>
      </c>
      <c r="E83" s="14" t="s">
        <v>50</v>
      </c>
      <c r="F83" s="20">
        <v>22.2</v>
      </c>
      <c r="G83" s="20">
        <v>122.1</v>
      </c>
      <c r="H83" s="20">
        <v>4</v>
      </c>
      <c r="I83" s="20">
        <v>344</v>
      </c>
      <c r="K83" s="20">
        <v>49.8</v>
      </c>
      <c r="O83" s="3">
        <v>3</v>
      </c>
      <c r="P83" s="3"/>
      <c r="Q83" s="4" t="s">
        <v>103</v>
      </c>
      <c r="R83" s="4"/>
      <c r="S83" s="4"/>
      <c r="T83" s="20">
        <v>0</v>
      </c>
      <c r="U83" s="22">
        <v>2.5</v>
      </c>
      <c r="V83" s="22">
        <v>0.17</v>
      </c>
      <c r="W83" s="13">
        <v>1.9066000000000001</v>
      </c>
      <c r="X83" s="13">
        <v>7.8799999999999995E-2</v>
      </c>
      <c r="Y83" s="13">
        <v>2.8955000000000002</v>
      </c>
      <c r="Z83" s="13">
        <v>0.47470000000000001</v>
      </c>
      <c r="AA83" s="13">
        <v>1.1096999999999999</v>
      </c>
      <c r="AC83" s="13">
        <v>6.6353999999999997</v>
      </c>
      <c r="AD83" s="13">
        <v>2.8509000000000002</v>
      </c>
      <c r="AE83" s="13">
        <v>1.9632000000000001</v>
      </c>
      <c r="AF83" s="13">
        <v>10.212999999999999</v>
      </c>
      <c r="AG83" s="23">
        <v>0.15</v>
      </c>
      <c r="AH83" s="23">
        <v>0.12</v>
      </c>
      <c r="AI83" s="23">
        <v>3.05</v>
      </c>
      <c r="AJ83" s="23">
        <v>7.0000000000000007E-2</v>
      </c>
      <c r="AK83" s="23">
        <v>-0.01</v>
      </c>
      <c r="AL83" s="23">
        <v>72.61</v>
      </c>
      <c r="AM83" s="23">
        <v>26.64</v>
      </c>
      <c r="AN83" s="23">
        <v>8.7100000000000009</v>
      </c>
      <c r="AO83" s="23">
        <v>585.04999999999995</v>
      </c>
      <c r="AP83" s="23">
        <v>8.57</v>
      </c>
      <c r="AQ83" s="23">
        <v>0.15</v>
      </c>
      <c r="AR83" s="23">
        <v>5.55</v>
      </c>
      <c r="AS83" s="23">
        <v>30.64</v>
      </c>
      <c r="AT83" s="23">
        <v>0.04</v>
      </c>
      <c r="AU83" s="23">
        <v>0.46</v>
      </c>
      <c r="AV83" s="23">
        <v>45.74</v>
      </c>
      <c r="AW83" s="23">
        <v>1.88</v>
      </c>
      <c r="AX83" s="23">
        <v>197.73</v>
      </c>
      <c r="AY83" s="23">
        <v>225.81</v>
      </c>
      <c r="AZ83" s="23">
        <v>104.53</v>
      </c>
      <c r="BC83" s="23">
        <v>1.87</v>
      </c>
      <c r="BD83" s="23">
        <v>0.37</v>
      </c>
      <c r="BE83" s="23">
        <v>7.34</v>
      </c>
      <c r="BF83" s="23">
        <v>3.11</v>
      </c>
      <c r="BG83" s="19">
        <v>-6.02</v>
      </c>
      <c r="BH83" s="19">
        <v>-27.1</v>
      </c>
    </row>
    <row r="84" spans="1:60" x14ac:dyDescent="0.25">
      <c r="A84" s="15" t="s">
        <v>136</v>
      </c>
      <c r="B84" s="21">
        <v>43652.614583333336</v>
      </c>
      <c r="C84" s="21">
        <v>43652.614583333336</v>
      </c>
      <c r="D84" s="14" t="s">
        <v>50</v>
      </c>
      <c r="E84" s="14" t="s">
        <v>50</v>
      </c>
      <c r="F84" s="24">
        <v>23.5</v>
      </c>
      <c r="G84" s="24">
        <v>217.9</v>
      </c>
      <c r="H84" s="24">
        <v>6.33</v>
      </c>
      <c r="I84" s="24">
        <v>-22.2</v>
      </c>
      <c r="J84" s="24"/>
      <c r="K84" s="24"/>
      <c r="L84" s="24"/>
      <c r="M84" s="24"/>
      <c r="N84" s="24"/>
      <c r="P84" s="24"/>
    </row>
    <row r="85" spans="1:60" x14ac:dyDescent="0.25">
      <c r="A85" s="14" t="s">
        <v>59</v>
      </c>
      <c r="B85" s="21">
        <v>43284.393055555556</v>
      </c>
      <c r="C85" s="1">
        <v>43284.393055555556</v>
      </c>
      <c r="D85" s="14" t="s">
        <v>50</v>
      </c>
      <c r="E85" s="14" t="s">
        <v>50</v>
      </c>
      <c r="F85" s="20">
        <v>23</v>
      </c>
      <c r="G85" s="20">
        <v>84.9</v>
      </c>
      <c r="H85" s="20">
        <v>5.7</v>
      </c>
      <c r="I85" s="20">
        <v>354</v>
      </c>
      <c r="K85" s="20">
        <v>28.5</v>
      </c>
      <c r="L85" s="20">
        <v>0.92</v>
      </c>
      <c r="M85" s="20">
        <v>0.37</v>
      </c>
      <c r="N85" s="20">
        <v>0.11</v>
      </c>
      <c r="O85" s="3">
        <v>1</v>
      </c>
      <c r="P85" s="3">
        <v>7.84</v>
      </c>
      <c r="Q85" s="4" t="s">
        <v>103</v>
      </c>
      <c r="R85" s="4"/>
      <c r="S85" s="4"/>
      <c r="T85" s="20">
        <v>1.03</v>
      </c>
      <c r="U85" s="22">
        <v>6.17</v>
      </c>
      <c r="V85" s="22">
        <v>0</v>
      </c>
      <c r="W85" s="13">
        <v>1.5513999999999999</v>
      </c>
      <c r="X85" s="13">
        <v>6.1999999999999998E-3</v>
      </c>
      <c r="Y85" s="13">
        <v>1.76</v>
      </c>
      <c r="Z85" s="13">
        <v>0.11</v>
      </c>
      <c r="AA85" s="13">
        <v>2.5605000000000002</v>
      </c>
      <c r="AB85" s="13">
        <v>8.9999999999999998E-4</v>
      </c>
      <c r="AC85" s="13">
        <v>3.8445999999999998</v>
      </c>
      <c r="AD85" s="13">
        <v>1.5218</v>
      </c>
      <c r="AE85" s="13">
        <v>1.3198000000000001</v>
      </c>
      <c r="AF85" s="13">
        <v>8.5818999999999992</v>
      </c>
      <c r="AG85" s="23">
        <v>-0.13</v>
      </c>
      <c r="AH85" s="23">
        <v>0.16</v>
      </c>
      <c r="AI85" s="23">
        <v>0.09</v>
      </c>
      <c r="AJ85" s="23">
        <v>1.98</v>
      </c>
      <c r="AK85" s="23">
        <v>0.26</v>
      </c>
      <c r="AL85" s="23">
        <v>2899.36</v>
      </c>
      <c r="AM85" s="23">
        <v>15.37</v>
      </c>
      <c r="AN85" s="23">
        <v>8.31</v>
      </c>
      <c r="AO85" s="23">
        <v>1174.43</v>
      </c>
      <c r="AP85" s="23">
        <v>9.67</v>
      </c>
      <c r="AQ85" s="23">
        <v>1.1100000000000001</v>
      </c>
      <c r="AR85" s="23">
        <v>446.91</v>
      </c>
      <c r="AS85" s="23">
        <v>2593.5700000000002</v>
      </c>
      <c r="AT85" s="23">
        <v>5.75</v>
      </c>
      <c r="AU85" s="23">
        <v>3.08</v>
      </c>
      <c r="AV85" s="23">
        <v>59.86</v>
      </c>
      <c r="AW85" s="23">
        <v>6.53</v>
      </c>
      <c r="AX85" s="23">
        <v>94.67</v>
      </c>
      <c r="AY85" s="23">
        <v>171.86</v>
      </c>
      <c r="AZ85" s="23">
        <v>108.26</v>
      </c>
      <c r="BC85" s="23">
        <v>1.1200000000000001</v>
      </c>
      <c r="BD85" s="23">
        <v>0.12</v>
      </c>
      <c r="BE85" s="23">
        <v>5.24</v>
      </c>
      <c r="BF85" s="23">
        <v>2.6</v>
      </c>
      <c r="BG85" s="19">
        <v>-5.44</v>
      </c>
      <c r="BH85" s="19">
        <v>-25.1</v>
      </c>
    </row>
    <row r="86" spans="1:60" x14ac:dyDescent="0.25">
      <c r="A86" s="14" t="s">
        <v>60</v>
      </c>
      <c r="B86" s="21">
        <v>43286.625</v>
      </c>
      <c r="C86" s="2">
        <v>43286.625</v>
      </c>
      <c r="D86" s="14" t="s">
        <v>50</v>
      </c>
      <c r="E86" s="14" t="s">
        <v>50</v>
      </c>
      <c r="F86" s="20">
        <v>22.3</v>
      </c>
      <c r="G86" s="20">
        <v>108.2</v>
      </c>
      <c r="H86" s="20">
        <v>6.6</v>
      </c>
      <c r="I86" s="20">
        <v>208</v>
      </c>
      <c r="K86" s="20">
        <v>44.1</v>
      </c>
      <c r="L86" s="20">
        <v>0.45</v>
      </c>
      <c r="M86" s="20">
        <v>0.33</v>
      </c>
      <c r="N86" s="20">
        <v>2.34</v>
      </c>
      <c r="O86" s="4" t="s">
        <v>103</v>
      </c>
      <c r="P86" s="3">
        <v>15.99</v>
      </c>
      <c r="Q86" s="4" t="s">
        <v>103</v>
      </c>
      <c r="R86" s="4"/>
      <c r="S86" s="4"/>
      <c r="T86" s="20">
        <v>2.79</v>
      </c>
      <c r="U86" s="22">
        <v>2.8</v>
      </c>
      <c r="V86" s="22">
        <v>0</v>
      </c>
      <c r="W86" s="13">
        <v>2.2126000000000001</v>
      </c>
      <c r="X86" s="13">
        <v>1.72E-2</v>
      </c>
      <c r="Y86" s="13">
        <v>1.9673</v>
      </c>
      <c r="Z86" s="13">
        <v>0.2114</v>
      </c>
      <c r="AA86" s="13">
        <v>2.2021000000000002</v>
      </c>
      <c r="AB86" s="13">
        <v>1.2999999999999999E-3</v>
      </c>
      <c r="AC86" s="13">
        <v>6.2935999999999996</v>
      </c>
      <c r="AD86" s="13">
        <v>2.4371999999999998</v>
      </c>
      <c r="AE86" s="13">
        <v>1.8072999999999999</v>
      </c>
      <c r="AF86" s="13">
        <v>10.565099999999999</v>
      </c>
      <c r="AG86" s="23">
        <v>0.02</v>
      </c>
      <c r="AH86" s="23">
        <v>0.2</v>
      </c>
      <c r="AI86" s="23">
        <v>0.04</v>
      </c>
      <c r="AJ86" s="23">
        <v>0.08</v>
      </c>
      <c r="AK86" s="23">
        <v>-0.02</v>
      </c>
      <c r="AL86" s="23">
        <v>89.62</v>
      </c>
      <c r="AM86" s="23">
        <v>23.08</v>
      </c>
      <c r="AN86" s="23">
        <v>1.83</v>
      </c>
      <c r="AO86" s="23">
        <v>932.52</v>
      </c>
      <c r="AP86" s="23">
        <v>7.97</v>
      </c>
      <c r="AQ86" s="23">
        <v>0.04</v>
      </c>
      <c r="AR86" s="23">
        <v>109.82</v>
      </c>
      <c r="AS86" s="23">
        <v>87.81</v>
      </c>
      <c r="AT86" s="23">
        <v>0.13</v>
      </c>
      <c r="AU86" s="23">
        <v>0.25</v>
      </c>
      <c r="AV86" s="23">
        <v>0.54</v>
      </c>
      <c r="AW86" s="23">
        <v>3.2</v>
      </c>
      <c r="AX86" s="23">
        <v>73.709999999999994</v>
      </c>
      <c r="AY86" s="23">
        <v>105.2</v>
      </c>
      <c r="AZ86" s="23">
        <v>99.21</v>
      </c>
      <c r="BC86" s="23">
        <v>2.14</v>
      </c>
      <c r="BD86" s="23">
        <v>0.17</v>
      </c>
      <c r="BE86" s="23">
        <v>4.71</v>
      </c>
      <c r="BF86" s="23">
        <v>2.5</v>
      </c>
      <c r="BG86" s="19">
        <v>-4.68</v>
      </c>
      <c r="BH86" s="19">
        <v>-26.2</v>
      </c>
    </row>
    <row r="87" spans="1:60" x14ac:dyDescent="0.25">
      <c r="A87" s="15" t="s">
        <v>141</v>
      </c>
      <c r="B87" s="21">
        <v>43652.625</v>
      </c>
      <c r="C87" s="21">
        <v>43652.625</v>
      </c>
      <c r="D87" s="14" t="s">
        <v>50</v>
      </c>
      <c r="E87" s="14" t="s">
        <v>50</v>
      </c>
      <c r="F87" s="24">
        <v>23.3</v>
      </c>
      <c r="G87" s="24">
        <v>105.1</v>
      </c>
      <c r="H87" s="24">
        <v>6.57</v>
      </c>
      <c r="I87" s="24">
        <v>37.700000000000003</v>
      </c>
      <c r="J87" s="24"/>
      <c r="K87" s="24">
        <v>47</v>
      </c>
      <c r="L87" s="24">
        <v>0.42299999999999999</v>
      </c>
      <c r="M87" s="24">
        <v>3.9E-2</v>
      </c>
      <c r="N87" s="24"/>
      <c r="P87" s="24">
        <v>9.2210000000000001</v>
      </c>
    </row>
    <row r="88" spans="1:60" ht="15.75" x14ac:dyDescent="0.25">
      <c r="A88" s="15" t="s">
        <v>120</v>
      </c>
      <c r="B88" s="21">
        <v>43652.6875</v>
      </c>
      <c r="C88" s="21">
        <v>43652.6875</v>
      </c>
      <c r="D88" s="14" t="s">
        <v>50</v>
      </c>
      <c r="E88" s="14" t="s">
        <v>50</v>
      </c>
      <c r="F88" s="24">
        <v>22.8</v>
      </c>
      <c r="G88" s="24">
        <v>96.6</v>
      </c>
      <c r="H88" s="24">
        <v>6.48</v>
      </c>
      <c r="I88" s="24">
        <v>165</v>
      </c>
      <c r="J88" s="24"/>
      <c r="K88" s="24"/>
      <c r="L88" s="24"/>
      <c r="M88" s="24"/>
      <c r="N88" s="24"/>
      <c r="P88" s="24">
        <v>9.25</v>
      </c>
      <c r="W88" s="27">
        <v>2.5708000000000002</v>
      </c>
      <c r="X88" s="26" t="s">
        <v>103</v>
      </c>
      <c r="Y88" s="27">
        <v>1.6141000000000001</v>
      </c>
      <c r="Z88" s="27">
        <v>0.37009999999999998</v>
      </c>
      <c r="AA88" s="27">
        <v>1.1348</v>
      </c>
      <c r="AB88" s="27">
        <v>8.0000000000000004E-4</v>
      </c>
      <c r="AC88" s="27">
        <v>9.4292999999999996</v>
      </c>
      <c r="AD88" s="27">
        <v>5.0617000000000001</v>
      </c>
      <c r="AE88" s="27">
        <v>4.2595000000000001</v>
      </c>
      <c r="AF88" s="27">
        <v>12.646800000000001</v>
      </c>
      <c r="AG88" s="25">
        <v>0.194582</v>
      </c>
      <c r="AH88" s="25">
        <v>0.670014</v>
      </c>
      <c r="AI88" s="25">
        <v>0.22900999999999999</v>
      </c>
      <c r="AJ88" s="25">
        <v>2.8215E-2</v>
      </c>
      <c r="AK88" s="25">
        <v>3.2881000000000001E-2</v>
      </c>
      <c r="AL88" s="25">
        <v>0.49342599999999998</v>
      </c>
      <c r="AM88" s="25">
        <v>12.723758309999999</v>
      </c>
      <c r="AN88" s="25">
        <v>0.852491</v>
      </c>
      <c r="AO88" s="25">
        <v>305.56891999999999</v>
      </c>
      <c r="AP88" s="25">
        <v>6567.6650810000001</v>
      </c>
      <c r="AQ88" s="25">
        <v>-6.1520000000000004E-3</v>
      </c>
      <c r="AR88" s="25">
        <v>145.926681</v>
      </c>
      <c r="AS88" s="25">
        <v>15.639777</v>
      </c>
      <c r="AT88" s="25">
        <v>0.42000500000000002</v>
      </c>
      <c r="AU88" s="25">
        <v>0.23349500000000001</v>
      </c>
      <c r="AV88" s="25">
        <v>0.46878700000000001</v>
      </c>
      <c r="AW88" s="25">
        <v>-0.87065400000000004</v>
      </c>
      <c r="AX88" s="25">
        <v>34.278956000000001</v>
      </c>
      <c r="AY88" s="25">
        <v>4.7910729999999999</v>
      </c>
      <c r="AZ88" s="25">
        <v>79.402981999999994</v>
      </c>
      <c r="BA88" s="25">
        <v>84.370599999999996</v>
      </c>
      <c r="BB88" s="25">
        <v>86.770435000000006</v>
      </c>
      <c r="BC88" s="25">
        <v>2.1493458240000001</v>
      </c>
      <c r="BD88" s="25">
        <v>6.4865999999999993E-2</v>
      </c>
      <c r="BE88" s="25">
        <v>4.5487247790000005</v>
      </c>
      <c r="BF88" s="25">
        <v>2.2378387989999999</v>
      </c>
    </row>
    <row r="89" spans="1:60" ht="15.75" x14ac:dyDescent="0.25">
      <c r="A89" s="15" t="s">
        <v>131</v>
      </c>
      <c r="B89" s="21">
        <v>43658.673611111109</v>
      </c>
      <c r="C89" s="21">
        <v>43658.673611111109</v>
      </c>
      <c r="D89" s="14" t="s">
        <v>50</v>
      </c>
      <c r="E89" s="14" t="s">
        <v>50</v>
      </c>
      <c r="F89" s="24">
        <v>23.6</v>
      </c>
      <c r="G89" s="24">
        <v>55.5</v>
      </c>
      <c r="H89" s="24">
        <v>6.35</v>
      </c>
      <c r="I89" s="24">
        <v>145.9</v>
      </c>
      <c r="J89" s="24">
        <v>18.600000000000001</v>
      </c>
      <c r="K89" s="24"/>
      <c r="L89" s="24">
        <v>1.4910000000000001</v>
      </c>
      <c r="M89" s="24">
        <v>0.36799999999999999</v>
      </c>
      <c r="N89" s="24">
        <v>0.64</v>
      </c>
      <c r="P89" s="24">
        <v>7.4260000000000002</v>
      </c>
      <c r="W89" s="27">
        <v>3.2174</v>
      </c>
      <c r="X89" s="26" t="s">
        <v>103</v>
      </c>
      <c r="Y89" s="27">
        <v>1.0708</v>
      </c>
      <c r="Z89" s="27">
        <v>0.308</v>
      </c>
      <c r="AA89" s="27">
        <v>2.3035000000000001</v>
      </c>
      <c r="AB89" s="27">
        <v>1E-3</v>
      </c>
      <c r="AC89" s="27">
        <v>5.5850999999999997</v>
      </c>
      <c r="AD89" s="27">
        <v>1.9263999999999999</v>
      </c>
      <c r="AE89" s="27">
        <v>1.4614</v>
      </c>
      <c r="AF89" s="27">
        <v>5.1825999999999999</v>
      </c>
      <c r="AG89" s="25">
        <v>0.19183800000000001</v>
      </c>
      <c r="AH89" s="25">
        <v>6.2415999999999999E-2</v>
      </c>
      <c r="AI89" s="25">
        <v>3.94089</v>
      </c>
      <c r="AJ89" s="25">
        <v>1.8072000000000001E-2</v>
      </c>
      <c r="AK89" s="25">
        <v>9.0789999999999996E-2</v>
      </c>
      <c r="AL89" s="25">
        <v>0.77871599999999996</v>
      </c>
      <c r="AM89" s="25">
        <v>4.3501270750000005</v>
      </c>
      <c r="AN89" s="25">
        <v>0.82607900000000001</v>
      </c>
      <c r="AO89" s="25">
        <v>465.96436699999998</v>
      </c>
      <c r="AP89" s="25">
        <v>2820.4485540000001</v>
      </c>
      <c r="AQ89" s="25">
        <v>6.2793000000000002E-2</v>
      </c>
      <c r="AR89" s="25">
        <v>15.541569000000001</v>
      </c>
      <c r="AS89" s="25">
        <v>2.2610239999999999</v>
      </c>
      <c r="AT89" s="25">
        <v>0.14183200000000001</v>
      </c>
      <c r="AU89" s="25">
        <v>0.119384</v>
      </c>
      <c r="AV89" s="25">
        <v>0.40358100000000002</v>
      </c>
      <c r="AW89" s="25">
        <v>-0.106436</v>
      </c>
      <c r="AX89" s="25">
        <v>3.0433309999999998</v>
      </c>
      <c r="AY89" s="25">
        <v>3.5170849999999998</v>
      </c>
      <c r="AZ89" s="25">
        <v>30.460146999999999</v>
      </c>
      <c r="BA89" s="25">
        <v>31.18102</v>
      </c>
      <c r="BB89" s="25">
        <v>81.657229999999998</v>
      </c>
      <c r="BC89" s="25">
        <v>0.75548950599999998</v>
      </c>
      <c r="BD89" s="25">
        <v>3.0842999999999999E-2</v>
      </c>
      <c r="BE89" s="25">
        <v>2.3313147540000001</v>
      </c>
      <c r="BF89" s="25">
        <v>0.89028238799999992</v>
      </c>
    </row>
    <row r="90" spans="1:60" x14ac:dyDescent="0.25">
      <c r="B90" s="21"/>
      <c r="F90" s="24"/>
      <c r="G90" s="24"/>
      <c r="H90" s="24"/>
      <c r="I90" s="24"/>
      <c r="J90" s="24"/>
      <c r="K90" s="24"/>
      <c r="L90" s="24"/>
      <c r="M90" s="24"/>
      <c r="N90" s="24"/>
      <c r="P90" s="24"/>
    </row>
    <row r="91" spans="1:60" x14ac:dyDescent="0.25">
      <c r="B91" s="21"/>
      <c r="F91" s="24"/>
      <c r="G91" s="24"/>
      <c r="H91" s="24"/>
      <c r="I91" s="24"/>
      <c r="J91" s="24"/>
      <c r="K91" s="24"/>
      <c r="L91" s="24"/>
      <c r="M91" s="24"/>
      <c r="N91" s="24"/>
      <c r="P91" s="24"/>
    </row>
    <row r="92" spans="1:60" x14ac:dyDescent="0.25">
      <c r="B92" s="21"/>
      <c r="F92" s="24"/>
      <c r="G92" s="24"/>
      <c r="H92" s="24"/>
      <c r="I92" s="24"/>
      <c r="J92" s="24"/>
      <c r="K92" s="24"/>
      <c r="L92" s="24"/>
      <c r="M92" s="24"/>
      <c r="N92" s="24"/>
      <c r="P92" s="24"/>
    </row>
    <row r="93" spans="1:60" x14ac:dyDescent="0.25">
      <c r="B93" s="21"/>
      <c r="F93" s="24"/>
      <c r="G93" s="24"/>
      <c r="H93" s="24"/>
      <c r="I93" s="24"/>
      <c r="J93" s="24"/>
      <c r="K93" s="24"/>
      <c r="L93" s="24"/>
      <c r="M93" s="24"/>
      <c r="N93" s="24"/>
      <c r="P93" s="24"/>
    </row>
  </sheetData>
  <sortState ref="A2:BN93">
    <sortCondition ref="A2:A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CostaRica_Chemistry_20200518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William</dc:creator>
  <cp:lastModifiedBy>Nguyen, William</cp:lastModifiedBy>
  <dcterms:created xsi:type="dcterms:W3CDTF">2020-05-18T19:40:03Z</dcterms:created>
  <dcterms:modified xsi:type="dcterms:W3CDTF">2020-09-25T09:20:42Z</dcterms:modified>
</cp:coreProperties>
</file>