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fakequote\"/>
    </mc:Choice>
  </mc:AlternateContent>
  <xr:revisionPtr revIDLastSave="0" documentId="10_ncr:8100000_{9CC14202-94F4-4FE7-948A-E2EC88E8B28F}" xr6:coauthVersionLast="34" xr6:coauthVersionMax="34" xr10:uidLastSave="{00000000-0000-0000-0000-000000000000}"/>
  <bookViews>
    <workbookView xWindow="1872" yWindow="0" windowWidth="16560" windowHeight="6060" activeTab="1" xr2:uid="{3F3E223D-443C-42AB-B703-3299DD29F1CF}"/>
  </bookViews>
  <sheets>
    <sheet name="python计算结果" sheetId="1" r:id="rId1"/>
    <sheet name="数据与计算表" sheetId="2" r:id="rId2"/>
    <sheet name="下行波动率数据" sheetId="3" r:id="rId3"/>
  </sheets>
  <definedNames>
    <definedName name="_xlnm._FilterDatabase" localSheetId="2" hidden="1">下行波动率数据!$A$2:$A$21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" l="1"/>
  <c r="P3" i="2"/>
  <c r="F11" i="2"/>
  <c r="F19" i="2"/>
  <c r="I3" i="2"/>
  <c r="E4" i="2"/>
  <c r="E5" i="2"/>
  <c r="E6" i="2"/>
  <c r="E7" i="2"/>
  <c r="E8" i="2"/>
  <c r="E9" i="2"/>
  <c r="F9" i="2" s="1"/>
  <c r="E10" i="2"/>
  <c r="F10" i="2" s="1"/>
  <c r="E11" i="2"/>
  <c r="E12" i="2"/>
  <c r="E13" i="2"/>
  <c r="E14" i="2"/>
  <c r="E15" i="2"/>
  <c r="E16" i="2"/>
  <c r="E17" i="2"/>
  <c r="F17" i="2" s="1"/>
  <c r="E18" i="2"/>
  <c r="F18" i="2" s="1"/>
  <c r="E19" i="2"/>
  <c r="E20" i="2"/>
  <c r="E21" i="2"/>
  <c r="E22" i="2"/>
  <c r="D5" i="2"/>
  <c r="D6" i="2"/>
  <c r="F6" i="2" s="1"/>
  <c r="D7" i="2"/>
  <c r="F7" i="2" s="1"/>
  <c r="D8" i="2"/>
  <c r="F8" i="2" s="1"/>
  <c r="D9" i="2"/>
  <c r="D10" i="2"/>
  <c r="D11" i="2"/>
  <c r="D12" i="2"/>
  <c r="F12" i="2" s="1"/>
  <c r="D13" i="2"/>
  <c r="F13" i="2" s="1"/>
  <c r="D14" i="2"/>
  <c r="F14" i="2" s="1"/>
  <c r="D15" i="2"/>
  <c r="F15" i="2" s="1"/>
  <c r="D16" i="2"/>
  <c r="F16" i="2" s="1"/>
  <c r="D17" i="2"/>
  <c r="D18" i="2"/>
  <c r="D19" i="2"/>
  <c r="D20" i="2"/>
  <c r="F20" i="2" s="1"/>
  <c r="D21" i="2"/>
  <c r="F21" i="2" s="1"/>
  <c r="D22" i="2"/>
  <c r="F22" i="2" s="1"/>
  <c r="D4" i="2"/>
  <c r="O3" i="2" s="1"/>
  <c r="G3" i="2"/>
  <c r="S3" i="2" s="1"/>
  <c r="H3" i="2"/>
  <c r="N3" i="2" l="1"/>
  <c r="D24" i="2"/>
  <c r="D25" i="2" s="1"/>
  <c r="F4" i="2"/>
  <c r="D23" i="2"/>
  <c r="F5" i="2"/>
  <c r="E24" i="2"/>
  <c r="E25" i="2" s="1"/>
  <c r="L3" i="2" s="1"/>
  <c r="E23" i="2"/>
  <c r="K3" i="2" l="1"/>
  <c r="Q3" i="2"/>
  <c r="F24" i="2"/>
  <c r="F25" i="2" s="1"/>
  <c r="M3" i="2" s="1"/>
  <c r="F23" i="2"/>
</calcChain>
</file>

<file path=xl/sharedStrings.xml><?xml version="1.0" encoding="utf-8"?>
<sst xmlns="http://schemas.openxmlformats.org/spreadsheetml/2006/main" count="45" uniqueCount="24">
  <si>
    <t>年化收益率</t>
  </si>
  <si>
    <t>超额收益率</t>
  </si>
  <si>
    <t>夏普比率</t>
  </si>
  <si>
    <t>信息比率</t>
  </si>
  <si>
    <t>阿尔法</t>
  </si>
  <si>
    <t>贝塔</t>
  </si>
  <si>
    <t>最大回撤</t>
  </si>
  <si>
    <t>年化波动率</t>
  </si>
  <si>
    <t>下行波动率</t>
  </si>
  <si>
    <t>索提诺比率</t>
  </si>
  <si>
    <t>nv</t>
    <phoneticPr fontId="1" type="noConversion"/>
  </si>
  <si>
    <t>bm</t>
    <phoneticPr fontId="1" type="noConversion"/>
  </si>
  <si>
    <t>·</t>
    <phoneticPr fontId="1" type="noConversion"/>
  </si>
  <si>
    <t>收益率序列</t>
    <phoneticPr fontId="1" type="noConversion"/>
  </si>
  <si>
    <t>均值</t>
    <phoneticPr fontId="1" type="noConversion"/>
  </si>
  <si>
    <t>标准差</t>
    <phoneticPr fontId="1" type="noConversion"/>
  </si>
  <si>
    <t>年化收益</t>
    <phoneticPr fontId="1" type="noConversion"/>
  </si>
  <si>
    <t>超额收益率</t>
    <phoneticPr fontId="1" type="noConversion"/>
  </si>
  <si>
    <t>夏普比率</t>
    <phoneticPr fontId="1" type="noConversion"/>
  </si>
  <si>
    <t>年化标准差</t>
    <phoneticPr fontId="1" type="noConversion"/>
  </si>
  <si>
    <t>信息比率</t>
    <phoneticPr fontId="1" type="noConversion"/>
  </si>
  <si>
    <t>nv-bm</t>
    <phoneticPr fontId="1" type="noConversion"/>
  </si>
  <si>
    <t>全部收益率</t>
    <phoneticPr fontId="1" type="noConversion"/>
  </si>
  <si>
    <t>下行收益率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</si>
</sst>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82" fontId="0" fillId="0" borderId="0" xfId="0" applyNumberFormat="1">
      <alignment vertical="center"/>
    </xf>
    <xf numFmtId="182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2" fillId="2" borderId="0" xfId="1" applyAlignment="1">
      <alignment horizontal="center" vertical="center"/>
    </xf>
    <xf numFmtId="0" fontId="3" fillId="3" borderId="0" xfId="2" applyAlignment="1">
      <alignment horizontal="center" vertical="center"/>
    </xf>
    <xf numFmtId="0" fontId="4" fillId="0" borderId="0" xfId="3">
      <alignment vertical="center"/>
    </xf>
    <xf numFmtId="182" fontId="4" fillId="0" borderId="0" xfId="3" applyNumberFormat="1">
      <alignment vertical="center"/>
    </xf>
  </cellXfs>
  <cellStyles count="4">
    <cellStyle name="常规" xfId="0" builtinId="0"/>
    <cellStyle name="好" xfId="1" builtinId="26"/>
    <cellStyle name="解释性文本" xfId="3" builtinId="53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A27A-80B7-4BD7-A06C-94C22278B091}">
  <dimension ref="A1:J2"/>
  <sheetViews>
    <sheetView workbookViewId="0">
      <selection activeCell="H2" sqref="H2"/>
    </sheetView>
  </sheetViews>
  <sheetFormatPr defaultRowHeight="13.8" x14ac:dyDescent="0.25"/>
  <cols>
    <col min="1" max="2" width="11.6640625" bestFit="1" customWidth="1"/>
    <col min="3" max="4" width="9.5546875" bestFit="1" customWidth="1"/>
    <col min="5" max="6" width="7.5546875" bestFit="1" customWidth="1"/>
    <col min="7" max="7" width="9.5546875" bestFit="1" customWidth="1"/>
    <col min="8" max="10" width="11.66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17.053699999999999</v>
      </c>
      <c r="B2">
        <v>4.5168999999999997</v>
      </c>
      <c r="C2">
        <v>11.5884</v>
      </c>
      <c r="D2">
        <v>4.4672999999999998</v>
      </c>
      <c r="E2">
        <v>7.3676000000000004</v>
      </c>
      <c r="F2">
        <v>0.77259999999999995</v>
      </c>
      <c r="G2">
        <v>0.55449999999999999</v>
      </c>
      <c r="H2">
        <v>1.4716</v>
      </c>
      <c r="I2">
        <v>0.9667</v>
      </c>
      <c r="J2">
        <v>17.641999999999999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EB4AE-3516-4979-871E-61ED8DD9F560}">
  <dimension ref="A1:S25"/>
  <sheetViews>
    <sheetView tabSelected="1" workbookViewId="0"/>
  </sheetViews>
  <sheetFormatPr defaultRowHeight="13.8" x14ac:dyDescent="0.25"/>
  <cols>
    <col min="2" max="3" width="10" bestFit="1" customWidth="1"/>
    <col min="4" max="8" width="11.109375" bestFit="1" customWidth="1"/>
    <col min="11" max="12" width="11.109375" bestFit="1" customWidth="1"/>
    <col min="14" max="16" width="10" bestFit="1" customWidth="1"/>
    <col min="17" max="17" width="11.33203125" customWidth="1"/>
    <col min="18" max="18" width="11.88671875" customWidth="1"/>
    <col min="19" max="19" width="11.33203125" customWidth="1"/>
  </cols>
  <sheetData>
    <row r="1" spans="2:19" s="1" customFormat="1" x14ac:dyDescent="0.25">
      <c r="D1" s="2" t="s">
        <v>13</v>
      </c>
      <c r="E1" s="2"/>
      <c r="F1" s="2"/>
      <c r="G1" s="2" t="s">
        <v>16</v>
      </c>
      <c r="H1" s="2"/>
      <c r="I1" s="2" t="s">
        <v>17</v>
      </c>
      <c r="J1" s="2"/>
      <c r="K1" s="2" t="s">
        <v>18</v>
      </c>
      <c r="L1" s="2"/>
      <c r="M1" s="3" t="s">
        <v>20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</row>
    <row r="2" spans="2:19" s="1" customFormat="1" x14ac:dyDescent="0.25">
      <c r="B2" s="7" t="s">
        <v>10</v>
      </c>
      <c r="C2" s="8" t="s">
        <v>11</v>
      </c>
      <c r="D2" s="7" t="s">
        <v>10</v>
      </c>
      <c r="E2" s="8" t="s">
        <v>11</v>
      </c>
      <c r="F2" s="8" t="s">
        <v>21</v>
      </c>
      <c r="G2" s="7" t="s">
        <v>10</v>
      </c>
      <c r="H2" s="8" t="s">
        <v>11</v>
      </c>
      <c r="I2" s="7" t="s">
        <v>10</v>
      </c>
      <c r="J2" s="8" t="s">
        <v>11</v>
      </c>
      <c r="K2" s="7" t="s">
        <v>10</v>
      </c>
      <c r="L2" s="8" t="s">
        <v>11</v>
      </c>
      <c r="M2" s="7" t="s">
        <v>10</v>
      </c>
      <c r="N2" s="7" t="s">
        <v>10</v>
      </c>
      <c r="O2" s="7" t="s">
        <v>10</v>
      </c>
      <c r="P2" s="7" t="s">
        <v>10</v>
      </c>
      <c r="Q2" s="7" t="s">
        <v>10</v>
      </c>
      <c r="R2" s="7" t="s">
        <v>10</v>
      </c>
      <c r="S2" s="7" t="s">
        <v>10</v>
      </c>
    </row>
    <row r="3" spans="2:19" x14ac:dyDescent="0.25">
      <c r="B3" s="4">
        <v>1</v>
      </c>
      <c r="C3" s="4">
        <v>1</v>
      </c>
      <c r="D3" s="4"/>
      <c r="E3" s="4"/>
      <c r="F3" s="4"/>
      <c r="G3" s="4">
        <f>(B22-1)*252/20</f>
        <v>17.053657361999999</v>
      </c>
      <c r="H3" s="4">
        <f>(C22-1)*252/20</f>
        <v>12.536754426</v>
      </c>
      <c r="I3" s="5">
        <f>(B22-C22)*252/20</f>
        <v>4.5169029359999984</v>
      </c>
      <c r="J3" s="5"/>
      <c r="K3" s="4">
        <f>G3/D25</f>
        <v>11.588424300467155</v>
      </c>
      <c r="L3" s="4">
        <f>H3/E25</f>
        <v>16.70641435851806</v>
      </c>
      <c r="M3" s="6">
        <f>I3/F25</f>
        <v>4.4672825155172555</v>
      </c>
      <c r="N3" s="4">
        <f>G3-H3*O3</f>
        <v>7.3675919644431875</v>
      </c>
      <c r="O3" s="4">
        <f>CORREL(D4:D22,E4:E22)</f>
        <v>0.77261347462217667</v>
      </c>
      <c r="P3" s="4">
        <f>(B4-B5)/B4</f>
        <v>0.554530057902621</v>
      </c>
      <c r="Q3" s="4">
        <f>D25</f>
        <v>1.4716114046076592</v>
      </c>
      <c r="R3" s="4">
        <f>_xlfn.STDEV.P(下行波动率数据!C2:C9)*SQRT(252/8)</f>
        <v>0.96665269628083905</v>
      </c>
      <c r="S3" s="4">
        <f>G3/R3</f>
        <v>17.64196947633139</v>
      </c>
    </row>
    <row r="4" spans="2:19" x14ac:dyDescent="0.25">
      <c r="B4" s="4">
        <v>1.3351848100000001</v>
      </c>
      <c r="C4" s="4">
        <v>1.0465079399999999</v>
      </c>
      <c r="D4" s="4">
        <f>B4/B3-1</f>
        <v>0.33518481000000011</v>
      </c>
      <c r="E4" s="4">
        <f>C4/C3-1</f>
        <v>4.6507939999999914E-2</v>
      </c>
      <c r="F4" s="4">
        <f>D4-E4</f>
        <v>0.2886768700000002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2:19" x14ac:dyDescent="0.25">
      <c r="B5" s="4">
        <v>0.59478470000000006</v>
      </c>
      <c r="C5" s="4">
        <v>0.71964821000000001</v>
      </c>
      <c r="D5" s="4">
        <f t="shared" ref="D5:E22" si="0">B5/B4-1</f>
        <v>-0.554530057902621</v>
      </c>
      <c r="E5" s="4">
        <f t="shared" si="0"/>
        <v>-0.31233373155295885</v>
      </c>
      <c r="F5" s="4">
        <f t="shared" ref="F5:F22" si="1">D5-E5</f>
        <v>-0.24219632634966215</v>
      </c>
      <c r="G5" s="4" t="s">
        <v>12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2:19" x14ac:dyDescent="0.25">
      <c r="B6" s="4">
        <v>1.56663256</v>
      </c>
      <c r="C6" s="4">
        <v>1.21264349</v>
      </c>
      <c r="D6" s="4">
        <f t="shared" si="0"/>
        <v>1.6339489902816933</v>
      </c>
      <c r="E6" s="4">
        <f t="shared" si="0"/>
        <v>0.68505038037960242</v>
      </c>
      <c r="F6" s="4">
        <f t="shared" si="1"/>
        <v>0.94889860990209085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2:19" x14ac:dyDescent="0.25">
      <c r="B7" s="4">
        <v>1.07746506</v>
      </c>
      <c r="C7" s="4">
        <v>1.27265859</v>
      </c>
      <c r="D7" s="4">
        <f t="shared" si="0"/>
        <v>-0.31224137202918856</v>
      </c>
      <c r="E7" s="4">
        <f t="shared" si="0"/>
        <v>4.9491132797818471E-2</v>
      </c>
      <c r="F7" s="4">
        <f t="shared" si="1"/>
        <v>-0.36173250482700703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2:19" x14ac:dyDescent="0.25">
      <c r="B8" s="4">
        <v>0.99541804</v>
      </c>
      <c r="C8" s="4">
        <v>1.1314288100000001</v>
      </c>
      <c r="D8" s="4">
        <f t="shared" si="0"/>
        <v>-7.6148195469094793E-2</v>
      </c>
      <c r="E8" s="4">
        <f t="shared" si="0"/>
        <v>-0.11097224433145103</v>
      </c>
      <c r="F8" s="4">
        <f t="shared" si="1"/>
        <v>3.4824048862356238E-2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2:19" x14ac:dyDescent="0.25">
      <c r="B9" s="4">
        <v>1.0927559899999999</v>
      </c>
      <c r="C9" s="4">
        <v>1.1685438800000001</v>
      </c>
      <c r="D9" s="4">
        <f t="shared" si="0"/>
        <v>9.7786001547651269E-2</v>
      </c>
      <c r="E9" s="4">
        <f t="shared" si="0"/>
        <v>3.2803716567903152E-2</v>
      </c>
      <c r="F9" s="4">
        <f t="shared" si="1"/>
        <v>6.4982284979748117E-2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2:19" x14ac:dyDescent="0.25">
      <c r="B10" s="4">
        <v>1.2398011900000001</v>
      </c>
      <c r="C10" s="4">
        <v>1.0908611500000001</v>
      </c>
      <c r="D10" s="4">
        <f t="shared" si="0"/>
        <v>0.13456361836094821</v>
      </c>
      <c r="E10" s="4">
        <f t="shared" si="0"/>
        <v>-6.6478231010032807E-2</v>
      </c>
      <c r="F10" s="4">
        <f t="shared" si="1"/>
        <v>0.20104184937098102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2:19" x14ac:dyDescent="0.25">
      <c r="B11" s="4">
        <v>1.0854971600000001</v>
      </c>
      <c r="C11" s="4">
        <v>1.29109976</v>
      </c>
      <c r="D11" s="4">
        <f t="shared" si="0"/>
        <v>-0.12445868841277696</v>
      </c>
      <c r="E11" s="4">
        <f t="shared" si="0"/>
        <v>0.18356012586936465</v>
      </c>
      <c r="F11" s="4">
        <f t="shared" si="1"/>
        <v>-0.30801881428214162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2:19" x14ac:dyDescent="0.25">
      <c r="B12" s="4">
        <v>1.1787860400000001</v>
      </c>
      <c r="C12" s="4">
        <v>1.16364775</v>
      </c>
      <c r="D12" s="4">
        <f t="shared" si="0"/>
        <v>8.5941155295146121E-2</v>
      </c>
      <c r="E12" s="4">
        <f t="shared" si="0"/>
        <v>-9.8715849811636613E-2</v>
      </c>
      <c r="F12" s="4">
        <f t="shared" si="1"/>
        <v>0.18465700510678273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2:19" x14ac:dyDescent="0.25">
      <c r="B13" s="4">
        <v>1.4378803600000001</v>
      </c>
      <c r="C13" s="4">
        <v>1.5310498400000001</v>
      </c>
      <c r="D13" s="4">
        <f t="shared" si="0"/>
        <v>0.21979758090789736</v>
      </c>
      <c r="E13" s="4">
        <f t="shared" si="0"/>
        <v>0.31573308159621338</v>
      </c>
      <c r="F13" s="4">
        <f t="shared" si="1"/>
        <v>-9.5935500688316022E-2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2:19" x14ac:dyDescent="0.25">
      <c r="B14" s="4">
        <v>1.8414329700000001</v>
      </c>
      <c r="C14" s="4">
        <v>1.7745128400000001</v>
      </c>
      <c r="D14" s="4">
        <f t="shared" si="0"/>
        <v>0.28065798881904191</v>
      </c>
      <c r="E14" s="4">
        <f t="shared" si="0"/>
        <v>0.15901703108502341</v>
      </c>
      <c r="F14" s="4">
        <f t="shared" si="1"/>
        <v>0.12164095773401851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2:19" x14ac:dyDescent="0.25">
      <c r="B15" s="4">
        <v>1.71776313</v>
      </c>
      <c r="C15" s="4">
        <v>1.56222544</v>
      </c>
      <c r="D15" s="4">
        <f t="shared" si="0"/>
        <v>-6.7159566497823731E-2</v>
      </c>
      <c r="E15" s="4">
        <f t="shared" si="0"/>
        <v>-0.11963136879866143</v>
      </c>
      <c r="F15" s="4">
        <f t="shared" si="1"/>
        <v>5.24718023008377E-2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2:19" x14ac:dyDescent="0.25">
      <c r="B16" s="4">
        <v>1.6408714499999999</v>
      </c>
      <c r="C16" s="4">
        <v>1.6338381200000001</v>
      </c>
      <c r="D16" s="4">
        <f t="shared" si="0"/>
        <v>-4.4762679240880066E-2</v>
      </c>
      <c r="E16" s="4">
        <f t="shared" si="0"/>
        <v>4.5840170161356442E-2</v>
      </c>
      <c r="F16" s="4">
        <f t="shared" si="1"/>
        <v>-9.0602849402236507E-2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25">
      <c r="B17" s="4">
        <v>1.8483801799999999</v>
      </c>
      <c r="C17" s="4">
        <v>1.4862519000000001</v>
      </c>
      <c r="D17" s="4">
        <f t="shared" si="0"/>
        <v>0.12646251478139869</v>
      </c>
      <c r="E17" s="4">
        <f t="shared" si="0"/>
        <v>-9.0330993134130066E-2</v>
      </c>
      <c r="F17" s="4">
        <f t="shared" si="1"/>
        <v>0.21679350791552876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25">
      <c r="B18" s="4">
        <v>1.8777850199999999</v>
      </c>
      <c r="C18" s="4">
        <v>1.95264773</v>
      </c>
      <c r="D18" s="4">
        <f t="shared" si="0"/>
        <v>1.590843719174706E-2</v>
      </c>
      <c r="E18" s="4">
        <f t="shared" si="0"/>
        <v>0.31380671742118538</v>
      </c>
      <c r="F18" s="4">
        <f t="shared" si="1"/>
        <v>-0.29789828022943832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25">
      <c r="B19" s="4">
        <v>2.1258736499999999</v>
      </c>
      <c r="C19" s="4">
        <v>1.81769526</v>
      </c>
      <c r="D19" s="4">
        <f t="shared" si="0"/>
        <v>0.13211769577328925</v>
      </c>
      <c r="E19" s="4">
        <f t="shared" si="0"/>
        <v>-6.9112553138297006E-2</v>
      </c>
      <c r="F19" s="4">
        <f t="shared" si="1"/>
        <v>0.20123024891158625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x14ac:dyDescent="0.25">
      <c r="B20" s="4">
        <v>1.8996966</v>
      </c>
      <c r="C20" s="4">
        <v>1.8574823600000001</v>
      </c>
      <c r="D20" s="4">
        <f t="shared" si="0"/>
        <v>-0.10639251773029879</v>
      </c>
      <c r="E20" s="4">
        <f t="shared" si="0"/>
        <v>2.1888762586089516E-2</v>
      </c>
      <c r="F20" s="4">
        <f t="shared" si="1"/>
        <v>-0.1282812803163883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x14ac:dyDescent="0.25">
      <c r="B21" s="4">
        <v>2.3548006199999998</v>
      </c>
      <c r="C21" s="4">
        <v>2.11899229</v>
      </c>
      <c r="D21" s="4">
        <f t="shared" si="0"/>
        <v>0.23956668659616476</v>
      </c>
      <c r="E21" s="4">
        <f t="shared" si="0"/>
        <v>0.14078730201238621</v>
      </c>
      <c r="F21" s="4">
        <f t="shared" si="1"/>
        <v>9.8779384583778551E-2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x14ac:dyDescent="0.25">
      <c r="B22" s="4">
        <v>2.3534648699999998</v>
      </c>
      <c r="C22" s="4">
        <v>1.99498051</v>
      </c>
      <c r="D22" s="4">
        <f t="shared" si="0"/>
        <v>-5.6724547660425007E-4</v>
      </c>
      <c r="E22" s="4">
        <f t="shared" si="0"/>
        <v>-5.8523941113537536E-2</v>
      </c>
      <c r="F22" s="4">
        <f t="shared" si="1"/>
        <v>5.7956695636933286E-2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25">
      <c r="A23" s="9" t="s">
        <v>14</v>
      </c>
      <c r="B23" s="10"/>
      <c r="C23" s="10"/>
      <c r="D23" s="10">
        <f>AVERAGE(D4:D22)</f>
        <v>0.10608816614714159</v>
      </c>
      <c r="E23" s="10">
        <f>AVERAGE(E4:E22)</f>
        <v>5.623091829401252E-2</v>
      </c>
      <c r="F23" s="10">
        <f>AVERAGE(F4:F22)</f>
        <v>4.9857247853129061E-2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x14ac:dyDescent="0.25">
      <c r="A24" s="9" t="s">
        <v>15</v>
      </c>
      <c r="B24" s="10"/>
      <c r="C24" s="10"/>
      <c r="D24" s="10">
        <f>_xlfn.STDEV.P(D4:D22)</f>
        <v>0.41457954663705721</v>
      </c>
      <c r="E24" s="10">
        <f>_xlfn.STDEV.P(E4:E22)</f>
        <v>0.21140565366575631</v>
      </c>
      <c r="F24" s="10">
        <f>_xlfn.STDEV.P(F4:F22)</f>
        <v>0.28484727357895862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x14ac:dyDescent="0.25">
      <c r="A25" s="9" t="s">
        <v>19</v>
      </c>
      <c r="B25" s="10"/>
      <c r="C25" s="10"/>
      <c r="D25" s="10">
        <f>D24*SQRT(252/20)</f>
        <v>1.4716114046076592</v>
      </c>
      <c r="E25" s="10">
        <f>E24*SQRT(252/20)</f>
        <v>0.75041562821096408</v>
      </c>
      <c r="F25" s="10">
        <f>F24*SQRT(252/20)</f>
        <v>1.0111075178949136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</sheetData>
  <mergeCells count="5">
    <mergeCell ref="G1:H1"/>
    <mergeCell ref="I1:J1"/>
    <mergeCell ref="I3:J3"/>
    <mergeCell ref="K1:L1"/>
    <mergeCell ref="D1:F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B04D-C766-40EC-B04B-C69FC9605B9E}">
  <dimension ref="A1:C21"/>
  <sheetViews>
    <sheetView workbookViewId="0">
      <selection activeCell="C2" sqref="C2:C9"/>
    </sheetView>
  </sheetViews>
  <sheetFormatPr defaultRowHeight="13.8" x14ac:dyDescent="0.25"/>
  <cols>
    <col min="1" max="1" width="10.5546875" customWidth="1"/>
    <col min="3" max="3" width="11.21875" customWidth="1"/>
  </cols>
  <sheetData>
    <row r="1" spans="1:3" x14ac:dyDescent="0.25">
      <c r="A1" t="s">
        <v>22</v>
      </c>
      <c r="C1" t="s">
        <v>23</v>
      </c>
    </row>
    <row r="2" spans="1:3" x14ac:dyDescent="0.25">
      <c r="A2" s="4">
        <v>0.33518481000000011</v>
      </c>
      <c r="C2" s="4">
        <v>-0.554530057902621</v>
      </c>
    </row>
    <row r="3" spans="1:3" x14ac:dyDescent="0.25">
      <c r="A3" s="4">
        <v>-0.554530057902621</v>
      </c>
      <c r="C3" s="4">
        <v>-0.31224137202918856</v>
      </c>
    </row>
    <row r="4" spans="1:3" x14ac:dyDescent="0.25">
      <c r="A4" s="4">
        <v>1.6339489902816933</v>
      </c>
      <c r="C4" s="4">
        <v>-7.6148195469094793E-2</v>
      </c>
    </row>
    <row r="5" spans="1:3" x14ac:dyDescent="0.25">
      <c r="A5" s="4">
        <v>-0.31224137202918856</v>
      </c>
      <c r="C5" s="4">
        <v>-0.12445868841277696</v>
      </c>
    </row>
    <row r="6" spans="1:3" x14ac:dyDescent="0.25">
      <c r="A6" s="4">
        <v>-7.6148195469094793E-2</v>
      </c>
      <c r="C6" s="4">
        <v>-6.7159566497823731E-2</v>
      </c>
    </row>
    <row r="7" spans="1:3" x14ac:dyDescent="0.25">
      <c r="A7" s="4">
        <v>9.7786001547651269E-2</v>
      </c>
      <c r="C7" s="4">
        <v>-4.4762679240880066E-2</v>
      </c>
    </row>
    <row r="8" spans="1:3" x14ac:dyDescent="0.25">
      <c r="A8" s="4">
        <v>0.13456361836094821</v>
      </c>
      <c r="C8" s="4">
        <v>-0.10639251773029879</v>
      </c>
    </row>
    <row r="9" spans="1:3" x14ac:dyDescent="0.25">
      <c r="A9" s="4">
        <v>-0.12445868841277696</v>
      </c>
      <c r="C9" s="4">
        <v>-5.6724547660425007E-4</v>
      </c>
    </row>
    <row r="10" spans="1:3" x14ac:dyDescent="0.25">
      <c r="A10" s="4">
        <v>8.5941155295146121E-2</v>
      </c>
    </row>
    <row r="11" spans="1:3" x14ac:dyDescent="0.25">
      <c r="A11" s="4">
        <v>0.21979758090789736</v>
      </c>
    </row>
    <row r="12" spans="1:3" x14ac:dyDescent="0.25">
      <c r="A12" s="4">
        <v>0.28065798881904191</v>
      </c>
    </row>
    <row r="13" spans="1:3" x14ac:dyDescent="0.25">
      <c r="A13" s="4">
        <v>-6.7159566497823731E-2</v>
      </c>
    </row>
    <row r="14" spans="1:3" x14ac:dyDescent="0.25">
      <c r="A14" s="4">
        <v>-4.4762679240880066E-2</v>
      </c>
    </row>
    <row r="15" spans="1:3" x14ac:dyDescent="0.25">
      <c r="A15" s="4">
        <v>0.12646251478139869</v>
      </c>
    </row>
    <row r="16" spans="1:3" x14ac:dyDescent="0.25">
      <c r="A16" s="4">
        <v>1.590843719174706E-2</v>
      </c>
    </row>
    <row r="17" spans="1:1" x14ac:dyDescent="0.25">
      <c r="A17" s="4">
        <v>0.13211769577328925</v>
      </c>
    </row>
    <row r="18" spans="1:1" x14ac:dyDescent="0.25">
      <c r="A18" s="4">
        <v>-0.10639251773029879</v>
      </c>
    </row>
    <row r="19" spans="1:1" x14ac:dyDescent="0.25">
      <c r="A19" s="4">
        <v>0.23956668659616476</v>
      </c>
    </row>
    <row r="20" spans="1:1" x14ac:dyDescent="0.25">
      <c r="A20" s="4">
        <v>-5.6724547660425007E-4</v>
      </c>
    </row>
    <row r="21" spans="1:1" x14ac:dyDescent="0.25">
      <c r="A21" s="4">
        <v>2.3534648699999998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python计算结果</vt:lpstr>
      <vt:lpstr>数据与计算表</vt:lpstr>
      <vt:lpstr>下行波动率数据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2018-07-11T10:13:23Z</dcterms:created>
  <dcterms:modified xsi:type="dcterms:W3CDTF">2018-07-12T01:55:44Z</dcterms:modified>
</cp:coreProperties>
</file>