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he\OneDrive\Dokument\04 AddQ\19 Excelsnurra\exempel\"/>
    </mc:Choice>
  </mc:AlternateContent>
  <bookViews>
    <workbookView xWindow="0" yWindow="0" windowWidth="20490" windowHeight="9045" tabRatio="932" activeTab="13"/>
  </bookViews>
  <sheets>
    <sheet name="Tabeller" sheetId="39" r:id="rId1"/>
    <sheet name="2018" sheetId="1" r:id="rId2"/>
    <sheet name="Önskemål" sheetId="133" r:id="rId3"/>
    <sheet name="Augusti ersättning" sheetId="93" r:id="rId4"/>
    <sheet name="September ersättning" sheetId="94" state="hidden" r:id="rId5"/>
    <sheet name="Oktober ersättning" sheetId="95" state="hidden" r:id="rId6"/>
    <sheet name="November ersättning" sheetId="96" state="hidden" r:id="rId7"/>
    <sheet name="December ersättning" sheetId="97" state="hidden" r:id="rId8"/>
    <sheet name="augusti" sheetId="80" r:id="rId9"/>
    <sheet name="september" sheetId="81" state="hidden" r:id="rId10"/>
    <sheet name="oktober" sheetId="82" state="hidden" r:id="rId11"/>
    <sheet name="november" sheetId="83" state="hidden" r:id="rId12"/>
    <sheet name="december" sheetId="84" state="hidden" r:id="rId13"/>
    <sheet name="SI-fildata" sheetId="134" r:id="rId14"/>
    <sheet name="1 Anna Andersson" sheetId="9" r:id="rId15"/>
    <sheet name="2 Kalle Karlsson" sheetId="126" r:id="rId16"/>
    <sheet name="3 Pelle Pärson" sheetId="8" r:id="rId17"/>
    <sheet name="4 Lisa Larsson" sheetId="127" r:id="rId18"/>
    <sheet name="5 Sven Jönsson" sheetId="135" r:id="rId19"/>
  </sheets>
  <definedNames>
    <definedName name="_xlnm._FilterDatabase" localSheetId="1" hidden="1">'2018'!#REF!</definedName>
    <definedName name="_xlnm._FilterDatabase" localSheetId="0" hidden="1">Tabeller!$A$3:$A$18</definedName>
    <definedName name="Leasingbil">Tabeller!$B$3:$B$5</definedName>
    <definedName name="Månad">Tabeller!$A$3:$A$18</definedName>
    <definedName name="_xlnm.Print_Area" localSheetId="16">'3 Pelle Pärson'!$A$1:$O$26</definedName>
    <definedName name="_xlnm.Print_Area" localSheetId="17">'4 Lisa Larsson'!$A$1:$O$26</definedName>
    <definedName name="_xlnm.Print_Area" localSheetId="18">'5 Sven Jönsson'!$A$1:$O$26</definedName>
  </definedNames>
  <calcPr calcId="15251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135" l="1"/>
  <c r="O21" i="135"/>
  <c r="N13" i="135"/>
  <c r="M13" i="135"/>
  <c r="L13" i="135"/>
  <c r="K13" i="135"/>
  <c r="J13" i="135"/>
  <c r="N12" i="135"/>
  <c r="M12" i="135"/>
  <c r="L12" i="135"/>
  <c r="K12" i="135"/>
  <c r="J12" i="135"/>
  <c r="N10" i="135"/>
  <c r="M10" i="135"/>
  <c r="L10" i="135"/>
  <c r="K10" i="135"/>
  <c r="J10" i="135"/>
  <c r="N9" i="135"/>
  <c r="M9" i="135"/>
  <c r="L9" i="135"/>
  <c r="K9" i="135"/>
  <c r="J9" i="135"/>
  <c r="O7" i="135"/>
  <c r="O5" i="135"/>
  <c r="A4" i="135"/>
  <c r="N24" i="135" s="1"/>
  <c r="J52" i="1"/>
  <c r="J54" i="1" s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N11" i="135" l="1"/>
  <c r="M11" i="135"/>
  <c r="I35" i="1"/>
  <c r="L11" i="135"/>
  <c r="L8" i="135" s="1"/>
  <c r="L16" i="135" s="1"/>
  <c r="O12" i="135"/>
  <c r="M8" i="135"/>
  <c r="M19" i="135" s="1"/>
  <c r="O13" i="135"/>
  <c r="O9" i="135"/>
  <c r="N8" i="135"/>
  <c r="N14" i="135" s="1"/>
  <c r="N17" i="135" s="1"/>
  <c r="K11" i="135"/>
  <c r="K8" i="135" s="1"/>
  <c r="K16" i="135" s="1"/>
  <c r="O10" i="135"/>
  <c r="M18" i="135"/>
  <c r="M20" i="135" s="1"/>
  <c r="L24" i="135"/>
  <c r="J18" i="135"/>
  <c r="N18" i="135"/>
  <c r="N20" i="135" s="1"/>
  <c r="M24" i="135"/>
  <c r="L18" i="135"/>
  <c r="L20" i="135" s="1"/>
  <c r="K24" i="135"/>
  <c r="J11" i="135"/>
  <c r="K18" i="135"/>
  <c r="K20" i="135" s="1"/>
  <c r="J24" i="135"/>
  <c r="Q18" i="1"/>
  <c r="D30" i="1"/>
  <c r="D28" i="1"/>
  <c r="D16" i="1"/>
  <c r="B26" i="127"/>
  <c r="O21" i="127"/>
  <c r="D26" i="1" s="1"/>
  <c r="N13" i="127"/>
  <c r="M13" i="127"/>
  <c r="L13" i="127"/>
  <c r="K13" i="127"/>
  <c r="J13" i="127"/>
  <c r="N12" i="127"/>
  <c r="M12" i="127"/>
  <c r="L12" i="127"/>
  <c r="K12" i="127"/>
  <c r="J12" i="127"/>
  <c r="N10" i="127"/>
  <c r="M10" i="127"/>
  <c r="L10" i="127"/>
  <c r="K10" i="127"/>
  <c r="J10" i="127"/>
  <c r="N9" i="127"/>
  <c r="M9" i="127"/>
  <c r="L9" i="127"/>
  <c r="K9" i="127"/>
  <c r="J9" i="127"/>
  <c r="O7" i="127"/>
  <c r="O5" i="127"/>
  <c r="A4" i="127"/>
  <c r="M24" i="127" s="1"/>
  <c r="I44" i="1"/>
  <c r="I40" i="1"/>
  <c r="I39" i="1"/>
  <c r="I45" i="1"/>
  <c r="I37" i="1"/>
  <c r="I38" i="1"/>
  <c r="I42" i="1"/>
  <c r="L19" i="135" l="1"/>
  <c r="L14" i="135"/>
  <c r="L17" i="135" s="1"/>
  <c r="N16" i="135"/>
  <c r="M16" i="135"/>
  <c r="N19" i="135"/>
  <c r="K19" i="135"/>
  <c r="M14" i="135"/>
  <c r="M17" i="135" s="1"/>
  <c r="K14" i="135"/>
  <c r="K17" i="135" s="1"/>
  <c r="O11" i="135"/>
  <c r="J8" i="135"/>
  <c r="O18" i="135"/>
  <c r="J20" i="135"/>
  <c r="O24" i="135"/>
  <c r="C14" i="1"/>
  <c r="K11" i="127"/>
  <c r="K8" i="127" s="1"/>
  <c r="K16" i="127" s="1"/>
  <c r="J11" i="127"/>
  <c r="J8" i="127" s="1"/>
  <c r="J19" i="127" s="1"/>
  <c r="L11" i="127"/>
  <c r="L8" i="127" s="1"/>
  <c r="L19" i="127" s="1"/>
  <c r="N11" i="127"/>
  <c r="N8" i="127" s="1"/>
  <c r="N14" i="127" s="1"/>
  <c r="N17" i="127" s="1"/>
  <c r="M11" i="127"/>
  <c r="M8" i="127" s="1"/>
  <c r="M14" i="127" s="1"/>
  <c r="M17" i="127" s="1"/>
  <c r="O9" i="127"/>
  <c r="O10" i="127"/>
  <c r="O12" i="127"/>
  <c r="O13" i="127"/>
  <c r="K18" i="127"/>
  <c r="K20" i="127" s="1"/>
  <c r="N24" i="127"/>
  <c r="L18" i="127"/>
  <c r="L20" i="127" s="1"/>
  <c r="M18" i="127"/>
  <c r="M20" i="127" s="1"/>
  <c r="N18" i="127"/>
  <c r="N20" i="127" s="1"/>
  <c r="J24" i="127"/>
  <c r="K24" i="127"/>
  <c r="L24" i="127"/>
  <c r="J18" i="127"/>
  <c r="V12" i="1"/>
  <c r="I43" i="1"/>
  <c r="I46" i="1"/>
  <c r="C16" i="1"/>
  <c r="C29" i="1"/>
  <c r="C17" i="1"/>
  <c r="C26" i="1"/>
  <c r="I47" i="1"/>
  <c r="C23" i="1"/>
  <c r="I50" i="1"/>
  <c r="C24" i="1"/>
  <c r="C18" i="1"/>
  <c r="L22" i="135" l="1"/>
  <c r="L26" i="135" s="1"/>
  <c r="K22" i="135"/>
  <c r="K26" i="135" s="1"/>
  <c r="N22" i="135"/>
  <c r="N26" i="135" s="1"/>
  <c r="M22" i="135"/>
  <c r="M26" i="135" s="1"/>
  <c r="O20" i="135"/>
  <c r="J19" i="135"/>
  <c r="O19" i="135" s="1"/>
  <c r="J14" i="135"/>
  <c r="J16" i="135"/>
  <c r="O8" i="135"/>
  <c r="J20" i="127"/>
  <c r="L16" i="127"/>
  <c r="J16" i="127"/>
  <c r="K14" i="127"/>
  <c r="K17" i="127" s="1"/>
  <c r="K19" i="127"/>
  <c r="M16" i="127"/>
  <c r="M19" i="127"/>
  <c r="J14" i="127"/>
  <c r="N19" i="127"/>
  <c r="N16" i="127"/>
  <c r="L14" i="127"/>
  <c r="L17" i="127" s="1"/>
  <c r="O24" i="127"/>
  <c r="D29" i="1" s="1"/>
  <c r="O18" i="127"/>
  <c r="O11" i="127"/>
  <c r="B26" i="126"/>
  <c r="O25" i="126"/>
  <c r="N13" i="126"/>
  <c r="M13" i="126"/>
  <c r="L13" i="126"/>
  <c r="K13" i="126"/>
  <c r="J13" i="126"/>
  <c r="N12" i="126"/>
  <c r="M12" i="126"/>
  <c r="L12" i="126"/>
  <c r="K12" i="126"/>
  <c r="J12" i="126"/>
  <c r="N10" i="126"/>
  <c r="M10" i="126"/>
  <c r="L10" i="126"/>
  <c r="K10" i="126"/>
  <c r="J10" i="126"/>
  <c r="N9" i="126"/>
  <c r="M9" i="126"/>
  <c r="L9" i="126"/>
  <c r="K9" i="126"/>
  <c r="J9" i="126"/>
  <c r="O7" i="126"/>
  <c r="H37" i="1" s="1"/>
  <c r="O5" i="126"/>
  <c r="A4" i="126"/>
  <c r="G35" i="1" s="1"/>
  <c r="C19" i="1"/>
  <c r="C25" i="1"/>
  <c r="C21" i="1"/>
  <c r="O16" i="135" l="1"/>
  <c r="J17" i="135"/>
  <c r="O17" i="135" s="1"/>
  <c r="O14" i="135"/>
  <c r="J17" i="127"/>
  <c r="J22" i="127" s="1"/>
  <c r="D23" i="1"/>
  <c r="D20" i="1"/>
  <c r="D18" i="1"/>
  <c r="J24" i="126"/>
  <c r="K22" i="127"/>
  <c r="K26" i="127" s="1"/>
  <c r="O20" i="127"/>
  <c r="D25" i="1" s="1"/>
  <c r="N22" i="127"/>
  <c r="N26" i="127" s="1"/>
  <c r="L22" i="127"/>
  <c r="L26" i="127" s="1"/>
  <c r="M22" i="127"/>
  <c r="M26" i="127" s="1"/>
  <c r="O8" i="127"/>
  <c r="D17" i="1" s="1"/>
  <c r="O19" i="127"/>
  <c r="J11" i="126"/>
  <c r="J8" i="126" s="1"/>
  <c r="N11" i="126"/>
  <c r="N8" i="126" s="1"/>
  <c r="N19" i="126" s="1"/>
  <c r="K11" i="126"/>
  <c r="K8" i="126" s="1"/>
  <c r="K19" i="126" s="1"/>
  <c r="O13" i="126"/>
  <c r="M11" i="126"/>
  <c r="M8" i="126" s="1"/>
  <c r="M14" i="126" s="1"/>
  <c r="M17" i="126" s="1"/>
  <c r="L11" i="126"/>
  <c r="L8" i="126" s="1"/>
  <c r="L14" i="126" s="1"/>
  <c r="L17" i="126" s="1"/>
  <c r="O12" i="126"/>
  <c r="O10" i="126"/>
  <c r="K24" i="126"/>
  <c r="L24" i="126"/>
  <c r="M24" i="126"/>
  <c r="O9" i="126"/>
  <c r="J18" i="126"/>
  <c r="J20" i="126" s="1"/>
  <c r="N24" i="126"/>
  <c r="K18" i="126"/>
  <c r="K20" i="126" s="1"/>
  <c r="L18" i="126"/>
  <c r="L20" i="126" s="1"/>
  <c r="M18" i="126"/>
  <c r="M20" i="126" s="1"/>
  <c r="N18" i="126"/>
  <c r="N20" i="126" s="1"/>
  <c r="C27" i="1"/>
  <c r="C22" i="1"/>
  <c r="J22" i="135" l="1"/>
  <c r="H4" i="1"/>
  <c r="H5" i="1" s="1"/>
  <c r="D24" i="1"/>
  <c r="J26" i="127"/>
  <c r="J14" i="126"/>
  <c r="J17" i="126" s="1"/>
  <c r="J19" i="126"/>
  <c r="O14" i="127"/>
  <c r="O17" i="127"/>
  <c r="O16" i="127"/>
  <c r="J16" i="126"/>
  <c r="K16" i="126"/>
  <c r="K14" i="126"/>
  <c r="K17" i="126" s="1"/>
  <c r="N14" i="126"/>
  <c r="N17" i="126" s="1"/>
  <c r="N16" i="126"/>
  <c r="O11" i="126"/>
  <c r="M19" i="126"/>
  <c r="M16" i="126"/>
  <c r="L19" i="126"/>
  <c r="O8" i="126"/>
  <c r="H38" i="1" s="1"/>
  <c r="L16" i="126"/>
  <c r="O24" i="126"/>
  <c r="H50" i="1" s="1"/>
  <c r="O20" i="126"/>
  <c r="O18" i="126"/>
  <c r="O21" i="126"/>
  <c r="I48" i="1"/>
  <c r="C31" i="1"/>
  <c r="H10" i="1" l="1"/>
  <c r="J26" i="135"/>
  <c r="O22" i="135"/>
  <c r="O26" i="135" s="1"/>
  <c r="H51" i="1"/>
  <c r="H47" i="1"/>
  <c r="C32" i="1"/>
  <c r="H11" i="1" s="1"/>
  <c r="D22" i="1"/>
  <c r="D21" i="1"/>
  <c r="D19" i="1"/>
  <c r="J22" i="126"/>
  <c r="J26" i="126" s="1"/>
  <c r="H46" i="1"/>
  <c r="H44" i="1"/>
  <c r="H41" i="1"/>
  <c r="H39" i="1"/>
  <c r="N22" i="126"/>
  <c r="N26" i="126" s="1"/>
  <c r="K22" i="126"/>
  <c r="K26" i="126" s="1"/>
  <c r="M22" i="126"/>
  <c r="M26" i="126" s="1"/>
  <c r="O14" i="126"/>
  <c r="O17" i="126"/>
  <c r="L22" i="126"/>
  <c r="L26" i="126" s="1"/>
  <c r="O16" i="126"/>
  <c r="O19" i="126"/>
  <c r="I52" i="1"/>
  <c r="I53" i="1" l="1"/>
  <c r="O22" i="127"/>
  <c r="D27" i="1" s="1"/>
  <c r="H49" i="1"/>
  <c r="H45" i="1"/>
  <c r="H43" i="1"/>
  <c r="H42" i="1"/>
  <c r="H40" i="1"/>
  <c r="O22" i="126"/>
  <c r="O26" i="127" l="1"/>
  <c r="D31" i="1" s="1"/>
  <c r="D33" i="1" s="1"/>
  <c r="H48" i="1"/>
  <c r="O26" i="126"/>
  <c r="H52" i="1" s="1"/>
  <c r="G52" i="1"/>
  <c r="G42" i="1"/>
  <c r="G46" i="1"/>
  <c r="G48" i="1"/>
  <c r="G38" i="1"/>
  <c r="G39" i="1"/>
  <c r="G40" i="1"/>
  <c r="G47" i="1"/>
  <c r="G50" i="1"/>
  <c r="G43" i="1"/>
  <c r="G44" i="1"/>
  <c r="G37" i="1"/>
  <c r="G45" i="1"/>
  <c r="H9" i="1" l="1"/>
  <c r="G53" i="1"/>
  <c r="H54" i="1"/>
  <c r="A4" i="8" l="1"/>
  <c r="C35" i="1" s="1"/>
  <c r="A4" i="9"/>
  <c r="N9" i="8"/>
  <c r="N10" i="8"/>
  <c r="N9" i="9"/>
  <c r="N10" i="9"/>
  <c r="N13" i="8"/>
  <c r="N12" i="8"/>
  <c r="N13" i="9"/>
  <c r="N12" i="9"/>
  <c r="M9" i="8"/>
  <c r="M10" i="8"/>
  <c r="M13" i="8"/>
  <c r="M12" i="8"/>
  <c r="M9" i="9"/>
  <c r="M10" i="9"/>
  <c r="M13" i="9"/>
  <c r="M12" i="9"/>
  <c r="L9" i="8"/>
  <c r="L10" i="8"/>
  <c r="L13" i="8"/>
  <c r="L12" i="8"/>
  <c r="L9" i="9"/>
  <c r="L10" i="9"/>
  <c r="L13" i="9"/>
  <c r="L12" i="9"/>
  <c r="B14" i="1"/>
  <c r="K13" i="9"/>
  <c r="K13" i="8"/>
  <c r="K12" i="9"/>
  <c r="K12" i="8"/>
  <c r="K10" i="9"/>
  <c r="K10" i="8"/>
  <c r="K9" i="9"/>
  <c r="K9" i="8"/>
  <c r="J13" i="9"/>
  <c r="J13" i="8"/>
  <c r="J12" i="9"/>
  <c r="J12" i="8"/>
  <c r="J10" i="9"/>
  <c r="J10" i="8"/>
  <c r="J9" i="9"/>
  <c r="J9" i="8"/>
  <c r="O7" i="8"/>
  <c r="D37" i="1" s="1"/>
  <c r="O7" i="9"/>
  <c r="F37" i="1" s="1"/>
  <c r="B26" i="9"/>
  <c r="B26" i="8"/>
  <c r="O5" i="9"/>
  <c r="O5" i="8"/>
  <c r="O25" i="9"/>
  <c r="O21" i="9"/>
  <c r="F47" i="1" s="1"/>
  <c r="O21" i="8"/>
  <c r="D47" i="1" s="1"/>
  <c r="N18" i="9" l="1"/>
  <c r="E35" i="1"/>
  <c r="C15" i="1"/>
  <c r="E36" i="1"/>
  <c r="K11" i="9"/>
  <c r="K8" i="9" s="1"/>
  <c r="K16" i="9" s="1"/>
  <c r="J11" i="8"/>
  <c r="J8" i="8" s="1"/>
  <c r="J11" i="9"/>
  <c r="J8" i="9" s="1"/>
  <c r="L11" i="9"/>
  <c r="L8" i="9" s="1"/>
  <c r="L16" i="9" s="1"/>
  <c r="N11" i="9"/>
  <c r="N8" i="9" s="1"/>
  <c r="N14" i="9" s="1"/>
  <c r="N17" i="9" s="1"/>
  <c r="M11" i="9"/>
  <c r="M8" i="9" s="1"/>
  <c r="M11" i="8"/>
  <c r="M8" i="8" s="1"/>
  <c r="N11" i="8"/>
  <c r="N8" i="8" s="1"/>
  <c r="K11" i="8"/>
  <c r="K8" i="8" s="1"/>
  <c r="K19" i="8" s="1"/>
  <c r="L11" i="8"/>
  <c r="L8" i="8" s="1"/>
  <c r="L19" i="8" s="1"/>
  <c r="L18" i="8"/>
  <c r="L20" i="8" s="1"/>
  <c r="K24" i="8"/>
  <c r="L24" i="8"/>
  <c r="K18" i="8"/>
  <c r="K20" i="8" s="1"/>
  <c r="N24" i="8"/>
  <c r="M24" i="8"/>
  <c r="J18" i="8"/>
  <c r="J24" i="8"/>
  <c r="M18" i="8"/>
  <c r="M20" i="8" s="1"/>
  <c r="C36" i="1"/>
  <c r="B35" i="1"/>
  <c r="M24" i="9"/>
  <c r="O9" i="8"/>
  <c r="J24" i="9"/>
  <c r="M18" i="9"/>
  <c r="M20" i="9" s="1"/>
  <c r="L18" i="9"/>
  <c r="L20" i="9" s="1"/>
  <c r="O10" i="8"/>
  <c r="O13" i="9"/>
  <c r="O12" i="9"/>
  <c r="L24" i="9"/>
  <c r="K18" i="9"/>
  <c r="K20" i="9" s="1"/>
  <c r="K24" i="9"/>
  <c r="J18" i="9"/>
  <c r="J20" i="9" s="1"/>
  <c r="O10" i="9"/>
  <c r="O9" i="9"/>
  <c r="O13" i="8"/>
  <c r="O12" i="8"/>
  <c r="N24" i="9"/>
  <c r="N18" i="8"/>
  <c r="N20" i="8" s="1"/>
  <c r="N20" i="9"/>
  <c r="E41" i="1"/>
  <c r="C37" i="1"/>
  <c r="C47" i="1"/>
  <c r="J14" i="8" l="1"/>
  <c r="J17" i="8" s="1"/>
  <c r="J16" i="8"/>
  <c r="J20" i="8"/>
  <c r="J19" i="8"/>
  <c r="J19" i="9"/>
  <c r="J14" i="9"/>
  <c r="J17" i="9" s="1"/>
  <c r="J16" i="9"/>
  <c r="K14" i="8"/>
  <c r="K17" i="8" s="1"/>
  <c r="L14" i="9"/>
  <c r="L17" i="9" s="1"/>
  <c r="L19" i="9"/>
  <c r="K14" i="9"/>
  <c r="K17" i="9" s="1"/>
  <c r="K19" i="9"/>
  <c r="N16" i="9"/>
  <c r="N19" i="9"/>
  <c r="M14" i="9"/>
  <c r="M17" i="9" s="1"/>
  <c r="M16" i="9"/>
  <c r="M19" i="9"/>
  <c r="M16" i="8"/>
  <c r="M14" i="8"/>
  <c r="M17" i="8" s="1"/>
  <c r="N14" i="8"/>
  <c r="N17" i="8" s="1"/>
  <c r="N16" i="8"/>
  <c r="N19" i="8"/>
  <c r="L14" i="8"/>
  <c r="L17" i="8" s="1"/>
  <c r="M19" i="8"/>
  <c r="O11" i="8"/>
  <c r="D39" i="1" s="1"/>
  <c r="L16" i="8"/>
  <c r="K16" i="8"/>
  <c r="O24" i="8"/>
  <c r="D50" i="1" s="1"/>
  <c r="O24" i="9"/>
  <c r="F50" i="1" s="1"/>
  <c r="O20" i="9"/>
  <c r="F46" i="1" s="1"/>
  <c r="O18" i="9"/>
  <c r="F44" i="1" s="1"/>
  <c r="O11" i="9"/>
  <c r="F39" i="1" s="1"/>
  <c r="O18" i="8"/>
  <c r="D44" i="1" s="1"/>
  <c r="E46" i="1"/>
  <c r="C39" i="1"/>
  <c r="C44" i="1"/>
  <c r="C46" i="1"/>
  <c r="C40" i="1"/>
  <c r="E47" i="1"/>
  <c r="C50" i="1"/>
  <c r="E37" i="1"/>
  <c r="C38" i="1"/>
  <c r="E44" i="1"/>
  <c r="E39" i="1"/>
  <c r="E51" i="1"/>
  <c r="E49" i="1"/>
  <c r="E38" i="1"/>
  <c r="E50" i="1"/>
  <c r="U9" i="1" l="1"/>
  <c r="W9" i="1" s="1"/>
  <c r="U8" i="1"/>
  <c r="Q11" i="1"/>
  <c r="R18" i="1" s="1"/>
  <c r="E2" i="1"/>
  <c r="E1" i="1"/>
  <c r="J22" i="8"/>
  <c r="O20" i="8"/>
  <c r="D46" i="1" s="1"/>
  <c r="O8" i="8"/>
  <c r="D38" i="1" s="1"/>
  <c r="J22" i="9"/>
  <c r="J26" i="9" s="1"/>
  <c r="K22" i="8"/>
  <c r="K26" i="8" s="1"/>
  <c r="K22" i="9"/>
  <c r="K26" i="9" s="1"/>
  <c r="L22" i="9"/>
  <c r="L26" i="9" s="1"/>
  <c r="N22" i="9"/>
  <c r="N26" i="9" s="1"/>
  <c r="M22" i="9"/>
  <c r="M26" i="9" s="1"/>
  <c r="M22" i="8"/>
  <c r="M26" i="8" s="1"/>
  <c r="N22" i="8"/>
  <c r="N26" i="8" s="1"/>
  <c r="L22" i="8"/>
  <c r="L26" i="8" s="1"/>
  <c r="O8" i="9"/>
  <c r="F38" i="1" s="1"/>
  <c r="C45" i="1"/>
  <c r="E45" i="1"/>
  <c r="C42" i="1"/>
  <c r="C43" i="1"/>
  <c r="E40" i="1"/>
  <c r="E42" i="1"/>
  <c r="U11" i="1" l="1"/>
  <c r="U12" i="1" s="1"/>
  <c r="E3" i="1"/>
  <c r="J26" i="8"/>
  <c r="O14" i="8"/>
  <c r="D40" i="1" s="1"/>
  <c r="O16" i="8"/>
  <c r="D42" i="1" s="1"/>
  <c r="O19" i="8"/>
  <c r="D45" i="1" s="1"/>
  <c r="W8" i="1"/>
  <c r="O19" i="9"/>
  <c r="F45" i="1" s="1"/>
  <c r="O17" i="8"/>
  <c r="D43" i="1" s="1"/>
  <c r="O14" i="9"/>
  <c r="F40" i="1" s="1"/>
  <c r="O16" i="9"/>
  <c r="F42" i="1" s="1"/>
  <c r="C48" i="1"/>
  <c r="E48" i="1"/>
  <c r="E43" i="1"/>
  <c r="H8" i="1" l="1"/>
  <c r="P48" i="1"/>
  <c r="O22" i="8"/>
  <c r="D48" i="1" s="1"/>
  <c r="O17" i="9"/>
  <c r="F43" i="1" s="1"/>
  <c r="O22" i="9"/>
  <c r="E52" i="1"/>
  <c r="C52" i="1"/>
  <c r="H6" i="1" l="1"/>
  <c r="M52" i="1"/>
  <c r="W12" i="1"/>
  <c r="N27" i="1"/>
  <c r="E53" i="1"/>
  <c r="O26" i="8"/>
  <c r="D52" i="1" s="1"/>
  <c r="C53" i="1"/>
  <c r="O26" i="9"/>
  <c r="F52" i="1" s="1"/>
  <c r="F54" i="1" s="1"/>
  <c r="F48" i="1"/>
  <c r="N52" i="1" l="1"/>
  <c r="H1" i="1" s="1"/>
  <c r="O53" i="1"/>
  <c r="Q48" i="1" s="1"/>
  <c r="K31" i="1"/>
  <c r="D54" i="1"/>
  <c r="R54" i="1" s="1"/>
  <c r="M32" i="1"/>
  <c r="O27" i="1" s="1"/>
  <c r="H12" i="1" l="1"/>
  <c r="L31" i="1"/>
  <c r="H2" i="1" s="1"/>
  <c r="P33" i="1"/>
  <c r="N2" i="1" l="1"/>
  <c r="E7" i="1"/>
  <c r="O1" i="1"/>
  <c r="N1" i="1"/>
  <c r="E5" i="1"/>
  <c r="H3" i="1"/>
  <c r="P1" i="1"/>
  <c r="N3" i="1" l="1"/>
</calcChain>
</file>

<file path=xl/comments1.xml><?xml version="1.0" encoding="utf-8"?>
<comments xmlns="http://schemas.openxmlformats.org/spreadsheetml/2006/main">
  <authors>
    <author>Sofia</author>
    <author>Patrick Aspenberg</author>
    <author>Sofia Svahn</author>
    <author>Administrator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Sofia:</t>
        </r>
        <r>
          <rPr>
            <sz val="9"/>
            <color indexed="81"/>
            <rFont val="Tahoma"/>
            <family val="2"/>
          </rPr>
          <t xml:space="preserve">
ska vara samma som U8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Sofia:</t>
        </r>
        <r>
          <rPr>
            <sz val="9"/>
            <color indexed="81"/>
            <rFont val="Tahoma"/>
            <family val="2"/>
          </rPr>
          <t xml:space="preserve">
ska vara samma som U9</t>
        </r>
      </text>
    </comment>
    <comment ref="V7" authorId="1" shapeId="0">
      <text>
        <r>
          <rPr>
            <b/>
            <sz val="9"/>
            <color indexed="81"/>
            <rFont val="Tahoma"/>
            <family val="2"/>
          </rPr>
          <t>Patrick Aspenberg:</t>
        </r>
        <r>
          <rPr>
            <sz val="9"/>
            <color indexed="81"/>
            <rFont val="Tahoma"/>
            <family val="2"/>
          </rPr>
          <t xml:space="preserve">
Beakta flex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Sofia:</t>
        </r>
        <r>
          <rPr>
            <sz val="9"/>
            <color indexed="81"/>
            <rFont val="Tahoma"/>
            <family val="2"/>
          </rPr>
          <t xml:space="preserve">
Interntid ej poolgrundad
Frånvaro ej poolgrundad</t>
        </r>
      </text>
    </comment>
    <comment ref="V11" authorId="2" shapeId="0">
      <text>
        <r>
          <rPr>
            <b/>
            <sz val="9"/>
            <color indexed="81"/>
            <rFont val="Tahoma"/>
            <family val="2"/>
          </rPr>
          <t>Sofia Svahn:</t>
        </r>
        <r>
          <rPr>
            <sz val="9"/>
            <color indexed="81"/>
            <rFont val="Tahoma"/>
            <family val="2"/>
          </rPr>
          <t xml:space="preserve">
flex, plus frivillig konferens</t>
        </r>
      </text>
    </comment>
    <comment ref="B18" authorId="3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Semester, VAD, annan frånvaro
</t>
        </r>
      </text>
    </comment>
    <comment ref="B39" authorId="3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Semester, VAD, annan frånvaro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Semester, VAD, annan frånvaro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1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Semester, VAD, annan frånvaro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1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Semester, VAD, annan frånvaro
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A1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Semester, VAD, annan frånvaro
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A1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Semester, VAD, annan frånvaro
</t>
        </r>
      </text>
    </comment>
  </commentList>
</comments>
</file>

<file path=xl/sharedStrings.xml><?xml version="1.0" encoding="utf-8"?>
<sst xmlns="http://schemas.openxmlformats.org/spreadsheetml/2006/main" count="374" uniqueCount="141">
  <si>
    <t>Ack</t>
  </si>
  <si>
    <t>Startdatum</t>
  </si>
  <si>
    <t>Timfaktor</t>
  </si>
  <si>
    <t>Saldo</t>
  </si>
  <si>
    <t>Intäktspool 15%</t>
  </si>
  <si>
    <t>Juli</t>
  </si>
  <si>
    <t>Juni</t>
  </si>
  <si>
    <t>Augusti</t>
  </si>
  <si>
    <t>September</t>
  </si>
  <si>
    <t>Oktober</t>
  </si>
  <si>
    <t>November</t>
  </si>
  <si>
    <t>December</t>
  </si>
  <si>
    <t>Ack UT</t>
  </si>
  <si>
    <t>Flexpool 50%</t>
  </si>
  <si>
    <t>Grundlön</t>
  </si>
  <si>
    <t>Soc på grundlön</t>
  </si>
  <si>
    <t>Totala timmar</t>
  </si>
  <si>
    <t>Interntid poolgrundande</t>
  </si>
  <si>
    <t>Flextid</t>
  </si>
  <si>
    <t>Januari</t>
  </si>
  <si>
    <t>Februari</t>
  </si>
  <si>
    <t>Mars</t>
  </si>
  <si>
    <t>April</t>
  </si>
  <si>
    <t>Maj</t>
  </si>
  <si>
    <t>Till och med</t>
  </si>
  <si>
    <t>Summa Bruttopoolsintäkt</t>
  </si>
  <si>
    <t>Kostnader enl RR</t>
  </si>
  <si>
    <t>kostnad på res 0</t>
  </si>
  <si>
    <t>Ej poolgrundande</t>
  </si>
  <si>
    <t>Acc ledning</t>
  </si>
  <si>
    <t>Acc Personal</t>
  </si>
  <si>
    <t>Acc Tot</t>
  </si>
  <si>
    <t>Månadens kostn ledning</t>
  </si>
  <si>
    <t>Månadens intäkt ledning</t>
  </si>
  <si>
    <t>Månadens intäkt personal</t>
  </si>
  <si>
    <t>knt 2802</t>
  </si>
  <si>
    <t>knt 2801</t>
  </si>
  <si>
    <t>Övriga intäkter</t>
  </si>
  <si>
    <t>Poolgrundande</t>
  </si>
  <si>
    <t>Deb knt 7010</t>
  </si>
  <si>
    <t>Månadens förändring ledning (2802)</t>
  </si>
  <si>
    <t>Månadens förändring personal (2801)</t>
  </si>
  <si>
    <t>(+)= kredit (-)=debet</t>
  </si>
  <si>
    <t>(-)= kredit</t>
  </si>
  <si>
    <t>(+)= debet</t>
  </si>
  <si>
    <t>Kredit knt 7010</t>
  </si>
  <si>
    <t>Tabeller</t>
  </si>
  <si>
    <t>Rör inte ordningen. Första månaden måste ligga på rad 3 vilket motsvarar kolumn C</t>
  </si>
  <si>
    <t>Månad</t>
  </si>
  <si>
    <t>Leasingbil</t>
  </si>
  <si>
    <t>Diesel</t>
  </si>
  <si>
    <t>Bensin</t>
  </si>
  <si>
    <t>Nej</t>
  </si>
  <si>
    <t>Mån</t>
  </si>
  <si>
    <t xml:space="preserve"> </t>
  </si>
  <si>
    <t>Kredit knt 7020</t>
  </si>
  <si>
    <t>EJ poolgr</t>
  </si>
  <si>
    <t>Excel</t>
  </si>
  <si>
    <t>Tictac</t>
  </si>
  <si>
    <t>Diff</t>
  </si>
  <si>
    <t>Ej poolgrunande</t>
  </si>
  <si>
    <t>Flex</t>
  </si>
  <si>
    <t>Tot</t>
  </si>
  <si>
    <t>diff</t>
  </si>
  <si>
    <t>AddQ Frånvaro Ej poolgrundad</t>
  </si>
  <si>
    <t>AddQ Interntid Ej Poolgrundad</t>
  </si>
  <si>
    <t>EJ poolgrundande</t>
  </si>
  <si>
    <t>Extra ersättning</t>
  </si>
  <si>
    <t>ADDQ internkonferens</t>
  </si>
  <si>
    <t>ADDQ Flextid</t>
  </si>
  <si>
    <t>Debet 7010 (res 0)</t>
  </si>
  <si>
    <t>knt 7029 (proj 900)</t>
  </si>
  <si>
    <t>knt 7018 (proj 900)</t>
  </si>
  <si>
    <t>Månadens kost personal</t>
  </si>
  <si>
    <t xml:space="preserve">Månadens kost personal </t>
  </si>
  <si>
    <t>(+)= kredit</t>
  </si>
  <si>
    <t>(-)= debet</t>
  </si>
  <si>
    <t>ej team bokföring</t>
  </si>
  <si>
    <t>Personal</t>
  </si>
  <si>
    <t>Lön</t>
  </si>
  <si>
    <t>Resultat</t>
  </si>
  <si>
    <t>Medarbetare</t>
  </si>
  <si>
    <t>Projekt</t>
  </si>
  <si>
    <t>Kostnad*</t>
  </si>
  <si>
    <t>Tid</t>
  </si>
  <si>
    <t>Belopp</t>
  </si>
  <si>
    <t>AddQ Interntid Poolgrundad</t>
  </si>
  <si>
    <t>* Uppskattad självkostnad per timme</t>
  </si>
  <si>
    <t>RR Fortnox</t>
  </si>
  <si>
    <t>Skandia Testautomatisering</t>
  </si>
  <si>
    <t>Rubrik</t>
  </si>
  <si>
    <t>Year Month</t>
  </si>
  <si>
    <t>enligt Fortnox</t>
  </si>
  <si>
    <t>Deb knt 7020</t>
  </si>
  <si>
    <t>Performance Analyst APM</t>
  </si>
  <si>
    <t>ProloreTiderna summerade per medarbetare 2018-08-01 - 2018-08-31</t>
  </si>
  <si>
    <t>Aktivitet</t>
  </si>
  <si>
    <t>Timdebitering</t>
  </si>
  <si>
    <t>Semester</t>
  </si>
  <si>
    <t>Prestandatest</t>
  </si>
  <si>
    <t>Föräldrarledighet</t>
  </si>
  <si>
    <t>Betsson DBA</t>
  </si>
  <si>
    <t>Löne- &amp; utvecklingssamtal</t>
  </si>
  <si>
    <t>POC</t>
  </si>
  <si>
    <t>201808</t>
  </si>
  <si>
    <t>1 Anna Andersson</t>
  </si>
  <si>
    <t>2 Kalle Karlsson</t>
  </si>
  <si>
    <t>3 Pelle Pärson</t>
  </si>
  <si>
    <t>4 Lisa Larsson</t>
  </si>
  <si>
    <t>Anna Andersson 1 199009091846</t>
  </si>
  <si>
    <t>Swedbank - PT</t>
  </si>
  <si>
    <t>Kalle Karlsson 2 199109256299</t>
  </si>
  <si>
    <t>Pelle Pärson 3 198109309999</t>
  </si>
  <si>
    <t>LF - PT</t>
  </si>
  <si>
    <t>Lisa Larsson 4 199501022222</t>
  </si>
  <si>
    <t>Team 1</t>
  </si>
  <si>
    <t>Team 2</t>
  </si>
  <si>
    <t>Kredit 7020 (projekt per anställd)</t>
  </si>
  <si>
    <t>Debet 7020 (projekt 0)</t>
  </si>
  <si>
    <t>Kredit 7010 (projekt per anst)</t>
  </si>
  <si>
    <t>Önskemål på vad vi vill få ut:</t>
  </si>
  <si>
    <t>Format, SI-fil (.si)</t>
  </si>
  <si>
    <t>Team 3</t>
  </si>
  <si>
    <t>Bolag</t>
  </si>
  <si>
    <t>Orgnummer</t>
  </si>
  <si>
    <t>Team namn</t>
  </si>
  <si>
    <t>Fortnox_Id</t>
  </si>
  <si>
    <t>3</t>
  </si>
  <si>
    <t>Anställd namn</t>
  </si>
  <si>
    <t>Tillhör team</t>
  </si>
  <si>
    <t>Typ</t>
  </si>
  <si>
    <t>2</t>
  </si>
  <si>
    <t>1</t>
  </si>
  <si>
    <t>4</t>
  </si>
  <si>
    <t>AddQ X AB</t>
  </si>
  <si>
    <t>556762-4605</t>
  </si>
  <si>
    <t>5</t>
  </si>
  <si>
    <t>5 Sven Jönsson</t>
  </si>
  <si>
    <t xml:space="preserve">Månadens föränd. personal </t>
  </si>
  <si>
    <t xml:space="preserve">Månadens föränd. Ledning                                                                                                                                                  </t>
  </si>
  <si>
    <t xml:space="preserve">MANAGEMENT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</si>
</sst>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k_r_-;\-* #,##0.00\ _k_r_-;_-* &quot;-&quot;??\ _k_r_-;_-@_-"/>
    <numFmt numFmtId="164" formatCode="#,##0.0"/>
    <numFmt numFmtId="165" formatCode="0.0"/>
    <numFmt numFmtId="166" formatCode="#,##0_ ;[Red]\-#,##0\ "/>
    <numFmt numFmtId="167" formatCode="#,##0.00_ ;[Red]\-#,##0.00\ "/>
    <numFmt numFmtId="168" formatCode="_-* #,##0\ _k_r_-;\-* #,##0\ _k_r_-;_-* &quot;-&quot;??\ _k_r_-;_-@_-"/>
  </numFmts>
  <fonts count="7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name val="Arial"/>
      <family val="2"/>
    </font>
    <font>
      <b/>
      <i/>
      <u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60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i/>
      <sz val="12"/>
      <color indexed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2"/>
      <color rgb="FF7030A0"/>
      <name val="Calibri"/>
      <family val="2"/>
      <scheme val="minor"/>
    </font>
    <font>
      <i/>
      <sz val="12"/>
      <color rgb="FF0066FF"/>
      <name val="Calibri"/>
      <family val="2"/>
      <scheme val="minor"/>
    </font>
    <font>
      <sz val="10"/>
      <color rgb="FF5A5A5A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8"/>
      <color indexed="63"/>
      <name val="Tahoma"/>
      <family val="2"/>
    </font>
    <font>
      <sz val="8"/>
      <color indexed="63"/>
      <name val="Tahoma"/>
      <family val="2"/>
    </font>
    <font>
      <b/>
      <sz val="11"/>
      <color rgb="FF7030A0"/>
      <name val="Calibri"/>
      <family val="2"/>
      <scheme val="minor"/>
    </font>
    <font>
      <b/>
      <sz val="8"/>
      <color indexed="63"/>
      <name val="Tahoma"/>
      <family val="2"/>
    </font>
    <font>
      <sz val="8"/>
      <color indexed="63"/>
      <name val="Tahoma"/>
      <family val="2"/>
    </font>
    <font>
      <b/>
      <sz val="8"/>
      <color indexed="63"/>
      <name val="Tahoma"/>
      <family val="2"/>
    </font>
    <font>
      <sz val="8"/>
      <color indexed="63"/>
      <name val="Tahoma"/>
      <family val="2"/>
    </font>
    <font>
      <b/>
      <sz val="8"/>
      <color indexed="63"/>
      <name val="Tahoma"/>
      <family val="2"/>
    </font>
    <font>
      <sz val="8"/>
      <color indexed="63"/>
      <name val="Tahoma"/>
      <family val="2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42"/>
      </left>
      <right style="thin">
        <color indexed="42"/>
      </right>
      <top style="medium">
        <color indexed="42"/>
      </top>
      <bottom style="thin">
        <color indexed="42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42"/>
      </left>
      <right/>
      <top style="thin">
        <color indexed="42"/>
      </top>
      <bottom style="thin">
        <color indexed="42"/>
      </bottom>
      <diagonal/>
    </border>
    <border>
      <left/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medium">
        <color indexed="42"/>
      </left>
      <right style="thin">
        <color indexed="42"/>
      </right>
      <top style="thin">
        <color indexed="42"/>
      </top>
      <bottom style="medium">
        <color indexed="42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42"/>
      </left>
      <right/>
      <top style="thin">
        <color indexed="42"/>
      </top>
      <bottom style="thin">
        <color indexed="42"/>
      </bottom>
      <diagonal/>
    </border>
    <border>
      <left/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medium">
        <color indexed="42"/>
      </left>
      <right style="thin">
        <color indexed="42"/>
      </right>
      <top style="thin">
        <color indexed="42"/>
      </top>
      <bottom style="medium">
        <color indexed="42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42"/>
      </left>
      <right/>
      <top style="thin">
        <color indexed="42"/>
      </top>
      <bottom style="thin">
        <color indexed="42"/>
      </bottom>
      <diagonal/>
    </border>
    <border>
      <left/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medium">
        <color indexed="42"/>
      </left>
      <right style="thin">
        <color indexed="42"/>
      </right>
      <top style="thin">
        <color indexed="42"/>
      </top>
      <bottom style="medium">
        <color indexed="42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42"/>
      </left>
      <right/>
      <top style="thin">
        <color indexed="42"/>
      </top>
      <bottom style="thin">
        <color indexed="42"/>
      </bottom>
      <diagonal/>
    </border>
    <border>
      <left/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medium">
        <color indexed="42"/>
      </left>
      <right style="thin">
        <color indexed="42"/>
      </right>
      <top style="thin">
        <color indexed="42"/>
      </top>
      <bottom style="medium">
        <color indexed="42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42"/>
      </left>
      <right/>
      <top style="thin">
        <color indexed="42"/>
      </top>
      <bottom style="thin">
        <color indexed="42"/>
      </bottom>
      <diagonal/>
    </border>
    <border>
      <left/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2">
    <xf numFmtId="0" fontId="0" fillId="0" borderId="0"/>
    <xf numFmtId="0" fontId="11" fillId="0" borderId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1" fillId="0" borderId="37" applyNumberFormat="0" applyFill="0" applyAlignment="0" applyProtection="0"/>
    <xf numFmtId="0" fontId="62" fillId="0" borderId="38" applyNumberFormat="0" applyFill="0" applyAlignment="0" applyProtection="0"/>
    <xf numFmtId="0" fontId="63" fillId="0" borderId="39" applyNumberFormat="0" applyFill="0" applyAlignment="0" applyProtection="0"/>
    <xf numFmtId="0" fontId="63" fillId="0" borderId="0" applyNumberFormat="0" applyFill="0" applyBorder="0" applyAlignment="0" applyProtection="0"/>
    <xf numFmtId="0" fontId="64" fillId="14" borderId="0" applyNumberFormat="0" applyBorder="0" applyAlignment="0" applyProtection="0"/>
    <xf numFmtId="0" fontId="65" fillId="15" borderId="0" applyNumberFormat="0" applyBorder="0" applyAlignment="0" applyProtection="0"/>
    <xf numFmtId="0" fontId="66" fillId="17" borderId="36" applyNumberFormat="0" applyAlignment="0" applyProtection="0"/>
    <xf numFmtId="0" fontId="67" fillId="12" borderId="40" applyNumberFormat="0" applyAlignment="0" applyProtection="0"/>
    <xf numFmtId="0" fontId="68" fillId="12" borderId="36" applyNumberFormat="0" applyAlignment="0" applyProtection="0"/>
    <xf numFmtId="0" fontId="69" fillId="0" borderId="41" applyNumberFormat="0" applyFill="0" applyAlignment="0" applyProtection="0"/>
    <xf numFmtId="0" fontId="70" fillId="13" borderId="42" applyNumberFormat="0" applyAlignment="0" applyProtection="0"/>
    <xf numFmtId="0" fontId="43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0" fillId="0" borderId="44" applyNumberFormat="0" applyFill="0" applyAlignment="0" applyProtection="0"/>
    <xf numFmtId="0" fontId="72" fillId="19" borderId="0" applyNumberFormat="0" applyBorder="0" applyAlignment="0" applyProtection="0"/>
    <xf numFmtId="0" fontId="72" fillId="23" borderId="0" applyNumberFormat="0" applyBorder="0" applyAlignment="0" applyProtection="0"/>
    <xf numFmtId="0" fontId="72" fillId="27" borderId="0" applyNumberFormat="0" applyBorder="0" applyAlignment="0" applyProtection="0"/>
    <xf numFmtId="0" fontId="72" fillId="31" borderId="0" applyNumberFormat="0" applyBorder="0" applyAlignment="0" applyProtection="0"/>
    <xf numFmtId="0" fontId="72" fillId="35" borderId="0" applyNumberFormat="0" applyBorder="0" applyAlignment="0" applyProtection="0"/>
    <xf numFmtId="0" fontId="72" fillId="39" borderId="0" applyNumberFormat="0" applyBorder="0" applyAlignment="0" applyProtection="0"/>
    <xf numFmtId="0" fontId="10" fillId="0" borderId="0"/>
    <xf numFmtId="0" fontId="73" fillId="0" borderId="0" applyNumberFormat="0" applyFill="0" applyBorder="0" applyAlignment="0" applyProtection="0"/>
    <xf numFmtId="0" fontId="74" fillId="16" borderId="0" applyNumberFormat="0" applyBorder="0" applyAlignment="0" applyProtection="0"/>
    <xf numFmtId="0" fontId="60" fillId="18" borderId="43" applyNumberFormat="0" applyFont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72" fillId="22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72" fillId="26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72" fillId="30" borderId="0" applyNumberFormat="0" applyBorder="0" applyAlignment="0" applyProtection="0"/>
    <xf numFmtId="0" fontId="60" fillId="32" borderId="0" applyNumberFormat="0" applyBorder="0" applyAlignment="0" applyProtection="0"/>
    <xf numFmtId="0" fontId="60" fillId="33" borderId="0" applyNumberFormat="0" applyBorder="0" applyAlignment="0" applyProtection="0"/>
    <xf numFmtId="0" fontId="72" fillId="34" borderId="0" applyNumberFormat="0" applyBorder="0" applyAlignment="0" applyProtection="0"/>
    <xf numFmtId="0" fontId="60" fillId="36" borderId="0" applyNumberFormat="0" applyBorder="0" applyAlignment="0" applyProtection="0"/>
    <xf numFmtId="0" fontId="60" fillId="37" borderId="0" applyNumberFormat="0" applyBorder="0" applyAlignment="0" applyProtection="0"/>
    <xf numFmtId="0" fontId="72" fillId="38" borderId="0" applyNumberFormat="0" applyBorder="0" applyAlignment="0" applyProtection="0"/>
    <xf numFmtId="0" fontId="60" fillId="40" borderId="0" applyNumberFormat="0" applyBorder="0" applyAlignment="0" applyProtection="0"/>
    <xf numFmtId="0" fontId="60" fillId="41" borderId="0" applyNumberFormat="0" applyBorder="0" applyAlignment="0" applyProtection="0"/>
    <xf numFmtId="0" fontId="72" fillId="42" borderId="0" applyNumberFormat="0" applyBorder="0" applyAlignment="0" applyProtection="0"/>
    <xf numFmtId="0" fontId="9" fillId="0" borderId="0"/>
    <xf numFmtId="0" fontId="8" fillId="0" borderId="0"/>
    <xf numFmtId="0" fontId="7" fillId="0" borderId="0"/>
    <xf numFmtId="0" fontId="6" fillId="0" borderId="0"/>
    <xf numFmtId="43" fontId="75" fillId="0" borderId="0" applyFont="0" applyFill="0" applyBorder="0" applyAlignment="0" applyProtection="0"/>
    <xf numFmtId="0" fontId="76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0" borderId="0"/>
    <xf numFmtId="0" fontId="5" fillId="18" borderId="43" applyNumberFormat="0" applyFont="0" applyAlignment="0" applyProtection="0"/>
    <xf numFmtId="0" fontId="4" fillId="0" borderId="0"/>
    <xf numFmtId="0" fontId="3" fillId="0" borderId="0"/>
    <xf numFmtId="0" fontId="2" fillId="0" borderId="0"/>
  </cellStyleXfs>
  <cellXfs count="241">
    <xf numFmtId="0" fontId="0" fillId="0" borderId="0" xfId="0"/>
    <xf numFmtId="0" fontId="16" fillId="0" borderId="0" xfId="1" applyFont="1"/>
    <xf numFmtId="0" fontId="17" fillId="0" borderId="0" xfId="1" applyFont="1"/>
    <xf numFmtId="0" fontId="11" fillId="0" borderId="0" xfId="1"/>
    <xf numFmtId="0" fontId="13" fillId="5" borderId="11" xfId="1" applyFont="1" applyFill="1" applyBorder="1" applyAlignment="1">
      <alignment horizontal="center"/>
    </xf>
    <xf numFmtId="0" fontId="11" fillId="0" borderId="11" xfId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14" fontId="18" fillId="5" borderId="0" xfId="0" applyNumberFormat="1" applyFont="1" applyFill="1" applyBorder="1" applyAlignment="1">
      <alignment horizontal="right"/>
    </xf>
    <xf numFmtId="3" fontId="21" fillId="0" borderId="1" xfId="0" applyNumberFormat="1" applyFont="1" applyBorder="1" applyAlignment="1">
      <alignment wrapText="1"/>
    </xf>
    <xf numFmtId="3" fontId="21" fillId="5" borderId="1" xfId="0" applyNumberFormat="1" applyFont="1" applyFill="1" applyBorder="1" applyAlignment="1">
      <alignment wrapText="1"/>
    </xf>
    <xf numFmtId="165" fontId="19" fillId="5" borderId="5" xfId="0" applyNumberFormat="1" applyFont="1" applyFill="1" applyBorder="1"/>
    <xf numFmtId="3" fontId="22" fillId="0" borderId="4" xfId="0" applyNumberFormat="1" applyFont="1" applyBorder="1"/>
    <xf numFmtId="164" fontId="22" fillId="5" borderId="7" xfId="0" applyNumberFormat="1" applyFont="1" applyFill="1" applyBorder="1"/>
    <xf numFmtId="3" fontId="22" fillId="0" borderId="4" xfId="0" applyNumberFormat="1" applyFont="1" applyBorder="1" applyAlignment="1">
      <alignment wrapText="1"/>
    </xf>
    <xf numFmtId="164" fontId="22" fillId="5" borderId="4" xfId="0" applyNumberFormat="1" applyFont="1" applyFill="1" applyBorder="1"/>
    <xf numFmtId="3" fontId="19" fillId="5" borderId="12" xfId="0" applyNumberFormat="1" applyFont="1" applyFill="1" applyBorder="1"/>
    <xf numFmtId="0" fontId="19" fillId="0" borderId="0" xfId="0" applyFont="1" applyBorder="1"/>
    <xf numFmtId="3" fontId="19" fillId="0" borderId="4" xfId="0" applyNumberFormat="1" applyFont="1" applyBorder="1"/>
    <xf numFmtId="3" fontId="19" fillId="5" borderId="4" xfId="0" applyNumberFormat="1" applyFont="1" applyFill="1" applyBorder="1"/>
    <xf numFmtId="3" fontId="23" fillId="0" borderId="4" xfId="0" applyNumberFormat="1" applyFont="1" applyBorder="1"/>
    <xf numFmtId="3" fontId="19" fillId="5" borderId="5" xfId="0" applyNumberFormat="1" applyFont="1" applyFill="1" applyBorder="1"/>
    <xf numFmtId="3" fontId="19" fillId="0" borderId="0" xfId="0" applyNumberFormat="1" applyFont="1" applyFill="1" applyBorder="1"/>
    <xf numFmtId="3" fontId="19" fillId="0" borderId="1" xfId="0" applyNumberFormat="1" applyFont="1" applyBorder="1"/>
    <xf numFmtId="3" fontId="19" fillId="5" borderId="1" xfId="0" applyNumberFormat="1" applyFont="1" applyFill="1" applyBorder="1"/>
    <xf numFmtId="3" fontId="19" fillId="0" borderId="12" xfId="0" applyNumberFormat="1" applyFont="1" applyBorder="1"/>
    <xf numFmtId="3" fontId="18" fillId="0" borderId="4" xfId="0" applyNumberFormat="1" applyFont="1" applyBorder="1"/>
    <xf numFmtId="3" fontId="19" fillId="0" borderId="5" xfId="0" applyNumberFormat="1" applyFont="1" applyBorder="1"/>
    <xf numFmtId="3" fontId="19" fillId="4" borderId="6" xfId="0" applyNumberFormat="1" applyFont="1" applyFill="1" applyBorder="1"/>
    <xf numFmtId="3" fontId="19" fillId="0" borderId="0" xfId="0" applyNumberFormat="1" applyFont="1"/>
    <xf numFmtId="14" fontId="18" fillId="0" borderId="0" xfId="0" applyNumberFormat="1" applyFont="1"/>
    <xf numFmtId="0" fontId="18" fillId="3" borderId="7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right"/>
    </xf>
    <xf numFmtId="0" fontId="18" fillId="3" borderId="3" xfId="0" applyFont="1" applyFill="1" applyBorder="1"/>
    <xf numFmtId="0" fontId="18" fillId="5" borderId="10" xfId="0" applyFont="1" applyFill="1" applyBorder="1"/>
    <xf numFmtId="0" fontId="18" fillId="3" borderId="0" xfId="0" applyFont="1" applyFill="1" applyBorder="1" applyAlignment="1">
      <alignment horizontal="center"/>
    </xf>
    <xf numFmtId="0" fontId="18" fillId="5" borderId="5" xfId="0" applyFont="1" applyFill="1" applyBorder="1"/>
    <xf numFmtId="0" fontId="19" fillId="2" borderId="6" xfId="0" applyFont="1" applyFill="1" applyBorder="1" applyAlignment="1">
      <alignment horizontal="right"/>
    </xf>
    <xf numFmtId="0" fontId="19" fillId="5" borderId="6" xfId="0" applyFont="1" applyFill="1" applyBorder="1" applyAlignment="1">
      <alignment horizontal="right"/>
    </xf>
    <xf numFmtId="0" fontId="19" fillId="2" borderId="9" xfId="0" applyFont="1" applyFill="1" applyBorder="1" applyAlignment="1">
      <alignment horizontal="center"/>
    </xf>
    <xf numFmtId="0" fontId="19" fillId="5" borderId="11" xfId="0" applyFont="1" applyFill="1" applyBorder="1" applyAlignment="1">
      <alignment horizontal="right"/>
    </xf>
    <xf numFmtId="0" fontId="19" fillId="0" borderId="1" xfId="0" applyFont="1" applyBorder="1"/>
    <xf numFmtId="0" fontId="19" fillId="5" borderId="1" xfId="0" applyFont="1" applyFill="1" applyBorder="1"/>
    <xf numFmtId="0" fontId="24" fillId="3" borderId="4" xfId="0" applyFont="1" applyFill="1" applyBorder="1"/>
    <xf numFmtId="0" fontId="19" fillId="2" borderId="6" xfId="0" applyFont="1" applyFill="1" applyBorder="1" applyAlignment="1">
      <alignment horizontal="center"/>
    </xf>
    <xf numFmtId="38" fontId="19" fillId="5" borderId="4" xfId="0" applyNumberFormat="1" applyFont="1" applyFill="1" applyBorder="1"/>
    <xf numFmtId="38" fontId="19" fillId="5" borderId="6" xfId="0" applyNumberFormat="1" applyFont="1" applyFill="1" applyBorder="1"/>
    <xf numFmtId="38" fontId="19" fillId="5" borderId="4" xfId="0" applyNumberFormat="1" applyFont="1" applyFill="1" applyBorder="1" applyAlignment="1">
      <alignment horizontal="right"/>
    </xf>
    <xf numFmtId="0" fontId="25" fillId="0" borderId="0" xfId="0" applyFont="1"/>
    <xf numFmtId="0" fontId="26" fillId="0" borderId="0" xfId="0" applyFont="1"/>
    <xf numFmtId="0" fontId="25" fillId="0" borderId="0" xfId="0" applyFont="1" applyAlignment="1">
      <alignment horizontal="right"/>
    </xf>
    <xf numFmtId="164" fontId="25" fillId="0" borderId="0" xfId="0" applyNumberFormat="1" applyFont="1"/>
    <xf numFmtId="3" fontId="25" fillId="0" borderId="0" xfId="0" applyNumberFormat="1" applyFont="1" applyAlignment="1">
      <alignment horizontal="right"/>
    </xf>
    <xf numFmtId="0" fontId="25" fillId="6" borderId="0" xfId="0" applyFont="1" applyFill="1"/>
    <xf numFmtId="4" fontId="25" fillId="7" borderId="0" xfId="0" applyNumberFormat="1" applyFont="1" applyFill="1"/>
    <xf numFmtId="4" fontId="25" fillId="0" borderId="0" xfId="0" applyNumberFormat="1" applyFont="1" applyFill="1" applyAlignment="1">
      <alignment horizontal="right"/>
    </xf>
    <xf numFmtId="3" fontId="25" fillId="0" borderId="0" xfId="0" applyNumberFormat="1" applyFont="1"/>
    <xf numFmtId="3" fontId="26" fillId="0" borderId="0" xfId="0" applyNumberFormat="1" applyFont="1" applyFill="1" applyAlignment="1">
      <alignment horizontal="right"/>
    </xf>
    <xf numFmtId="4" fontId="25" fillId="0" borderId="0" xfId="0" applyNumberFormat="1" applyFont="1"/>
    <xf numFmtId="0" fontId="26" fillId="0" borderId="7" xfId="0" applyFont="1" applyBorder="1"/>
    <xf numFmtId="0" fontId="25" fillId="0" borderId="3" xfId="0" applyFont="1" applyBorder="1"/>
    <xf numFmtId="0" fontId="25" fillId="0" borderId="15" xfId="0" applyFont="1" applyBorder="1"/>
    <xf numFmtId="3" fontId="27" fillId="0" borderId="3" xfId="0" applyNumberFormat="1" applyFont="1" applyFill="1" applyBorder="1" applyAlignment="1">
      <alignment horizontal="right"/>
    </xf>
    <xf numFmtId="0" fontId="27" fillId="0" borderId="3" xfId="0" applyFont="1" applyBorder="1"/>
    <xf numFmtId="0" fontId="26" fillId="0" borderId="4" xfId="0" applyFont="1" applyBorder="1"/>
    <xf numFmtId="0" fontId="25" fillId="0" borderId="0" xfId="0" applyFont="1" applyBorder="1"/>
    <xf numFmtId="0" fontId="28" fillId="0" borderId="0" xfId="0" applyFont="1" applyBorder="1" applyAlignment="1">
      <alignment horizontal="right"/>
    </xf>
    <xf numFmtId="3" fontId="28" fillId="0" borderId="13" xfId="0" applyNumberFormat="1" applyFont="1" applyBorder="1"/>
    <xf numFmtId="3" fontId="27" fillId="0" borderId="0" xfId="0" applyNumberFormat="1" applyFont="1" applyFill="1" applyBorder="1" applyAlignment="1">
      <alignment horizontal="right"/>
    </xf>
    <xf numFmtId="0" fontId="27" fillId="0" borderId="0" xfId="0" applyFont="1" applyBorder="1"/>
    <xf numFmtId="0" fontId="29" fillId="0" borderId="4" xfId="0" applyFont="1" applyBorder="1"/>
    <xf numFmtId="0" fontId="28" fillId="0" borderId="13" xfId="0" applyFont="1" applyBorder="1"/>
    <xf numFmtId="0" fontId="26" fillId="0" borderId="1" xfId="0" applyFont="1" applyBorder="1"/>
    <xf numFmtId="0" fontId="25" fillId="0" borderId="8" xfId="0" applyFont="1" applyBorder="1"/>
    <xf numFmtId="0" fontId="28" fillId="0" borderId="8" xfId="0" applyFont="1" applyBorder="1" applyAlignment="1">
      <alignment horizontal="right"/>
    </xf>
    <xf numFmtId="3" fontId="27" fillId="0" borderId="8" xfId="0" applyNumberFormat="1" applyFont="1" applyFill="1" applyBorder="1" applyAlignment="1">
      <alignment horizontal="right"/>
    </xf>
    <xf numFmtId="0" fontId="27" fillId="0" borderId="8" xfId="0" applyFont="1" applyBorder="1"/>
    <xf numFmtId="0" fontId="25" fillId="2" borderId="10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right"/>
    </xf>
    <xf numFmtId="0" fontId="25" fillId="2" borderId="2" xfId="0" applyFont="1" applyFill="1" applyBorder="1" applyAlignment="1">
      <alignment horizontal="right"/>
    </xf>
    <xf numFmtId="3" fontId="30" fillId="0" borderId="1" xfId="0" applyNumberFormat="1" applyFont="1" applyBorder="1" applyAlignment="1">
      <alignment wrapText="1"/>
    </xf>
    <xf numFmtId="3" fontId="26" fillId="5" borderId="11" xfId="0" applyNumberFormat="1" applyFont="1" applyFill="1" applyBorder="1"/>
    <xf numFmtId="3" fontId="31" fillId="0" borderId="11" xfId="0" applyNumberFormat="1" applyFont="1" applyBorder="1"/>
    <xf numFmtId="3" fontId="31" fillId="0" borderId="7" xfId="0" applyNumberFormat="1" applyFont="1" applyBorder="1"/>
    <xf numFmtId="3" fontId="26" fillId="0" borderId="11" xfId="0" applyNumberFormat="1" applyFont="1" applyFill="1" applyBorder="1"/>
    <xf numFmtId="3" fontId="26" fillId="0" borderId="10" xfId="0" applyNumberFormat="1" applyFont="1" applyFill="1" applyBorder="1"/>
    <xf numFmtId="3" fontId="31" fillId="0" borderId="4" xfId="0" applyNumberFormat="1" applyFont="1" applyBorder="1" applyAlignment="1">
      <alignment wrapText="1"/>
    </xf>
    <xf numFmtId="3" fontId="31" fillId="0" borderId="1" xfId="0" applyNumberFormat="1" applyFont="1" applyBorder="1" applyAlignment="1">
      <alignment wrapText="1"/>
    </xf>
    <xf numFmtId="3" fontId="26" fillId="5" borderId="12" xfId="0" applyNumberFormat="1" applyFont="1" applyFill="1" applyBorder="1"/>
    <xf numFmtId="3" fontId="26" fillId="5" borderId="5" xfId="0" applyNumberFormat="1" applyFont="1" applyFill="1" applyBorder="1"/>
    <xf numFmtId="3" fontId="25" fillId="0" borderId="4" xfId="0" applyNumberFormat="1" applyFont="1" applyBorder="1"/>
    <xf numFmtId="3" fontId="26" fillId="5" borderId="10" xfId="0" applyNumberFormat="1" applyFont="1" applyFill="1" applyBorder="1"/>
    <xf numFmtId="3" fontId="32" fillId="0" borderId="0" xfId="0" applyNumberFormat="1" applyFont="1"/>
    <xf numFmtId="165" fontId="25" fillId="0" borderId="0" xfId="0" applyNumberFormat="1" applyFont="1"/>
    <xf numFmtId="3" fontId="25" fillId="0" borderId="1" xfId="0" applyNumberFormat="1" applyFont="1" applyBorder="1"/>
    <xf numFmtId="3" fontId="33" fillId="0" borderId="12" xfId="0" applyNumberFormat="1" applyFont="1" applyBorder="1"/>
    <xf numFmtId="3" fontId="26" fillId="0" borderId="0" xfId="0" applyNumberFormat="1" applyFont="1"/>
    <xf numFmtId="3" fontId="26" fillId="0" borderId="4" xfId="0" applyNumberFormat="1" applyFont="1" applyBorder="1"/>
    <xf numFmtId="4" fontId="26" fillId="0" borderId="0" xfId="0" applyNumberFormat="1" applyFont="1"/>
    <xf numFmtId="3" fontId="25" fillId="0" borderId="6" xfId="0" applyNumberFormat="1" applyFont="1" applyFill="1" applyBorder="1"/>
    <xf numFmtId="167" fontId="26" fillId="5" borderId="11" xfId="0" applyNumberFormat="1" applyFont="1" applyFill="1" applyBorder="1"/>
    <xf numFmtId="166" fontId="31" fillId="0" borderId="11" xfId="0" applyNumberFormat="1" applyFont="1" applyBorder="1"/>
    <xf numFmtId="3" fontId="25" fillId="0" borderId="0" xfId="0" applyNumberFormat="1" applyFont="1" applyFill="1" applyAlignment="1">
      <alignment horizontal="right"/>
    </xf>
    <xf numFmtId="0" fontId="25" fillId="0" borderId="0" xfId="0" applyFont="1" applyFill="1" applyAlignment="1">
      <alignment horizontal="right"/>
    </xf>
    <xf numFmtId="0" fontId="31" fillId="0" borderId="0" xfId="0" applyFont="1"/>
    <xf numFmtId="0" fontId="30" fillId="0" borderId="0" xfId="0" applyFont="1"/>
    <xf numFmtId="3" fontId="31" fillId="0" borderId="0" xfId="0" applyNumberFormat="1" applyFont="1"/>
    <xf numFmtId="4" fontId="31" fillId="6" borderId="0" xfId="0" applyNumberFormat="1" applyFont="1" applyFill="1"/>
    <xf numFmtId="4" fontId="31" fillId="0" borderId="0" xfId="0" applyNumberFormat="1" applyFont="1"/>
    <xf numFmtId="2" fontId="25" fillId="0" borderId="0" xfId="0" applyNumberFormat="1" applyFont="1"/>
    <xf numFmtId="0" fontId="36" fillId="0" borderId="0" xfId="0" applyFont="1"/>
    <xf numFmtId="4" fontId="36" fillId="0" borderId="0" xfId="0" applyNumberFormat="1" applyFont="1"/>
    <xf numFmtId="0" fontId="37" fillId="0" borderId="0" xfId="0" applyFont="1" applyAlignment="1">
      <alignment horizontal="right"/>
    </xf>
    <xf numFmtId="0" fontId="40" fillId="0" borderId="0" xfId="0" applyFont="1"/>
    <xf numFmtId="0" fontId="41" fillId="0" borderId="0" xfId="0" applyFont="1"/>
    <xf numFmtId="3" fontId="25" fillId="0" borderId="0" xfId="0" applyNumberFormat="1" applyFont="1" applyFill="1"/>
    <xf numFmtId="0" fontId="39" fillId="0" borderId="7" xfId="0" applyFont="1" applyBorder="1"/>
    <xf numFmtId="0" fontId="39" fillId="0" borderId="1" xfId="0" applyFont="1" applyBorder="1"/>
    <xf numFmtId="3" fontId="39" fillId="0" borderId="8" xfId="0" applyNumberFormat="1" applyFont="1" applyBorder="1"/>
    <xf numFmtId="3" fontId="39" fillId="0" borderId="3" xfId="0" applyNumberFormat="1" applyFont="1" applyBorder="1"/>
    <xf numFmtId="0" fontId="39" fillId="0" borderId="15" xfId="0" applyFont="1" applyBorder="1"/>
    <xf numFmtId="0" fontId="39" fillId="0" borderId="0" xfId="0" applyFont="1" applyBorder="1"/>
    <xf numFmtId="3" fontId="25" fillId="0" borderId="0" xfId="0" applyNumberFormat="1" applyFont="1" applyBorder="1"/>
    <xf numFmtId="3" fontId="25" fillId="0" borderId="0" xfId="0" applyNumberFormat="1" applyFont="1" applyFill="1" applyBorder="1"/>
    <xf numFmtId="0" fontId="44" fillId="0" borderId="0" xfId="0" applyFont="1"/>
    <xf numFmtId="0" fontId="19" fillId="0" borderId="0" xfId="0" applyFont="1" applyFill="1"/>
    <xf numFmtId="3" fontId="19" fillId="0" borderId="0" xfId="0" applyNumberFormat="1" applyFont="1" applyBorder="1"/>
    <xf numFmtId="3" fontId="46" fillId="0" borderId="11" xfId="0" applyNumberFormat="1" applyFont="1" applyBorder="1"/>
    <xf numFmtId="0" fontId="11" fillId="0" borderId="11" xfId="1" quotePrefix="1" applyBorder="1" applyAlignment="1">
      <alignment horizontal="center"/>
    </xf>
    <xf numFmtId="0" fontId="36" fillId="0" borderId="0" xfId="0" applyFont="1" applyAlignment="1">
      <alignment horizontal="left"/>
    </xf>
    <xf numFmtId="0" fontId="47" fillId="0" borderId="0" xfId="0" applyFont="1"/>
    <xf numFmtId="165" fontId="19" fillId="5" borderId="11" xfId="0" applyNumberFormat="1" applyFont="1" applyFill="1" applyBorder="1"/>
    <xf numFmtId="3" fontId="21" fillId="0" borderId="6" xfId="0" applyNumberFormat="1" applyFont="1" applyFill="1" applyBorder="1"/>
    <xf numFmtId="3" fontId="21" fillId="0" borderId="8" xfId="0" applyNumberFormat="1" applyFont="1" applyFill="1" applyBorder="1"/>
    <xf numFmtId="3" fontId="23" fillId="0" borderId="1" xfId="0" applyNumberFormat="1" applyFont="1" applyBorder="1"/>
    <xf numFmtId="3" fontId="23" fillId="0" borderId="12" xfId="0" applyNumberFormat="1" applyFont="1" applyBorder="1"/>
    <xf numFmtId="164" fontId="23" fillId="0" borderId="4" xfId="0" applyNumberFormat="1" applyFont="1" applyBorder="1"/>
    <xf numFmtId="3" fontId="37" fillId="0" borderId="4" xfId="0" applyNumberFormat="1" applyFont="1" applyBorder="1"/>
    <xf numFmtId="164" fontId="37" fillId="0" borderId="4" xfId="0" applyNumberFormat="1" applyFont="1" applyBorder="1"/>
    <xf numFmtId="0" fontId="11" fillId="0" borderId="0" xfId="0" applyFont="1"/>
    <xf numFmtId="3" fontId="28" fillId="0" borderId="8" xfId="0" applyNumberFormat="1" applyFont="1" applyBorder="1"/>
    <xf numFmtId="0" fontId="27" fillId="0" borderId="0" xfId="0" applyFont="1" applyBorder="1" applyAlignment="1"/>
    <xf numFmtId="0" fontId="0" fillId="0" borderId="0" xfId="0"/>
    <xf numFmtId="0" fontId="39" fillId="0" borderId="0" xfId="0" applyFont="1"/>
    <xf numFmtId="0" fontId="11" fillId="0" borderId="0" xfId="0" applyFont="1" applyFill="1" applyBorder="1"/>
    <xf numFmtId="3" fontId="28" fillId="0" borderId="0" xfId="0" applyNumberFormat="1" applyFont="1" applyBorder="1"/>
    <xf numFmtId="0" fontId="27" fillId="0" borderId="4" xfId="0" applyFont="1" applyBorder="1" applyAlignment="1">
      <alignment horizontal="left" vertical="top"/>
    </xf>
    <xf numFmtId="0" fontId="27" fillId="0" borderId="7" xfId="0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7" fillId="0" borderId="0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27" fillId="0" borderId="8" xfId="0" applyFont="1" applyBorder="1" applyAlignment="1">
      <alignment horizontal="left" vertical="top"/>
    </xf>
    <xf numFmtId="0" fontId="26" fillId="8" borderId="6" xfId="0" applyFont="1" applyFill="1" applyBorder="1"/>
    <xf numFmtId="0" fontId="26" fillId="8" borderId="14" xfId="0" applyFont="1" applyFill="1" applyBorder="1"/>
    <xf numFmtId="0" fontId="18" fillId="0" borderId="0" xfId="0" applyFont="1" applyFill="1"/>
    <xf numFmtId="0" fontId="52" fillId="11" borderId="0" xfId="0" applyFont="1" applyFill="1" applyAlignment="1">
      <alignment horizontal="left"/>
    </xf>
    <xf numFmtId="0" fontId="52" fillId="11" borderId="0" xfId="0" applyFont="1" applyFill="1"/>
    <xf numFmtId="4" fontId="52" fillId="11" borderId="0" xfId="0" applyNumberFormat="1" applyFont="1" applyFill="1"/>
    <xf numFmtId="0" fontId="39" fillId="0" borderId="13" xfId="0" applyFont="1" applyBorder="1" applyAlignment="1"/>
    <xf numFmtId="0" fontId="39" fillId="0" borderId="13" xfId="0" applyFont="1" applyBorder="1"/>
    <xf numFmtId="0" fontId="39" fillId="0" borderId="2" xfId="0" applyFont="1" applyBorder="1"/>
    <xf numFmtId="0" fontId="40" fillId="0" borderId="0" xfId="0" applyFont="1" applyFill="1"/>
    <xf numFmtId="49" fontId="53" fillId="9" borderId="16" xfId="0" applyNumberFormat="1" applyFont="1" applyFill="1" applyBorder="1"/>
    <xf numFmtId="49" fontId="54" fillId="10" borderId="17" xfId="0" applyNumberFormat="1" applyFont="1" applyFill="1" applyBorder="1"/>
    <xf numFmtId="49" fontId="54" fillId="10" borderId="18" xfId="0" applyNumberFormat="1" applyFont="1" applyFill="1" applyBorder="1"/>
    <xf numFmtId="49" fontId="54" fillId="10" borderId="19" xfId="0" applyNumberFormat="1" applyFont="1" applyFill="1" applyBorder="1"/>
    <xf numFmtId="0" fontId="54" fillId="10" borderId="17" xfId="0" applyFont="1" applyFill="1" applyBorder="1"/>
    <xf numFmtId="49" fontId="53" fillId="9" borderId="20" xfId="0" applyNumberFormat="1" applyFont="1" applyFill="1" applyBorder="1"/>
    <xf numFmtId="49" fontId="54" fillId="10" borderId="21" xfId="0" applyNumberFormat="1" applyFont="1" applyFill="1" applyBorder="1"/>
    <xf numFmtId="49" fontId="54" fillId="10" borderId="22" xfId="0" applyNumberFormat="1" applyFont="1" applyFill="1" applyBorder="1"/>
    <xf numFmtId="49" fontId="54" fillId="10" borderId="23" xfId="0" applyNumberFormat="1" applyFont="1" applyFill="1" applyBorder="1"/>
    <xf numFmtId="0" fontId="54" fillId="10" borderId="21" xfId="0" applyFont="1" applyFill="1" applyBorder="1"/>
    <xf numFmtId="49" fontId="51" fillId="10" borderId="22" xfId="0" applyNumberFormat="1" applyFont="1" applyFill="1" applyBorder="1"/>
    <xf numFmtId="0" fontId="0" fillId="0" borderId="0" xfId="0"/>
    <xf numFmtId="49" fontId="55" fillId="9" borderId="16" xfId="0" applyNumberFormat="1" applyFont="1" applyFill="1" applyBorder="1"/>
    <xf numFmtId="49" fontId="55" fillId="9" borderId="24" xfId="0" applyNumberFormat="1" applyFont="1" applyFill="1" applyBorder="1"/>
    <xf numFmtId="49" fontId="56" fillId="10" borderId="25" xfId="0" applyNumberFormat="1" applyFont="1" applyFill="1" applyBorder="1"/>
    <xf numFmtId="49" fontId="56" fillId="10" borderId="26" xfId="0" applyNumberFormat="1" applyFont="1" applyFill="1" applyBorder="1"/>
    <xf numFmtId="49" fontId="56" fillId="10" borderId="27" xfId="0" applyNumberFormat="1" applyFont="1" applyFill="1" applyBorder="1"/>
    <xf numFmtId="0" fontId="56" fillId="10" borderId="25" xfId="0" applyFont="1" applyFill="1" applyBorder="1"/>
    <xf numFmtId="49" fontId="50" fillId="9" borderId="16" xfId="1" applyNumberFormat="1" applyFont="1" applyFill="1" applyBorder="1"/>
    <xf numFmtId="49" fontId="50" fillId="9" borderId="28" xfId="1" applyNumberFormat="1" applyFont="1" applyFill="1" applyBorder="1"/>
    <xf numFmtId="49" fontId="51" fillId="10" borderId="29" xfId="1" applyNumberFormat="1" applyFont="1" applyFill="1" applyBorder="1"/>
    <xf numFmtId="49" fontId="51" fillId="10" borderId="30" xfId="1" applyNumberFormat="1" applyFont="1" applyFill="1" applyBorder="1"/>
    <xf numFmtId="49" fontId="51" fillId="10" borderId="31" xfId="1" applyNumberFormat="1" applyFont="1" applyFill="1" applyBorder="1"/>
    <xf numFmtId="0" fontId="51" fillId="10" borderId="29" xfId="1" applyFont="1" applyFill="1" applyBorder="1"/>
    <xf numFmtId="0" fontId="19" fillId="0" borderId="0" xfId="0" applyFont="1"/>
    <xf numFmtId="4" fontId="31" fillId="0" borderId="0" xfId="0" applyNumberFormat="1" applyFont="1" applyFill="1"/>
    <xf numFmtId="49" fontId="57" fillId="9" borderId="16" xfId="0" applyNumberFormat="1" applyFont="1" applyFill="1" applyBorder="1"/>
    <xf numFmtId="49" fontId="57" fillId="9" borderId="32" xfId="0" applyNumberFormat="1" applyFont="1" applyFill="1" applyBorder="1"/>
    <xf numFmtId="49" fontId="58" fillId="10" borderId="33" xfId="0" applyNumberFormat="1" applyFont="1" applyFill="1" applyBorder="1"/>
    <xf numFmtId="49" fontId="58" fillId="10" borderId="34" xfId="0" applyNumberFormat="1" applyFont="1" applyFill="1" applyBorder="1"/>
    <xf numFmtId="49" fontId="58" fillId="10" borderId="35" xfId="0" applyNumberFormat="1" applyFont="1" applyFill="1" applyBorder="1"/>
    <xf numFmtId="0" fontId="58" fillId="10" borderId="33" xfId="0" applyFont="1" applyFill="1" applyBorder="1"/>
    <xf numFmtId="49" fontId="51" fillId="10" borderId="34" xfId="0" applyNumberFormat="1" applyFont="1" applyFill="1" applyBorder="1"/>
    <xf numFmtId="0" fontId="20" fillId="0" borderId="0" xfId="0" applyFont="1" applyFill="1"/>
    <xf numFmtId="4" fontId="19" fillId="5" borderId="11" xfId="0" applyNumberFormat="1" applyFont="1" applyFill="1" applyBorder="1"/>
    <xf numFmtId="0" fontId="45" fillId="43" borderId="13" xfId="0" applyFont="1" applyFill="1" applyBorder="1"/>
    <xf numFmtId="3" fontId="26" fillId="44" borderId="3" xfId="0" applyNumberFormat="1" applyFont="1" applyFill="1" applyBorder="1"/>
    <xf numFmtId="3" fontId="27" fillId="44" borderId="0" xfId="0" applyNumberFormat="1" applyFont="1" applyFill="1" applyBorder="1" applyAlignment="1">
      <alignment horizontal="right"/>
    </xf>
    <xf numFmtId="0" fontId="38" fillId="0" borderId="0" xfId="0" applyFont="1"/>
    <xf numFmtId="4" fontId="19" fillId="4" borderId="6" xfId="0" applyNumberFormat="1" applyFont="1" applyFill="1" applyBorder="1"/>
    <xf numFmtId="168" fontId="43" fillId="0" borderId="0" xfId="57" applyNumberFormat="1" applyFont="1"/>
    <xf numFmtId="168" fontId="36" fillId="0" borderId="0" xfId="57" applyNumberFormat="1" applyFont="1"/>
    <xf numFmtId="168" fontId="25" fillId="0" borderId="0" xfId="0" applyNumberFormat="1" applyFont="1"/>
    <xf numFmtId="4" fontId="36" fillId="45" borderId="0" xfId="0" applyNumberFormat="1" applyFont="1" applyFill="1"/>
    <xf numFmtId="4" fontId="43" fillId="45" borderId="0" xfId="0" applyNumberFormat="1" applyFont="1" applyFill="1"/>
    <xf numFmtId="3" fontId="25" fillId="0" borderId="3" xfId="0" applyNumberFormat="1" applyFont="1" applyBorder="1"/>
    <xf numFmtId="0" fontId="25" fillId="0" borderId="2" xfId="0" applyFont="1" applyBorder="1"/>
    <xf numFmtId="0" fontId="42" fillId="0" borderId="0" xfId="0" applyFont="1" applyBorder="1"/>
    <xf numFmtId="4" fontId="40" fillId="0" borderId="0" xfId="0" applyNumberFormat="1" applyFont="1" applyFill="1"/>
    <xf numFmtId="0" fontId="0" fillId="0" borderId="0" xfId="0"/>
    <xf numFmtId="0" fontId="2" fillId="0" borderId="0" xfId="81" applyAlignment="1"/>
    <xf numFmtId="0" fontId="2" fillId="0" borderId="0" xfId="81" applyAlignment="1">
      <alignment wrapText="1"/>
    </xf>
    <xf numFmtId="49" fontId="60" fillId="13" borderId="36" xfId="81" applyNumberFormat="1" applyFont="1" applyFill="1" applyBorder="1" applyAlignment="1" applyProtection="1"/>
    <xf numFmtId="49" fontId="60" fillId="12" borderId="36" xfId="81" applyNumberFormat="1" applyFont="1" applyFill="1" applyBorder="1" applyAlignment="1" applyProtection="1"/>
    <xf numFmtId="4" fontId="2" fillId="0" borderId="0" xfId="32" applyNumberFormat="1" applyFont="1"/>
    <xf numFmtId="0" fontId="0" fillId="0" borderId="0" xfId="0"/>
    <xf numFmtId="4" fontId="19" fillId="0" borderId="0" xfId="0" applyNumberFormat="1" applyFont="1" applyBorder="1"/>
    <xf numFmtId="4" fontId="18" fillId="0" borderId="0" xfId="0" applyNumberFormat="1" applyFont="1" applyBorder="1"/>
    <xf numFmtId="0" fontId="26" fillId="46" borderId="6" xfId="0" applyFont="1" applyFill="1" applyBorder="1"/>
    <xf numFmtId="0" fontId="26" fillId="47" borderId="14" xfId="0" applyFont="1" applyFill="1" applyBorder="1"/>
    <xf numFmtId="0" fontId="26" fillId="47" borderId="6" xfId="0" applyFont="1" applyFill="1" applyBorder="1"/>
    <xf numFmtId="0" fontId="26" fillId="44" borderId="14" xfId="0" applyFont="1" applyFill="1" applyBorder="1"/>
    <xf numFmtId="3" fontId="27" fillId="47" borderId="0" xfId="0" applyNumberFormat="1" applyFont="1" applyFill="1" applyBorder="1" applyAlignment="1">
      <alignment horizontal="right"/>
    </xf>
    <xf numFmtId="0" fontId="45" fillId="47" borderId="13" xfId="0" applyFont="1" applyFill="1" applyBorder="1"/>
    <xf numFmtId="3" fontId="27" fillId="46" borderId="0" xfId="0" applyNumberFormat="1" applyFont="1" applyFill="1" applyBorder="1" applyAlignment="1">
      <alignment horizontal="right"/>
    </xf>
    <xf numFmtId="0" fontId="45" fillId="46" borderId="13" xfId="0" applyFont="1" applyFill="1" applyBorder="1"/>
    <xf numFmtId="0" fontId="27" fillId="0" borderId="4" xfId="0" applyFont="1" applyFill="1" applyBorder="1" applyAlignment="1">
      <alignment horizontal="left" vertical="top"/>
    </xf>
    <xf numFmtId="0" fontId="27" fillId="0" borderId="0" xfId="0" applyFont="1" applyFill="1" applyBorder="1" applyAlignment="1">
      <alignment horizontal="left" vertical="top"/>
    </xf>
    <xf numFmtId="0" fontId="27" fillId="0" borderId="0" xfId="0" applyFont="1" applyFill="1" applyBorder="1"/>
    <xf numFmtId="0" fontId="25" fillId="0" borderId="0" xfId="0" applyFont="1" applyFill="1" applyBorder="1"/>
    <xf numFmtId="0" fontId="45" fillId="0" borderId="13" xfId="0" applyFont="1" applyFill="1" applyBorder="1"/>
    <xf numFmtId="168" fontId="64" fillId="0" borderId="0" xfId="15" applyNumberFormat="1" applyFill="1"/>
    <xf numFmtId="49" fontId="0" fillId="0" borderId="0" xfId="0" applyNumberFormat="1"/>
    <xf numFmtId="49" fontId="11" fillId="0" borderId="0" xfId="0" applyNumberFormat="1" applyFont="1"/>
    <xf numFmtId="49" fontId="0" fillId="48" borderId="0" xfId="0" applyNumberFormat="1" applyFill="1"/>
    <xf numFmtId="49" fontId="11" fillId="48" borderId="0" xfId="0" applyNumberFormat="1" applyFont="1" applyFill="1"/>
    <xf numFmtId="0" fontId="1" fillId="0" borderId="0" xfId="81" applyFont="1"/>
    <xf numFmtId="0" fontId="2" fillId="0" borderId="0" xfId="81"/>
  </cellXfs>
  <cellStyles count="82">
    <cellStyle name="20 % - Dekorfärg1 2" xfId="35"/>
    <cellStyle name="20 % - Dekorfärg2 2" xfId="38"/>
    <cellStyle name="20 % - Dekorfärg3 2" xfId="41"/>
    <cellStyle name="20 % - Dekorfärg4 2" xfId="44"/>
    <cellStyle name="20 % - Dekorfärg5 2" xfId="47"/>
    <cellStyle name="20 % - Dekorfärg6 2" xfId="50"/>
    <cellStyle name="20% - Dekorfärg1" xfId="59" builtinId="30" customBuiltin="1"/>
    <cellStyle name="20% - Dekorfärg2" xfId="62" builtinId="34" customBuiltin="1"/>
    <cellStyle name="20% - Dekorfärg3" xfId="65" builtinId="38" customBuiltin="1"/>
    <cellStyle name="20% - Dekorfärg4" xfId="68" builtinId="42" customBuiltin="1"/>
    <cellStyle name="20% - Dekorfärg5" xfId="71" builtinId="46" customBuiltin="1"/>
    <cellStyle name="20% - Dekorfärg6" xfId="74" builtinId="50" customBuiltin="1"/>
    <cellStyle name="40 % - Dekorfärg1 2" xfId="36"/>
    <cellStyle name="40 % - Dekorfärg2 2" xfId="39"/>
    <cellStyle name="40 % - Dekorfärg3 2" xfId="42"/>
    <cellStyle name="40 % - Dekorfärg4 2" xfId="45"/>
    <cellStyle name="40 % - Dekorfärg5 2" xfId="48"/>
    <cellStyle name="40 % - Dekorfärg6 2" xfId="51"/>
    <cellStyle name="40% - Dekorfärg1" xfId="60" builtinId="31" customBuiltin="1"/>
    <cellStyle name="40% - Dekorfärg2" xfId="63" builtinId="35" customBuiltin="1"/>
    <cellStyle name="40% - Dekorfärg3" xfId="66" builtinId="39" customBuiltin="1"/>
    <cellStyle name="40% - Dekorfärg4" xfId="69" builtinId="43" customBuiltin="1"/>
    <cellStyle name="40% - Dekorfärg5" xfId="72" builtinId="47" customBuiltin="1"/>
    <cellStyle name="40% - Dekorfärg6" xfId="75" builtinId="51" customBuiltin="1"/>
    <cellStyle name="60 % - Dekorfärg1 2" xfId="37"/>
    <cellStyle name="60 % - Dekorfärg2 2" xfId="40"/>
    <cellStyle name="60 % - Dekorfärg3 2" xfId="43"/>
    <cellStyle name="60 % - Dekorfärg4 2" xfId="46"/>
    <cellStyle name="60 % - Dekorfärg5 2" xfId="49"/>
    <cellStyle name="60 % - Dekorfärg6 2" xfId="52"/>
    <cellStyle name="60% - Dekorfärg1" xfId="61" builtinId="32" customBuiltin="1"/>
    <cellStyle name="60% - Dekorfärg2" xfId="64" builtinId="36" customBuiltin="1"/>
    <cellStyle name="60% - Dekorfärg3" xfId="67" builtinId="40" customBuiltin="1"/>
    <cellStyle name="60% - Dekorfärg4" xfId="70" builtinId="44" customBuiltin="1"/>
    <cellStyle name="60% - Dekorfärg5" xfId="73" builtinId="48" customBuiltin="1"/>
    <cellStyle name="60% - Dekorfärg6" xfId="76" builtinId="52" customBuiltin="1"/>
    <cellStyle name="Anteckning 2" xfId="34"/>
    <cellStyle name="Anteckning 3" xfId="78"/>
    <cellStyle name="Beräkning" xfId="19" builtinId="22" customBuiltin="1"/>
    <cellStyle name="Bra" xfId="15" builtinId="26" customBuiltin="1"/>
    <cellStyle name="Dekorfärg1" xfId="25" builtinId="29" customBuiltin="1"/>
    <cellStyle name="Dekorfärg2" xfId="26" builtinId="33" customBuiltin="1"/>
    <cellStyle name="Dekorfärg3" xfId="27" builtinId="37" customBuiltin="1"/>
    <cellStyle name="Dekorfärg4" xfId="28" builtinId="41" customBuiltin="1"/>
    <cellStyle name="Dekorfärg5" xfId="29" builtinId="45" customBuiltin="1"/>
    <cellStyle name="Dekorfärg6" xfId="30" builtinId="49" customBuiltin="1"/>
    <cellStyle name="Dåligt" xfId="16" builtinId="27" customBuiltin="1"/>
    <cellStyle name="Följd hyperlänk" xfId="3" builtinId="9" hidden="1"/>
    <cellStyle name="Följd hyperlänk" xfId="5" builtinId="9" hidden="1"/>
    <cellStyle name="Följd hyperlänk" xfId="7" builtinId="9" hidden="1"/>
    <cellStyle name="Följd hyperlänk" xfId="9" builtinId="9" hidden="1"/>
    <cellStyle name="Förklarande text" xfId="23" builtinId="53" customBuiltin="1"/>
    <cellStyle name="Hyperlänk" xfId="2" builtinId="8" hidden="1"/>
    <cellStyle name="Hyperlänk" xfId="4" builtinId="8" hidden="1"/>
    <cellStyle name="Hyperlänk" xfId="6" builtinId="8" hidden="1"/>
    <cellStyle name="Hyperlänk" xfId="8" builtinId="8" hidden="1"/>
    <cellStyle name="Indata" xfId="17" builtinId="20" customBuiltin="1"/>
    <cellStyle name="Kontrollcell" xfId="21" builtinId="23" customBuiltin="1"/>
    <cellStyle name="Länkad cell" xfId="20" builtinId="24" customBuiltin="1"/>
    <cellStyle name="Neutral" xfId="58" builtinId="28" customBuiltin="1"/>
    <cellStyle name="Neutral 2" xfId="33"/>
    <cellStyle name="Normal" xfId="0" builtinId="0"/>
    <cellStyle name="Normal 10" xfId="80"/>
    <cellStyle name="Normal 11" xfId="81"/>
    <cellStyle name="Normal 2" xfId="1"/>
    <cellStyle name="Normal 3" xfId="31"/>
    <cellStyle name="Normal 4" xfId="53"/>
    <cellStyle name="Normal 5" xfId="54"/>
    <cellStyle name="Normal 6" xfId="55"/>
    <cellStyle name="Normal 7" xfId="56"/>
    <cellStyle name="Normal 8" xfId="77"/>
    <cellStyle name="Normal 9" xfId="79"/>
    <cellStyle name="Rubrik" xfId="10" builtinId="15" customBuiltin="1"/>
    <cellStyle name="Rubrik 1" xfId="11" builtinId="16" customBuiltin="1"/>
    <cellStyle name="Rubrik 2" xfId="12" builtinId="17" customBuiltin="1"/>
    <cellStyle name="Rubrik 3" xfId="13" builtinId="18" customBuiltin="1"/>
    <cellStyle name="Rubrik 4" xfId="14" builtinId="19" customBuiltin="1"/>
    <cellStyle name="Rubrik 5" xfId="32"/>
    <cellStyle name="Summa" xfId="24" builtinId="25" customBuiltin="1"/>
    <cellStyle name="Tusental" xfId="57" builtinId="3"/>
    <cellStyle name="Utdata" xfId="18" builtinId="21" customBuiltin="1"/>
    <cellStyle name="Varningstext" xfId="22" builtinId="11" customBuiltin="1"/>
  </cellStyles>
  <dxfs count="0"/>
  <tableStyles count="0" defaultTableStyle="TableStyleMedium9" defaultPivotStyle="PivotStyleLight16"/>
  <colors>
    <mruColors>
      <color rgb="FFFFFF66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0"/>
  <sheetViews>
    <sheetView workbookViewId="0">
      <selection activeCell="C9" sqref="C9"/>
    </sheetView>
  </sheetViews>
  <sheetFormatPr defaultColWidth="8.85546875" defaultRowHeight="12.75" x14ac:dyDescent="0.2"/>
  <cols>
    <col min="1" max="1" width="12.140625" style="3" bestFit="1" customWidth="1"/>
    <col min="2" max="13" width="10.85546875" style="3" customWidth="1"/>
    <col min="14" max="16384" width="8.85546875" style="3"/>
  </cols>
  <sheetData>
    <row r="1" spans="1:2" ht="18" x14ac:dyDescent="0.25">
      <c r="A1" s="1" t="s">
        <v>46</v>
      </c>
      <c r="B1" s="2" t="s">
        <v>47</v>
      </c>
    </row>
    <row r="2" spans="1:2" x14ac:dyDescent="0.2">
      <c r="A2" s="4" t="s">
        <v>48</v>
      </c>
      <c r="B2" s="4" t="s">
        <v>49</v>
      </c>
    </row>
    <row r="3" spans="1:2" x14ac:dyDescent="0.2">
      <c r="A3" s="5" t="s">
        <v>19</v>
      </c>
      <c r="B3" s="5" t="s">
        <v>50</v>
      </c>
    </row>
    <row r="4" spans="1:2" x14ac:dyDescent="0.2">
      <c r="A4" s="5" t="s">
        <v>20</v>
      </c>
      <c r="B4" s="5" t="s">
        <v>51</v>
      </c>
    </row>
    <row r="5" spans="1:2" x14ac:dyDescent="0.2">
      <c r="A5" s="5" t="s">
        <v>21</v>
      </c>
      <c r="B5" s="5" t="s">
        <v>52</v>
      </c>
    </row>
    <row r="6" spans="1:2" x14ac:dyDescent="0.2">
      <c r="A6" s="5" t="s">
        <v>22</v>
      </c>
    </row>
    <row r="7" spans="1:2" x14ac:dyDescent="0.2">
      <c r="A7" s="5" t="s">
        <v>23</v>
      </c>
    </row>
    <row r="8" spans="1:2" x14ac:dyDescent="0.2">
      <c r="A8" s="5" t="s">
        <v>6</v>
      </c>
    </row>
    <row r="9" spans="1:2" x14ac:dyDescent="0.2">
      <c r="A9" s="5" t="s">
        <v>5</v>
      </c>
    </row>
    <row r="10" spans="1:2" x14ac:dyDescent="0.2">
      <c r="A10" s="5" t="s">
        <v>7</v>
      </c>
    </row>
    <row r="11" spans="1:2" x14ac:dyDescent="0.2">
      <c r="A11" s="5" t="s">
        <v>8</v>
      </c>
    </row>
    <row r="12" spans="1:2" x14ac:dyDescent="0.2">
      <c r="A12" s="5" t="s">
        <v>9</v>
      </c>
    </row>
    <row r="13" spans="1:2" x14ac:dyDescent="0.2">
      <c r="A13" s="5" t="s">
        <v>10</v>
      </c>
    </row>
    <row r="14" spans="1:2" x14ac:dyDescent="0.2">
      <c r="A14" s="5" t="s">
        <v>11</v>
      </c>
    </row>
    <row r="15" spans="1:2" x14ac:dyDescent="0.2">
      <c r="A15" s="129"/>
    </row>
    <row r="16" spans="1:2" x14ac:dyDescent="0.2">
      <c r="A16" s="129"/>
    </row>
    <row r="17" spans="1:2" x14ac:dyDescent="0.2">
      <c r="A17" s="129"/>
    </row>
    <row r="18" spans="1:2" x14ac:dyDescent="0.2">
      <c r="A18" s="129"/>
    </row>
    <row r="20" spans="1:2" x14ac:dyDescent="0.2">
      <c r="B20" s="3" t="s">
        <v>54</v>
      </c>
    </row>
  </sheetData>
  <printOptions horizontalCentered="1"/>
  <pageMargins left="0.39370078740157483" right="0.39370078740157483" top="0.59055118110236227" bottom="0.39370078740157483" header="0.51181102362204722" footer="0.51181102362204722"/>
  <pageSetup paperSize="9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4:C176"/>
  <sheetViews>
    <sheetView topLeftCell="A148" workbookViewId="0">
      <selection activeCell="G189" sqref="G189"/>
    </sheetView>
  </sheetViews>
  <sheetFormatPr defaultColWidth="9.140625" defaultRowHeight="12.75" x14ac:dyDescent="0.2"/>
  <cols>
    <col min="1" max="16384" width="9.140625" style="143"/>
  </cols>
  <sheetData>
    <row r="34" spans="3:3" x14ac:dyDescent="0.2">
      <c r="C34" s="140"/>
    </row>
    <row r="122" spans="3:3" x14ac:dyDescent="0.2">
      <c r="C122" s="140"/>
    </row>
    <row r="176" spans="3:3" x14ac:dyDescent="0.2">
      <c r="C176" s="140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9" workbookViewId="0">
      <selection activeCell="H90" sqref="H90"/>
    </sheetView>
  </sheetViews>
  <sheetFormatPr defaultColWidth="9.140625" defaultRowHeight="12.75" x14ac:dyDescent="0.2"/>
  <cols>
    <col min="1" max="16384" width="9.140625" style="174"/>
  </cols>
  <sheetData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6" workbookViewId="0">
      <selection activeCell="H146" sqref="H146"/>
    </sheetView>
  </sheetViews>
  <sheetFormatPr defaultColWidth="9.140625" defaultRowHeight="12.75" x14ac:dyDescent="0.2"/>
  <cols>
    <col min="1" max="16384" width="9.140625" style="174"/>
  </cols>
  <sheetData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8"/>
  <sheetViews>
    <sheetView topLeftCell="A139" workbookViewId="0">
      <selection activeCell="D178" sqref="D178"/>
    </sheetView>
  </sheetViews>
  <sheetFormatPr defaultColWidth="9.140625" defaultRowHeight="12.75" x14ac:dyDescent="0.2"/>
  <cols>
    <col min="1" max="16384" width="9.140625" style="174"/>
  </cols>
  <sheetData>
    <row r="148" spans="3:3" x14ac:dyDescent="0.2">
      <c r="C148" s="140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9" sqref="D19"/>
    </sheetView>
  </sheetViews>
  <sheetFormatPr defaultRowHeight="12.75" x14ac:dyDescent="0.2"/>
  <cols>
    <col min="1" max="1" width="16.85546875" customWidth="1"/>
    <col min="2" max="2" width="13.140625" customWidth="1"/>
    <col min="3" max="3" width="15.7109375" customWidth="1"/>
    <col min="4" max="4" width="17.85546875" customWidth="1"/>
    <col min="5" max="5" width="9.140625" customWidth="1"/>
  </cols>
  <sheetData>
    <row r="1" spans="1:4" x14ac:dyDescent="0.2">
      <c r="A1" s="237" t="s">
        <v>123</v>
      </c>
      <c r="B1" s="237" t="s">
        <v>124</v>
      </c>
      <c r="C1" s="235"/>
      <c r="D1" s="140"/>
    </row>
    <row r="2" spans="1:4" x14ac:dyDescent="0.2">
      <c r="A2" s="235" t="s">
        <v>134</v>
      </c>
      <c r="B2" s="235" t="s">
        <v>135</v>
      </c>
      <c r="C2" s="235"/>
    </row>
    <row r="3" spans="1:4" s="218" customFormat="1" x14ac:dyDescent="0.2">
      <c r="A3" s="236"/>
      <c r="B3" s="236"/>
      <c r="C3" s="235"/>
    </row>
    <row r="4" spans="1:4" x14ac:dyDescent="0.2">
      <c r="A4" s="238" t="s">
        <v>125</v>
      </c>
      <c r="B4" s="237" t="s">
        <v>126</v>
      </c>
      <c r="C4" s="140"/>
      <c r="D4" s="140"/>
    </row>
    <row r="5" spans="1:4" x14ac:dyDescent="0.2">
      <c r="A5" s="235" t="s">
        <v>115</v>
      </c>
      <c r="B5" s="235">
        <v>1</v>
      </c>
      <c r="C5" s="140"/>
    </row>
    <row r="6" spans="1:4" x14ac:dyDescent="0.2">
      <c r="A6" s="235" t="s">
        <v>116</v>
      </c>
      <c r="B6" s="235">
        <v>2</v>
      </c>
      <c r="C6" s="140"/>
    </row>
    <row r="7" spans="1:4" x14ac:dyDescent="0.2">
      <c r="A7" s="236" t="s">
        <v>122</v>
      </c>
      <c r="B7" s="236" t="s">
        <v>127</v>
      </c>
      <c r="C7" s="140"/>
    </row>
    <row r="8" spans="1:4" s="218" customFormat="1" x14ac:dyDescent="0.2">
      <c r="A8" s="236"/>
      <c r="B8" s="236"/>
      <c r="C8" s="140"/>
    </row>
    <row r="9" spans="1:4" s="218" customFormat="1" x14ac:dyDescent="0.2">
      <c r="A9" s="238" t="s">
        <v>128</v>
      </c>
      <c r="B9" s="237" t="s">
        <v>126</v>
      </c>
      <c r="C9" s="238" t="s">
        <v>129</v>
      </c>
      <c r="D9" s="238" t="s">
        <v>130</v>
      </c>
    </row>
    <row r="10" spans="1:4" x14ac:dyDescent="0.2">
      <c r="A10" s="235" t="s">
        <v>107</v>
      </c>
      <c r="B10" s="235" t="s">
        <v>127</v>
      </c>
      <c r="C10" s="236" t="s">
        <v>115</v>
      </c>
      <c r="D10" s="140"/>
    </row>
    <row r="11" spans="1:4" x14ac:dyDescent="0.2">
      <c r="A11" s="235" t="s">
        <v>106</v>
      </c>
      <c r="B11" s="236" t="s">
        <v>131</v>
      </c>
      <c r="C11" s="236" t="s">
        <v>115</v>
      </c>
      <c r="D11" s="140"/>
    </row>
    <row r="12" spans="1:4" x14ac:dyDescent="0.2">
      <c r="A12" s="235" t="s">
        <v>105</v>
      </c>
      <c r="B12" s="236" t="s">
        <v>132</v>
      </c>
      <c r="C12" s="236" t="s">
        <v>116</v>
      </c>
    </row>
    <row r="13" spans="1:4" s="218" customFormat="1" x14ac:dyDescent="0.2">
      <c r="A13" s="236" t="s">
        <v>108</v>
      </c>
      <c r="B13" s="236" t="s">
        <v>133</v>
      </c>
      <c r="C13" s="236" t="s">
        <v>122</v>
      </c>
      <c r="D13" s="140" t="s">
        <v>140</v>
      </c>
    </row>
    <row r="14" spans="1:4" x14ac:dyDescent="0.2">
      <c r="A14" s="236" t="s">
        <v>137</v>
      </c>
      <c r="B14" s="236" t="s">
        <v>136</v>
      </c>
      <c r="C14" s="236" t="s">
        <v>122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"/>
  <sheetViews>
    <sheetView topLeftCell="A4" workbookViewId="0">
      <selection activeCell="J22" sqref="J22"/>
    </sheetView>
  </sheetViews>
  <sheetFormatPr defaultColWidth="8.85546875" defaultRowHeight="12.75" x14ac:dyDescent="0.2"/>
  <cols>
    <col min="1" max="1" width="27.85546875" style="7" customWidth="1"/>
    <col min="2" max="2" width="10.42578125" style="7" customWidth="1"/>
    <col min="3" max="14" width="8.7109375" style="7" customWidth="1"/>
    <col min="15" max="15" width="9.7109375" style="7" bestFit="1" customWidth="1"/>
    <col min="16" max="16384" width="8.85546875" style="7"/>
  </cols>
  <sheetData>
    <row r="1" spans="1:17" x14ac:dyDescent="0.2">
      <c r="A1" s="6" t="s">
        <v>2</v>
      </c>
      <c r="B1" s="155">
        <v>900</v>
      </c>
      <c r="C1" s="196"/>
      <c r="D1" s="196"/>
      <c r="E1" s="196"/>
      <c r="F1" s="126"/>
      <c r="G1" s="8"/>
    </row>
    <row r="2" spans="1:17" x14ac:dyDescent="0.2">
      <c r="A2" s="6" t="s">
        <v>67</v>
      </c>
      <c r="B2" s="6"/>
      <c r="D2" s="8"/>
      <c r="E2" s="8"/>
      <c r="G2" s="8"/>
    </row>
    <row r="3" spans="1:17" x14ac:dyDescent="0.2">
      <c r="A3" s="6" t="s">
        <v>1</v>
      </c>
      <c r="B3" s="31">
        <v>43132</v>
      </c>
    </row>
    <row r="4" spans="1:17" x14ac:dyDescent="0.2">
      <c r="A4" s="32" t="str">
        <f ca="1">MID(CELL("Filename",A1),FIND("]",CELL("Filename",A1))+1,255)</f>
        <v>1 Anna Andersson</v>
      </c>
      <c r="B4" s="33" t="s">
        <v>24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</row>
    <row r="5" spans="1:17" ht="15" x14ac:dyDescent="0.25">
      <c r="A5" s="44" t="s">
        <v>109</v>
      </c>
      <c r="B5" s="9">
        <v>43100</v>
      </c>
      <c r="C5" s="36">
        <v>176</v>
      </c>
      <c r="D5" s="36">
        <v>160</v>
      </c>
      <c r="E5" s="36">
        <v>168</v>
      </c>
      <c r="F5" s="36">
        <v>160</v>
      </c>
      <c r="G5" s="36">
        <v>168</v>
      </c>
      <c r="H5" s="36">
        <v>152</v>
      </c>
      <c r="I5" s="36">
        <v>176</v>
      </c>
      <c r="J5" s="36">
        <v>184</v>
      </c>
      <c r="K5" s="36">
        <v>160</v>
      </c>
      <c r="L5" s="36">
        <v>184</v>
      </c>
      <c r="M5" s="36">
        <v>176</v>
      </c>
      <c r="N5" s="36">
        <v>136</v>
      </c>
      <c r="O5" s="37">
        <f>SUM(C5:N5)</f>
        <v>2000</v>
      </c>
    </row>
    <row r="6" spans="1:17" x14ac:dyDescent="0.2">
      <c r="A6" s="38"/>
      <c r="B6" s="39"/>
      <c r="C6" s="45" t="s">
        <v>19</v>
      </c>
      <c r="D6" s="40" t="s">
        <v>20</v>
      </c>
      <c r="E6" s="40" t="s">
        <v>21</v>
      </c>
      <c r="F6" s="40" t="s">
        <v>22</v>
      </c>
      <c r="G6" s="40" t="s">
        <v>23</v>
      </c>
      <c r="H6" s="40" t="s">
        <v>6</v>
      </c>
      <c r="I6" s="40" t="s">
        <v>5</v>
      </c>
      <c r="J6" s="40" t="s">
        <v>7</v>
      </c>
      <c r="K6" s="40" t="s">
        <v>8</v>
      </c>
      <c r="L6" s="40" t="s">
        <v>9</v>
      </c>
      <c r="M6" s="40" t="s">
        <v>10</v>
      </c>
      <c r="N6" s="40" t="s">
        <v>11</v>
      </c>
      <c r="O6" s="41" t="s">
        <v>12</v>
      </c>
    </row>
    <row r="7" spans="1:17" x14ac:dyDescent="0.2">
      <c r="A7" s="10" t="s">
        <v>16</v>
      </c>
      <c r="B7" s="11"/>
      <c r="C7" s="133"/>
      <c r="D7" s="134"/>
      <c r="E7" s="134"/>
      <c r="F7" s="134"/>
      <c r="G7" s="134"/>
      <c r="H7" s="134"/>
      <c r="I7" s="134"/>
      <c r="J7" s="134">
        <v>184</v>
      </c>
      <c r="K7" s="134"/>
      <c r="L7" s="134"/>
      <c r="M7" s="134"/>
      <c r="N7" s="134"/>
      <c r="O7" s="132">
        <f>SUM(B7:N7)</f>
        <v>184</v>
      </c>
    </row>
    <row r="8" spans="1:17" x14ac:dyDescent="0.2">
      <c r="A8" s="13" t="s">
        <v>38</v>
      </c>
      <c r="B8" s="14"/>
      <c r="C8" s="21"/>
      <c r="D8" s="21"/>
      <c r="E8" s="21"/>
      <c r="F8" s="137"/>
      <c r="G8" s="137"/>
      <c r="H8" s="21"/>
      <c r="I8" s="21"/>
      <c r="J8" s="21">
        <f>SUMIF(augusti!$C:$C,$A$5,augusti!$H:$H)-J11-J13-J12</f>
        <v>152</v>
      </c>
      <c r="K8" s="21">
        <f ca="1">SUMIF(september!$C:$C,$A$5,september!$H:$H)-K11-K13-K12</f>
        <v>0</v>
      </c>
      <c r="L8" s="21">
        <f ca="1">SUMIF(oktober!$C:$C,$A$5,oktober!$H:$H)-L11-L13-L12</f>
        <v>0</v>
      </c>
      <c r="M8" s="21">
        <f ca="1">SUMIF(november!$C:$C,$A$5,november!$H:$H)-M11-M13-M12</f>
        <v>0</v>
      </c>
      <c r="N8" s="21">
        <f ca="1">SUMIF(december!$C:$C,$A$5,december!$H:$H)-N11-N13-N12</f>
        <v>0</v>
      </c>
      <c r="O8" s="12">
        <f ca="1">SUM(B8:N8)</f>
        <v>152</v>
      </c>
    </row>
    <row r="9" spans="1:17" x14ac:dyDescent="0.2">
      <c r="A9" s="13" t="s">
        <v>64</v>
      </c>
      <c r="B9" s="16"/>
      <c r="C9" s="21"/>
      <c r="D9" s="21"/>
      <c r="E9" s="21"/>
      <c r="F9" s="137"/>
      <c r="G9" s="21"/>
      <c r="H9" s="21"/>
      <c r="I9" s="21"/>
      <c r="J9" s="21">
        <f>SUMIFS(augusti!$H:$H,augusti!$C:$C,$A$5,augusti!$D:$D,$A9)</f>
        <v>32</v>
      </c>
      <c r="K9" s="21">
        <f ca="1">SUMIFS(september!$H:$H,september!$C:$C,$A$5,september!$D:$D,$A9)</f>
        <v>0</v>
      </c>
      <c r="L9" s="21">
        <f ca="1">SUMIFS(oktober!$H:$H,oktober!$C:$C,$A$5,oktober!$D:$D,$A9)</f>
        <v>0</v>
      </c>
      <c r="M9" s="21">
        <f ca="1">SUMIFS(november!$H:$H,november!$C:$C,$A$5,november!$D:$D,$A9)</f>
        <v>0</v>
      </c>
      <c r="N9" s="21">
        <f ca="1">SUMIFS(december!$H:$H,december!$C:$C,$A$5,december!$D:$D,$A9)</f>
        <v>0</v>
      </c>
      <c r="O9" s="12">
        <f t="shared" ref="O9:O14" ca="1" si="0">SUM(B9:N9)</f>
        <v>32</v>
      </c>
    </row>
    <row r="10" spans="1:17" x14ac:dyDescent="0.2">
      <c r="A10" s="13" t="s">
        <v>65</v>
      </c>
      <c r="B10" s="16"/>
      <c r="C10" s="21"/>
      <c r="D10" s="21"/>
      <c r="E10" s="21"/>
      <c r="F10" s="137"/>
      <c r="G10" s="21"/>
      <c r="H10" s="21"/>
      <c r="I10" s="21"/>
      <c r="J10" s="21">
        <f>SUMIFS(augusti!$H:$H,augusti!$C:$C,$A$5,augusti!$D:$D,$A10)</f>
        <v>0</v>
      </c>
      <c r="K10" s="21">
        <f ca="1">SUMIFS(september!$H:$H,september!$C:$C,$A$5,september!$D:$D,$A10)</f>
        <v>0</v>
      </c>
      <c r="L10" s="21">
        <f ca="1">SUMIFS(oktober!$H:$H,oktober!$C:$C,$A$5,oktober!$D:$D,$A10)</f>
        <v>0</v>
      </c>
      <c r="M10" s="21">
        <f ca="1">SUMIFS(november!$H:$H,november!$C:$C,$A$5,november!$D:$D,$A10)</f>
        <v>0</v>
      </c>
      <c r="N10" s="21">
        <f ca="1">SUMIFS(december!$H:$H,december!$C:$C,$A$5,december!$D:$D,$A10)</f>
        <v>0</v>
      </c>
      <c r="O10" s="12">
        <f t="shared" ca="1" si="0"/>
        <v>0</v>
      </c>
    </row>
    <row r="11" spans="1:17" x14ac:dyDescent="0.2">
      <c r="A11" s="15" t="s">
        <v>66</v>
      </c>
      <c r="B11" s="16"/>
      <c r="C11" s="138"/>
      <c r="D11" s="138"/>
      <c r="E11" s="138"/>
      <c r="F11" s="139"/>
      <c r="G11" s="138"/>
      <c r="H11" s="138"/>
      <c r="I11" s="138"/>
      <c r="J11" s="138">
        <f t="shared" ref="J11:N11" si="1">SUM(J9:J10)</f>
        <v>32</v>
      </c>
      <c r="K11" s="138">
        <f t="shared" ca="1" si="1"/>
        <v>0</v>
      </c>
      <c r="L11" s="138">
        <f t="shared" ca="1" si="1"/>
        <v>0</v>
      </c>
      <c r="M11" s="138">
        <f t="shared" ca="1" si="1"/>
        <v>0</v>
      </c>
      <c r="N11" s="138">
        <f t="shared" ca="1" si="1"/>
        <v>0</v>
      </c>
      <c r="O11" s="12">
        <f t="shared" ca="1" si="0"/>
        <v>32</v>
      </c>
    </row>
    <row r="12" spans="1:17" x14ac:dyDescent="0.2">
      <c r="A12" s="15" t="s">
        <v>68</v>
      </c>
      <c r="B12" s="16"/>
      <c r="C12" s="21"/>
      <c r="D12" s="21"/>
      <c r="E12" s="21"/>
      <c r="F12" s="137"/>
      <c r="G12" s="21"/>
      <c r="H12" s="21"/>
      <c r="I12" s="21"/>
      <c r="J12" s="21">
        <f>SUMIFS(augusti!$H:$H,augusti!$C:$C,$A$5,augusti!$D:$D,$A12)</f>
        <v>0</v>
      </c>
      <c r="K12" s="21">
        <f ca="1">SUMIFS(september!$H:$H,september!$C:$C,$A$5,september!$D:$D,$A12)</f>
        <v>0</v>
      </c>
      <c r="L12" s="21">
        <f ca="1">SUMIFS(oktober!$H:$H,oktober!$C:$C,$A$5,oktober!$D:$D,$A12)</f>
        <v>0</v>
      </c>
      <c r="M12" s="21">
        <f ca="1">SUMIFS(november!$H:$H,november!$C:$C,$A$5,november!$D:$D,$A12)</f>
        <v>0</v>
      </c>
      <c r="N12" s="21">
        <f ca="1">SUMIFS(december!$H:$H,december!$C:$C,$A$5,december!$D:$D,$A12)</f>
        <v>0</v>
      </c>
      <c r="O12" s="12">
        <f t="shared" ca="1" si="0"/>
        <v>0</v>
      </c>
    </row>
    <row r="13" spans="1:17" x14ac:dyDescent="0.2">
      <c r="A13" s="15" t="s">
        <v>69</v>
      </c>
      <c r="B13" s="16"/>
      <c r="C13" s="21"/>
      <c r="D13" s="21"/>
      <c r="E13" s="21"/>
      <c r="F13" s="137"/>
      <c r="G13" s="21"/>
      <c r="H13" s="21"/>
      <c r="I13" s="21"/>
      <c r="J13" s="21">
        <f>SUMIFS(augusti!$H:$H,augusti!$C:$C,$A$5,augusti!$D:$D,$A13)</f>
        <v>0</v>
      </c>
      <c r="K13" s="21">
        <f ca="1">SUMIFS(september!$H:$H,september!$C:$C,$A$5,september!$D:$D,$A13)</f>
        <v>0</v>
      </c>
      <c r="L13" s="21">
        <f ca="1">SUMIFS(oktober!$H:$H,oktober!$C:$C,$A$5,oktober!$D:$D,$A13)</f>
        <v>0</v>
      </c>
      <c r="M13" s="21">
        <f ca="1">SUMIFS(november!$H:$H,november!$C:$C,$A$5,november!$D:$D,$A13)</f>
        <v>0</v>
      </c>
      <c r="N13" s="21">
        <f ca="1">SUMIFS(december!$H:$H,december!$C:$C,$A$5,december!$D:$D,$A13)</f>
        <v>0</v>
      </c>
      <c r="O13" s="12">
        <f t="shared" ca="1" si="0"/>
        <v>0</v>
      </c>
    </row>
    <row r="14" spans="1:17" x14ac:dyDescent="0.2">
      <c r="A14" s="15" t="s">
        <v>18</v>
      </c>
      <c r="B14" s="16"/>
      <c r="C14" s="139"/>
      <c r="D14" s="138"/>
      <c r="E14" s="138"/>
      <c r="F14" s="139"/>
      <c r="G14" s="139"/>
      <c r="H14" s="138"/>
      <c r="I14" s="138"/>
      <c r="J14" s="139">
        <f t="shared" ref="J14:M14" si="2">J8+J11-J7</f>
        <v>0</v>
      </c>
      <c r="K14" s="139">
        <f t="shared" ca="1" si="2"/>
        <v>0</v>
      </c>
      <c r="L14" s="139">
        <f t="shared" ca="1" si="2"/>
        <v>0</v>
      </c>
      <c r="M14" s="139">
        <f t="shared" ca="1" si="2"/>
        <v>0</v>
      </c>
      <c r="N14" s="139">
        <f ca="1">N8+N11-N7</f>
        <v>0</v>
      </c>
      <c r="O14" s="12">
        <f t="shared" ca="1" si="0"/>
        <v>0</v>
      </c>
    </row>
    <row r="15" spans="1:17" x14ac:dyDescent="0.2">
      <c r="A15" s="42"/>
      <c r="B15" s="43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6"/>
      <c r="O15" s="17"/>
      <c r="Q15" s="18"/>
    </row>
    <row r="16" spans="1:17" x14ac:dyDescent="0.2">
      <c r="A16" s="19" t="s">
        <v>4</v>
      </c>
      <c r="B16" s="20"/>
      <c r="C16" s="21"/>
      <c r="D16" s="21"/>
      <c r="E16" s="21"/>
      <c r="F16" s="21"/>
      <c r="G16" s="21"/>
      <c r="H16" s="21"/>
      <c r="I16" s="21"/>
      <c r="J16" s="21">
        <f>(($B$1*J8)*0.15)</f>
        <v>20520</v>
      </c>
      <c r="K16" s="21">
        <f t="shared" ref="K16:N16" ca="1" si="3">(($B$1*K8)*0.15)</f>
        <v>0</v>
      </c>
      <c r="L16" s="21">
        <f t="shared" ca="1" si="3"/>
        <v>0</v>
      </c>
      <c r="M16" s="21">
        <f t="shared" ca="1" si="3"/>
        <v>0</v>
      </c>
      <c r="N16" s="21">
        <f t="shared" ca="1" si="3"/>
        <v>0</v>
      </c>
      <c r="O16" s="22">
        <f ca="1">SUM(B16:N16)</f>
        <v>20520</v>
      </c>
      <c r="Q16" s="23"/>
    </row>
    <row r="17" spans="1:17" x14ac:dyDescent="0.2">
      <c r="A17" s="19" t="s">
        <v>13</v>
      </c>
      <c r="B17" s="20"/>
      <c r="C17" s="21"/>
      <c r="D17" s="21"/>
      <c r="E17" s="21"/>
      <c r="F17" s="21"/>
      <c r="G17" s="21"/>
      <c r="H17" s="21"/>
      <c r="I17" s="21"/>
      <c r="J17" s="21">
        <f t="shared" ref="J17:N17" si="4">J14*$B$1*50%</f>
        <v>0</v>
      </c>
      <c r="K17" s="21">
        <f t="shared" ca="1" si="4"/>
        <v>0</v>
      </c>
      <c r="L17" s="21">
        <f t="shared" ca="1" si="4"/>
        <v>0</v>
      </c>
      <c r="M17" s="21">
        <f t="shared" ca="1" si="4"/>
        <v>0</v>
      </c>
      <c r="N17" s="21">
        <f t="shared" ca="1" si="4"/>
        <v>0</v>
      </c>
      <c r="O17" s="22">
        <f t="shared" ref="O17:O22" ca="1" si="5">SUM(B17:N17)</f>
        <v>0</v>
      </c>
      <c r="Q17" s="23"/>
    </row>
    <row r="18" spans="1:17" x14ac:dyDescent="0.2">
      <c r="A18" s="19" t="s">
        <v>14</v>
      </c>
      <c r="B18" s="20"/>
      <c r="C18" s="21"/>
      <c r="D18" s="21"/>
      <c r="E18" s="21"/>
      <c r="F18" s="21"/>
      <c r="G18" s="21"/>
      <c r="H18" s="21"/>
      <c r="I18" s="21"/>
      <c r="J18" s="21">
        <f ca="1">-SUMIFS('Augusti ersättning'!$D:$D,'Augusti ersättning'!$A:$A,"Lön",'Augusti ersättning'!$B:$B,$A$4)</f>
        <v>56260</v>
      </c>
      <c r="K18" s="21">
        <f ca="1">-SUMIFS('September ersättning'!$D:$D,'September ersättning'!$A:$A,"Lön",'September ersättning'!$B:$B,$A$4)</f>
        <v>0</v>
      </c>
      <c r="L18" s="21">
        <f ca="1">-SUMIFS('Oktober ersättning'!$D:$D,'Oktober ersättning'!$A:$A,"Lön",'Oktober ersättning'!$B:$B,$A$4)</f>
        <v>0</v>
      </c>
      <c r="M18" s="21">
        <f ca="1">-SUMIFS('November ersättning'!$D:$D,'November ersättning'!$A:$A,"Lön",'November ersättning'!$B:$B,$A$4)</f>
        <v>0</v>
      </c>
      <c r="N18" s="21">
        <f ca="1">-SUMIFS('December ersättning'!$D:$D,'December ersättning'!$A:$A,"Lön",'December ersättning'!$B:$B,$A$4)</f>
        <v>0</v>
      </c>
      <c r="O18" s="22">
        <f t="shared" ca="1" si="5"/>
        <v>56260</v>
      </c>
      <c r="Q18" s="23"/>
    </row>
    <row r="19" spans="1:17" x14ac:dyDescent="0.2">
      <c r="A19" s="19" t="s">
        <v>67</v>
      </c>
      <c r="B19" s="20"/>
      <c r="C19" s="21"/>
      <c r="D19" s="21"/>
      <c r="E19" s="21"/>
      <c r="F19" s="21"/>
      <c r="G19" s="21"/>
      <c r="H19" s="21"/>
      <c r="I19" s="21"/>
      <c r="J19" s="21">
        <f t="shared" ref="J19:N19" si="6">J8*$B$2</f>
        <v>0</v>
      </c>
      <c r="K19" s="21">
        <f t="shared" ca="1" si="6"/>
        <v>0</v>
      </c>
      <c r="L19" s="21">
        <f t="shared" ca="1" si="6"/>
        <v>0</v>
      </c>
      <c r="M19" s="21">
        <f t="shared" ca="1" si="6"/>
        <v>0</v>
      </c>
      <c r="N19" s="21">
        <f t="shared" ca="1" si="6"/>
        <v>0</v>
      </c>
      <c r="O19" s="22">
        <f t="shared" ca="1" si="5"/>
        <v>0</v>
      </c>
      <c r="Q19" s="23"/>
    </row>
    <row r="20" spans="1:17" x14ac:dyDescent="0.2">
      <c r="A20" s="19" t="s">
        <v>15</v>
      </c>
      <c r="B20" s="20"/>
      <c r="C20" s="21"/>
      <c r="D20" s="21"/>
      <c r="E20" s="21"/>
      <c r="F20" s="21"/>
      <c r="G20" s="21"/>
      <c r="H20" s="21"/>
      <c r="I20" s="21"/>
      <c r="J20" s="21">
        <f t="shared" ref="J20:N20" ca="1" si="7">J18*0.3142</f>
        <v>17676.892</v>
      </c>
      <c r="K20" s="21">
        <f t="shared" ca="1" si="7"/>
        <v>0</v>
      </c>
      <c r="L20" s="21">
        <f t="shared" ca="1" si="7"/>
        <v>0</v>
      </c>
      <c r="M20" s="21">
        <f t="shared" ca="1" si="7"/>
        <v>0</v>
      </c>
      <c r="N20" s="21">
        <f t="shared" ca="1" si="7"/>
        <v>0</v>
      </c>
      <c r="O20" s="22">
        <f t="shared" ca="1" si="5"/>
        <v>17676.892</v>
      </c>
      <c r="Q20" s="23"/>
    </row>
    <row r="21" spans="1:17" x14ac:dyDescent="0.2">
      <c r="A21" s="24" t="s">
        <v>37</v>
      </c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17">
        <f t="shared" si="5"/>
        <v>0</v>
      </c>
      <c r="Q21" s="18"/>
    </row>
    <row r="22" spans="1:17" x14ac:dyDescent="0.2">
      <c r="A22" s="27" t="s">
        <v>25</v>
      </c>
      <c r="B22" s="48"/>
      <c r="C22" s="21"/>
      <c r="D22" s="21"/>
      <c r="E22" s="21"/>
      <c r="F22" s="21"/>
      <c r="G22" s="21"/>
      <c r="H22" s="21"/>
      <c r="I22" s="21"/>
      <c r="J22" s="21">
        <f t="shared" ref="J22:N22" ca="1" si="8">ROUND(J16+J17+J18+J19+J20+J21,0)</f>
        <v>94457</v>
      </c>
      <c r="K22" s="21">
        <f t="shared" ca="1" si="8"/>
        <v>0</v>
      </c>
      <c r="L22" s="21">
        <f t="shared" ca="1" si="8"/>
        <v>0</v>
      </c>
      <c r="M22" s="21">
        <f t="shared" ca="1" si="8"/>
        <v>0</v>
      </c>
      <c r="N22" s="21">
        <f t="shared" ca="1" si="8"/>
        <v>0</v>
      </c>
      <c r="O22" s="22">
        <f t="shared" ca="1" si="5"/>
        <v>94457</v>
      </c>
      <c r="Q22" s="23"/>
    </row>
    <row r="23" spans="1:17" x14ac:dyDescent="0.2">
      <c r="A23" s="19"/>
      <c r="B23" s="4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2"/>
    </row>
    <row r="24" spans="1:17" x14ac:dyDescent="0.2">
      <c r="A24" s="19" t="s">
        <v>26</v>
      </c>
      <c r="B24" s="46"/>
      <c r="C24" s="21"/>
      <c r="D24" s="21"/>
      <c r="E24" s="21"/>
      <c r="F24" s="21"/>
      <c r="G24" s="21"/>
      <c r="H24" s="21"/>
      <c r="I24" s="21"/>
      <c r="J24" s="21">
        <f ca="1">SUMIFS('Augusti ersättning'!$D:$D,'Augusti ersättning'!$A:$A,"Resultat",'Augusti ersättning'!$B:$B,$A$4)</f>
        <v>-87288.27</v>
      </c>
      <c r="K24" s="21">
        <f ca="1">SUMIFS('September ersättning'!$D:$D,'September ersättning'!$A:$A,"Resultat",'September ersättning'!$B:$B,$A$4)</f>
        <v>0</v>
      </c>
      <c r="L24" s="21">
        <f ca="1">SUMIFS('Oktober ersättning'!$D:$D,'Oktober ersättning'!$A:$A,"Resultat",'Oktober ersättning'!$B:$B,$A$4)</f>
        <v>0</v>
      </c>
      <c r="M24" s="21">
        <f ca="1">SUMIFS('November ersättning'!$D:$D,'November ersättning'!$A:$A,"Resultat",'November ersättning'!$B:$B,$A$4)</f>
        <v>0</v>
      </c>
      <c r="N24" s="21">
        <f ca="1">SUMIFS('December ersättning'!$D:$D,'December ersättning'!$A:$A,"Resultat",'December ersättning'!$B:$B,$A$4)</f>
        <v>0</v>
      </c>
      <c r="O24" s="22">
        <f ca="1">SUM(B24:N24)</f>
        <v>-87288.27</v>
      </c>
      <c r="Q24" s="23"/>
    </row>
    <row r="25" spans="1:17" x14ac:dyDescent="0.2">
      <c r="A25" s="19"/>
      <c r="B25" s="4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8"/>
      <c r="N25" s="127"/>
      <c r="O25" s="22">
        <f>SUM(B25:N25)</f>
        <v>0</v>
      </c>
      <c r="Q25" s="18"/>
    </row>
    <row r="26" spans="1:17" x14ac:dyDescent="0.2">
      <c r="A26" s="29" t="s">
        <v>3</v>
      </c>
      <c r="B26" s="47">
        <f>SUM(B22:B25)</f>
        <v>0</v>
      </c>
      <c r="C26" s="29"/>
      <c r="D26" s="29"/>
      <c r="E26" s="29"/>
      <c r="F26" s="29"/>
      <c r="G26" s="29"/>
      <c r="H26" s="29"/>
      <c r="I26" s="29"/>
      <c r="J26" s="29">
        <f t="shared" ref="J26:N26" ca="1" si="9">SUM(J22:J25)</f>
        <v>7168.7299999999959</v>
      </c>
      <c r="K26" s="29">
        <f t="shared" ca="1" si="9"/>
        <v>0</v>
      </c>
      <c r="L26" s="29">
        <f t="shared" ca="1" si="9"/>
        <v>0</v>
      </c>
      <c r="M26" s="29">
        <f t="shared" ca="1" si="9"/>
        <v>0</v>
      </c>
      <c r="N26" s="29">
        <f t="shared" ca="1" si="9"/>
        <v>0</v>
      </c>
      <c r="O26" s="197">
        <f ca="1">SUM(O22:O25)</f>
        <v>7168.7299999999959</v>
      </c>
      <c r="Q26" s="23"/>
    </row>
    <row r="27" spans="1:17" x14ac:dyDescent="0.2">
      <c r="Q27" s="23"/>
    </row>
    <row r="28" spans="1:17" x14ac:dyDescent="0.2">
      <c r="O28" s="30"/>
      <c r="Q28" s="23"/>
    </row>
    <row r="29" spans="1:17" x14ac:dyDescent="0.2">
      <c r="A29" s="126"/>
      <c r="B29" s="126"/>
      <c r="C29" s="126"/>
      <c r="D29" s="126"/>
      <c r="E29" s="126"/>
      <c r="F29" s="126"/>
      <c r="G29" s="126"/>
      <c r="H29" s="126"/>
      <c r="Q29" s="23"/>
    </row>
    <row r="30" spans="1:17" x14ac:dyDescent="0.2">
      <c r="A30" s="126"/>
      <c r="B30" s="126"/>
      <c r="C30" s="126"/>
      <c r="D30" s="126"/>
      <c r="E30" s="126"/>
      <c r="F30" s="126"/>
      <c r="G30" s="126"/>
      <c r="H30" s="126"/>
      <c r="Q30" s="23"/>
    </row>
    <row r="31" spans="1:17" x14ac:dyDescent="0.2">
      <c r="A31" s="126"/>
      <c r="B31" s="126"/>
      <c r="C31" s="126"/>
      <c r="D31" s="211"/>
      <c r="E31" s="126"/>
      <c r="F31" s="126"/>
      <c r="G31" s="126"/>
      <c r="H31" s="126"/>
      <c r="Q31" s="23"/>
    </row>
    <row r="32" spans="1:17" x14ac:dyDescent="0.2">
      <c r="A32" s="126"/>
      <c r="B32" s="126"/>
      <c r="C32" s="126"/>
      <c r="D32" s="126"/>
      <c r="E32" s="126"/>
      <c r="F32" s="126"/>
      <c r="G32" s="126"/>
      <c r="H32" s="126"/>
      <c r="Q32" s="23"/>
    </row>
    <row r="33" spans="1:17" x14ac:dyDescent="0.2">
      <c r="A33" s="126"/>
      <c r="B33" s="126"/>
      <c r="C33" s="126"/>
      <c r="D33" s="126"/>
      <c r="E33" s="126"/>
      <c r="F33" s="126"/>
      <c r="G33" s="126"/>
      <c r="H33" s="126"/>
      <c r="Q33" s="6"/>
    </row>
    <row r="34" spans="1:17" x14ac:dyDescent="0.2">
      <c r="A34" s="126"/>
      <c r="B34" s="126"/>
      <c r="C34" s="126"/>
      <c r="D34" s="126"/>
      <c r="E34" s="126"/>
      <c r="F34" s="126"/>
      <c r="G34" s="126"/>
      <c r="H34" s="126"/>
      <c r="Q34" s="23"/>
    </row>
    <row r="35" spans="1:17" x14ac:dyDescent="0.2">
      <c r="A35" s="126"/>
      <c r="B35" s="126"/>
      <c r="C35" s="126"/>
      <c r="D35" s="126"/>
      <c r="E35" s="126"/>
      <c r="F35" s="126"/>
      <c r="G35" s="126"/>
      <c r="H35" s="126"/>
    </row>
    <row r="36" spans="1:17" x14ac:dyDescent="0.2">
      <c r="A36" s="126"/>
      <c r="B36" s="126"/>
      <c r="C36" s="126"/>
      <c r="D36" s="126"/>
      <c r="E36" s="126"/>
      <c r="F36" s="126"/>
      <c r="G36" s="126"/>
      <c r="H36" s="126"/>
    </row>
    <row r="37" spans="1:17" x14ac:dyDescent="0.2">
      <c r="A37" s="114"/>
    </row>
  </sheetData>
  <phoneticPr fontId="12" type="noConversion"/>
  <printOptions gridLines="1"/>
  <pageMargins left="0.75" right="0.75" top="1" bottom="1" header="0.5" footer="0.5"/>
  <pageSetup paperSize="9" orientation="landscape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"/>
  <sheetViews>
    <sheetView workbookViewId="0">
      <selection activeCell="C8" sqref="C8:I26"/>
    </sheetView>
  </sheetViews>
  <sheetFormatPr defaultColWidth="8.85546875" defaultRowHeight="12.75" x14ac:dyDescent="0.2"/>
  <cols>
    <col min="1" max="1" width="26.28515625" style="187" customWidth="1"/>
    <col min="2" max="2" width="10.42578125" style="187" customWidth="1"/>
    <col min="3" max="14" width="8.7109375" style="187" customWidth="1"/>
    <col min="15" max="15" width="9.7109375" style="187" bestFit="1" customWidth="1"/>
    <col min="16" max="16384" width="8.85546875" style="187"/>
  </cols>
  <sheetData>
    <row r="1" spans="1:17" x14ac:dyDescent="0.2">
      <c r="A1" s="6" t="s">
        <v>2</v>
      </c>
      <c r="B1" s="155">
        <v>900</v>
      </c>
      <c r="C1" s="196"/>
      <c r="D1" s="196"/>
      <c r="E1" s="196"/>
      <c r="F1" s="126"/>
      <c r="G1" s="8"/>
    </row>
    <row r="2" spans="1:17" x14ac:dyDescent="0.2">
      <c r="A2" s="6" t="s">
        <v>67</v>
      </c>
      <c r="B2" s="6"/>
      <c r="D2" s="8"/>
      <c r="E2" s="8"/>
      <c r="G2" s="8"/>
    </row>
    <row r="3" spans="1:17" x14ac:dyDescent="0.2">
      <c r="A3" s="6" t="s">
        <v>1</v>
      </c>
      <c r="B3" s="31">
        <v>43132</v>
      </c>
    </row>
    <row r="4" spans="1:17" x14ac:dyDescent="0.2">
      <c r="A4" s="32" t="str">
        <f ca="1">MID(CELL("Filename",A1),FIND("]",CELL("Filename",A1))+1,255)</f>
        <v>2 Kalle Karlsson</v>
      </c>
      <c r="B4" s="33" t="s">
        <v>24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</row>
    <row r="5" spans="1:17" ht="15" x14ac:dyDescent="0.25">
      <c r="A5" s="44" t="s">
        <v>111</v>
      </c>
      <c r="B5" s="9">
        <v>43100</v>
      </c>
      <c r="C5" s="36">
        <v>176</v>
      </c>
      <c r="D5" s="36">
        <v>160</v>
      </c>
      <c r="E5" s="36">
        <v>168</v>
      </c>
      <c r="F5" s="36">
        <v>160</v>
      </c>
      <c r="G5" s="36">
        <v>168</v>
      </c>
      <c r="H5" s="36">
        <v>152</v>
      </c>
      <c r="I5" s="36">
        <v>176</v>
      </c>
      <c r="J5" s="36">
        <v>184</v>
      </c>
      <c r="K5" s="36">
        <v>160</v>
      </c>
      <c r="L5" s="36">
        <v>184</v>
      </c>
      <c r="M5" s="36">
        <v>176</v>
      </c>
      <c r="N5" s="36">
        <v>136</v>
      </c>
      <c r="O5" s="37">
        <f>SUM(C5:N5)</f>
        <v>2000</v>
      </c>
    </row>
    <row r="6" spans="1:17" x14ac:dyDescent="0.2">
      <c r="A6" s="38"/>
      <c r="B6" s="39"/>
      <c r="C6" s="45" t="s">
        <v>19</v>
      </c>
      <c r="D6" s="40" t="s">
        <v>20</v>
      </c>
      <c r="E6" s="40" t="s">
        <v>21</v>
      </c>
      <c r="F6" s="40" t="s">
        <v>22</v>
      </c>
      <c r="G6" s="40" t="s">
        <v>23</v>
      </c>
      <c r="H6" s="40" t="s">
        <v>6</v>
      </c>
      <c r="I6" s="40" t="s">
        <v>5</v>
      </c>
      <c r="J6" s="40" t="s">
        <v>7</v>
      </c>
      <c r="K6" s="40" t="s">
        <v>8</v>
      </c>
      <c r="L6" s="40" t="s">
        <v>9</v>
      </c>
      <c r="M6" s="40" t="s">
        <v>10</v>
      </c>
      <c r="N6" s="40" t="s">
        <v>11</v>
      </c>
      <c r="O6" s="41" t="s">
        <v>12</v>
      </c>
    </row>
    <row r="7" spans="1:17" x14ac:dyDescent="0.2">
      <c r="A7" s="10" t="s">
        <v>16</v>
      </c>
      <c r="B7" s="11"/>
      <c r="C7" s="133"/>
      <c r="D7" s="134"/>
      <c r="E7" s="134"/>
      <c r="F7" s="134"/>
      <c r="G7" s="134"/>
      <c r="H7" s="134"/>
      <c r="I7" s="134"/>
      <c r="J7" s="134">
        <v>184</v>
      </c>
      <c r="K7" s="134"/>
      <c r="L7" s="134"/>
      <c r="M7" s="134"/>
      <c r="N7" s="134"/>
      <c r="O7" s="132">
        <f>SUM(B7:N7)</f>
        <v>184</v>
      </c>
    </row>
    <row r="8" spans="1:17" x14ac:dyDescent="0.2">
      <c r="A8" s="13" t="s">
        <v>38</v>
      </c>
      <c r="B8" s="14"/>
      <c r="C8" s="21"/>
      <c r="D8" s="21"/>
      <c r="E8" s="21"/>
      <c r="F8" s="137"/>
      <c r="G8" s="137"/>
      <c r="H8" s="21"/>
      <c r="I8" s="21"/>
      <c r="J8" s="137">
        <f>SUMIF(augusti!$C:$C,$A$5,augusti!$H:$H)-J11-J13-J12</f>
        <v>160</v>
      </c>
      <c r="K8" s="21">
        <f ca="1">SUMIF(september!$C:$C,$A$5,september!$H:$H)-K11-K13-K12</f>
        <v>0</v>
      </c>
      <c r="L8" s="21">
        <f ca="1">SUMIF(oktober!$C:$C,$A$5,oktober!$H:$H)-L11-L13-L12</f>
        <v>0</v>
      </c>
      <c r="M8" s="21">
        <f ca="1">SUMIF(november!$C:$C,$A$5,november!$H:$H)-M11-M13-M12</f>
        <v>0</v>
      </c>
      <c r="N8" s="21">
        <f ca="1">SUMIF(december!$C:$C,$A$5,december!$H:$H)-N11-N13-N12</f>
        <v>0</v>
      </c>
      <c r="O8" s="12">
        <f ca="1">SUM(B8:N8)</f>
        <v>160</v>
      </c>
    </row>
    <row r="9" spans="1:17" x14ac:dyDescent="0.2">
      <c r="A9" s="13" t="s">
        <v>64</v>
      </c>
      <c r="B9" s="16"/>
      <c r="C9" s="21"/>
      <c r="D9" s="21"/>
      <c r="E9" s="21"/>
      <c r="F9" s="137"/>
      <c r="G9" s="21"/>
      <c r="H9" s="21"/>
      <c r="I9" s="21"/>
      <c r="J9" s="137">
        <f>SUMIFS(augusti!$H:$H,augusti!$C:$C,$A$5,augusti!$D:$D,$A9)</f>
        <v>28</v>
      </c>
      <c r="K9" s="21">
        <f ca="1">SUMIFS(september!$H:$H,september!$C:$C,$A$5,september!$D:$D,$A9)</f>
        <v>0</v>
      </c>
      <c r="L9" s="21">
        <f ca="1">SUMIFS(oktober!$H:$H,oktober!$C:$C,$A$5,oktober!$D:$D,$A9)</f>
        <v>0</v>
      </c>
      <c r="M9" s="21">
        <f ca="1">SUMIFS(november!$H:$H,november!$C:$C,$A$5,november!$D:$D,$A9)</f>
        <v>0</v>
      </c>
      <c r="N9" s="21">
        <f ca="1">SUMIFS(december!$H:$H,december!$C:$C,$A$5,december!$D:$D,$A9)</f>
        <v>0</v>
      </c>
      <c r="O9" s="12">
        <f t="shared" ref="O9:O14" ca="1" si="0">SUM(B9:N9)</f>
        <v>28</v>
      </c>
    </row>
    <row r="10" spans="1:17" x14ac:dyDescent="0.2">
      <c r="A10" s="13" t="s">
        <v>65</v>
      </c>
      <c r="B10" s="16"/>
      <c r="C10" s="21"/>
      <c r="D10" s="21"/>
      <c r="E10" s="21"/>
      <c r="F10" s="137"/>
      <c r="G10" s="21"/>
      <c r="H10" s="21"/>
      <c r="I10" s="21"/>
      <c r="J10" s="137">
        <f>SUMIFS(augusti!$H:$H,augusti!$C:$C,$A$5,augusti!$D:$D,$A10)</f>
        <v>0</v>
      </c>
      <c r="K10" s="21">
        <f ca="1">SUMIFS(september!$H:$H,september!$C:$C,$A$5,september!$D:$D,$A10)</f>
        <v>0</v>
      </c>
      <c r="L10" s="21">
        <f ca="1">SUMIFS(oktober!$H:$H,oktober!$C:$C,$A$5,oktober!$D:$D,$A10)</f>
        <v>0</v>
      </c>
      <c r="M10" s="21">
        <f ca="1">SUMIFS(november!$H:$H,november!$C:$C,$A$5,november!$D:$D,$A10)</f>
        <v>0</v>
      </c>
      <c r="N10" s="21">
        <f ca="1">SUMIFS(december!$H:$H,december!$C:$C,$A$5,december!$D:$D,$A10)</f>
        <v>0</v>
      </c>
      <c r="O10" s="12">
        <f t="shared" ca="1" si="0"/>
        <v>0</v>
      </c>
    </row>
    <row r="11" spans="1:17" x14ac:dyDescent="0.2">
      <c r="A11" s="15" t="s">
        <v>66</v>
      </c>
      <c r="B11" s="16"/>
      <c r="C11" s="138"/>
      <c r="D11" s="138"/>
      <c r="E11" s="138"/>
      <c r="F11" s="139"/>
      <c r="G11" s="138"/>
      <c r="H11" s="138"/>
      <c r="I11" s="138"/>
      <c r="J11" s="139">
        <f t="shared" ref="J11:N11" si="1">SUM(J9:J10)</f>
        <v>28</v>
      </c>
      <c r="K11" s="138">
        <f t="shared" ca="1" si="1"/>
        <v>0</v>
      </c>
      <c r="L11" s="138">
        <f t="shared" ca="1" si="1"/>
        <v>0</v>
      </c>
      <c r="M11" s="138">
        <f t="shared" ca="1" si="1"/>
        <v>0</v>
      </c>
      <c r="N11" s="138">
        <f t="shared" ca="1" si="1"/>
        <v>0</v>
      </c>
      <c r="O11" s="12">
        <f t="shared" ca="1" si="0"/>
        <v>28</v>
      </c>
    </row>
    <row r="12" spans="1:17" x14ac:dyDescent="0.2">
      <c r="A12" s="15" t="s">
        <v>68</v>
      </c>
      <c r="B12" s="16"/>
      <c r="C12" s="21"/>
      <c r="D12" s="21"/>
      <c r="E12" s="21"/>
      <c r="F12" s="137"/>
      <c r="G12" s="21"/>
      <c r="H12" s="21"/>
      <c r="I12" s="21"/>
      <c r="J12" s="137">
        <f>SUMIFS(augusti!$H:$H,augusti!$C:$C,$A$5,augusti!$D:$D,$A12)</f>
        <v>0</v>
      </c>
      <c r="K12" s="21">
        <f ca="1">SUMIFS(september!$H:$H,september!$C:$C,$A$5,september!$D:$D,$A12)</f>
        <v>0</v>
      </c>
      <c r="L12" s="21">
        <f ca="1">SUMIFS(oktober!$H:$H,oktober!$C:$C,$A$5,oktober!$D:$D,$A12)</f>
        <v>0</v>
      </c>
      <c r="M12" s="21">
        <f ca="1">SUMIFS(november!$H:$H,november!$C:$C,$A$5,november!$D:$D,$A12)</f>
        <v>0</v>
      </c>
      <c r="N12" s="21">
        <f ca="1">SUMIFS(december!$H:$H,december!$C:$C,$A$5,december!$D:$D,$A12)</f>
        <v>0</v>
      </c>
      <c r="O12" s="12">
        <f t="shared" ca="1" si="0"/>
        <v>0</v>
      </c>
    </row>
    <row r="13" spans="1:17" x14ac:dyDescent="0.2">
      <c r="A13" s="15" t="s">
        <v>69</v>
      </c>
      <c r="B13" s="16"/>
      <c r="C13" s="21"/>
      <c r="D13" s="21"/>
      <c r="E13" s="21"/>
      <c r="F13" s="137"/>
      <c r="G13" s="21"/>
      <c r="H13" s="21"/>
      <c r="I13" s="21"/>
      <c r="J13" s="137">
        <f>SUMIFS(augusti!$H:$H,augusti!$C:$C,$A$5,augusti!$D:$D,$A13)</f>
        <v>0</v>
      </c>
      <c r="K13" s="21">
        <f ca="1">SUMIFS(september!$H:$H,september!$C:$C,$A$5,september!$D:$D,$A13)</f>
        <v>0</v>
      </c>
      <c r="L13" s="21">
        <f ca="1">SUMIFS(oktober!$H:$H,oktober!$C:$C,$A$5,oktober!$D:$D,$A13)</f>
        <v>0</v>
      </c>
      <c r="M13" s="21">
        <f ca="1">SUMIFS(november!$H:$H,november!$C:$C,$A$5,november!$D:$D,$A13)</f>
        <v>0</v>
      </c>
      <c r="N13" s="21">
        <f ca="1">SUMIFS(december!$H:$H,december!$C:$C,$A$5,december!$D:$D,$A13)</f>
        <v>0</v>
      </c>
      <c r="O13" s="12">
        <f t="shared" ca="1" si="0"/>
        <v>0</v>
      </c>
    </row>
    <row r="14" spans="1:17" x14ac:dyDescent="0.2">
      <c r="A14" s="15" t="s">
        <v>18</v>
      </c>
      <c r="B14" s="16"/>
      <c r="C14" s="139"/>
      <c r="D14" s="138"/>
      <c r="E14" s="138"/>
      <c r="F14" s="139"/>
      <c r="G14" s="139"/>
      <c r="H14" s="138"/>
      <c r="I14" s="138"/>
      <c r="J14" s="139">
        <f t="shared" ref="J14:M14" si="2">J8+J11-J7</f>
        <v>4</v>
      </c>
      <c r="K14" s="139">
        <f t="shared" ca="1" si="2"/>
        <v>0</v>
      </c>
      <c r="L14" s="139">
        <f t="shared" ca="1" si="2"/>
        <v>0</v>
      </c>
      <c r="M14" s="139">
        <f t="shared" ca="1" si="2"/>
        <v>0</v>
      </c>
      <c r="N14" s="139">
        <f ca="1">N8+N11-N7</f>
        <v>0</v>
      </c>
      <c r="O14" s="12">
        <f t="shared" ca="1" si="0"/>
        <v>4</v>
      </c>
    </row>
    <row r="15" spans="1:17" x14ac:dyDescent="0.2">
      <c r="A15" s="42"/>
      <c r="B15" s="43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6"/>
      <c r="O15" s="17"/>
      <c r="Q15" s="18"/>
    </row>
    <row r="16" spans="1:17" x14ac:dyDescent="0.2">
      <c r="A16" s="19" t="s">
        <v>4</v>
      </c>
      <c r="B16" s="20"/>
      <c r="C16" s="21"/>
      <c r="D16" s="21"/>
      <c r="E16" s="21"/>
      <c r="F16" s="21"/>
      <c r="G16" s="21"/>
      <c r="H16" s="21"/>
      <c r="I16" s="21"/>
      <c r="J16" s="21">
        <f>(($B$1*J8)*0.15)</f>
        <v>21600</v>
      </c>
      <c r="K16" s="21">
        <f t="shared" ref="K16:N16" ca="1" si="3">(($B$1*K8)*0.15)</f>
        <v>0</v>
      </c>
      <c r="L16" s="21">
        <f t="shared" ca="1" si="3"/>
        <v>0</v>
      </c>
      <c r="M16" s="21">
        <f t="shared" ca="1" si="3"/>
        <v>0</v>
      </c>
      <c r="N16" s="21">
        <f t="shared" ca="1" si="3"/>
        <v>0</v>
      </c>
      <c r="O16" s="22">
        <f ca="1">SUM(B16:N16)</f>
        <v>21600</v>
      </c>
      <c r="Q16" s="23"/>
    </row>
    <row r="17" spans="1:17" x14ac:dyDescent="0.2">
      <c r="A17" s="19" t="s">
        <v>13</v>
      </c>
      <c r="B17" s="20"/>
      <c r="C17" s="21"/>
      <c r="D17" s="21"/>
      <c r="E17" s="21"/>
      <c r="F17" s="21"/>
      <c r="G17" s="21"/>
      <c r="H17" s="21"/>
      <c r="I17" s="21"/>
      <c r="J17" s="21">
        <f t="shared" ref="J17:N17" si="4">J14*$B$1*50%</f>
        <v>1800</v>
      </c>
      <c r="K17" s="21">
        <f t="shared" ca="1" si="4"/>
        <v>0</v>
      </c>
      <c r="L17" s="21">
        <f t="shared" ca="1" si="4"/>
        <v>0</v>
      </c>
      <c r="M17" s="21">
        <f t="shared" ca="1" si="4"/>
        <v>0</v>
      </c>
      <c r="N17" s="21">
        <f t="shared" ca="1" si="4"/>
        <v>0</v>
      </c>
      <c r="O17" s="22">
        <f t="shared" ref="O17:O22" ca="1" si="5">SUM(B17:N17)</f>
        <v>1800</v>
      </c>
      <c r="Q17" s="23"/>
    </row>
    <row r="18" spans="1:17" x14ac:dyDescent="0.2">
      <c r="A18" s="19" t="s">
        <v>14</v>
      </c>
      <c r="B18" s="20"/>
      <c r="C18" s="21"/>
      <c r="D18" s="21"/>
      <c r="E18" s="21"/>
      <c r="F18" s="21"/>
      <c r="G18" s="21"/>
      <c r="H18" s="21"/>
      <c r="I18" s="21"/>
      <c r="J18" s="21">
        <f ca="1">-SUMIFS('Augusti ersättning'!$D:$D,'Augusti ersättning'!$A:$A,"Lön",'Augusti ersättning'!$B:$B,$A$4)</f>
        <v>58504</v>
      </c>
      <c r="K18" s="21">
        <f ca="1">-SUMIFS('September ersättning'!$D:$D,'September ersättning'!$A:$A,"Lön",'September ersättning'!$B:$B,$A$4)</f>
        <v>0</v>
      </c>
      <c r="L18" s="21">
        <f ca="1">-SUMIFS('Oktober ersättning'!$D:$D,'Oktober ersättning'!$A:$A,"Lön",'Oktober ersättning'!$B:$B,$A$4)</f>
        <v>0</v>
      </c>
      <c r="M18" s="21">
        <f ca="1">-SUMIFS('November ersättning'!$D:$D,'November ersättning'!$A:$A,"Lön",'November ersättning'!$B:$B,$A$4)</f>
        <v>0</v>
      </c>
      <c r="N18" s="21">
        <f ca="1">-SUMIFS('December ersättning'!$D:$D,'December ersättning'!$A:$A,"Lön",'December ersättning'!$B:$B,$A$4)</f>
        <v>0</v>
      </c>
      <c r="O18" s="22">
        <f t="shared" ca="1" si="5"/>
        <v>58504</v>
      </c>
      <c r="Q18" s="23"/>
    </row>
    <row r="19" spans="1:17" x14ac:dyDescent="0.2">
      <c r="A19" s="19" t="s">
        <v>67</v>
      </c>
      <c r="B19" s="20"/>
      <c r="C19" s="21"/>
      <c r="D19" s="21"/>
      <c r="E19" s="21"/>
      <c r="F19" s="21"/>
      <c r="G19" s="21"/>
      <c r="H19" s="21"/>
      <c r="I19" s="21"/>
      <c r="J19" s="21">
        <f>J8*$B$2</f>
        <v>0</v>
      </c>
      <c r="K19" s="21">
        <f t="shared" ref="K19:N19" ca="1" si="6">K8*$B$2</f>
        <v>0</v>
      </c>
      <c r="L19" s="21">
        <f t="shared" ca="1" si="6"/>
        <v>0</v>
      </c>
      <c r="M19" s="21">
        <f t="shared" ca="1" si="6"/>
        <v>0</v>
      </c>
      <c r="N19" s="21">
        <f t="shared" ca="1" si="6"/>
        <v>0</v>
      </c>
      <c r="O19" s="22">
        <f t="shared" ca="1" si="5"/>
        <v>0</v>
      </c>
      <c r="Q19" s="23"/>
    </row>
    <row r="20" spans="1:17" x14ac:dyDescent="0.2">
      <c r="A20" s="19" t="s">
        <v>15</v>
      </c>
      <c r="B20" s="20"/>
      <c r="C20" s="21"/>
      <c r="D20" s="21"/>
      <c r="E20" s="21"/>
      <c r="F20" s="21"/>
      <c r="G20" s="21"/>
      <c r="H20" s="21"/>
      <c r="I20" s="21"/>
      <c r="J20" s="21">
        <f t="shared" ref="J20:N20" ca="1" si="7">J18*0.3142</f>
        <v>18381.9568</v>
      </c>
      <c r="K20" s="21">
        <f t="shared" ca="1" si="7"/>
        <v>0</v>
      </c>
      <c r="L20" s="21">
        <f t="shared" ca="1" si="7"/>
        <v>0</v>
      </c>
      <c r="M20" s="21">
        <f t="shared" ca="1" si="7"/>
        <v>0</v>
      </c>
      <c r="N20" s="21">
        <f t="shared" ca="1" si="7"/>
        <v>0</v>
      </c>
      <c r="O20" s="22">
        <f t="shared" ca="1" si="5"/>
        <v>18381.9568</v>
      </c>
      <c r="Q20" s="23"/>
    </row>
    <row r="21" spans="1:17" x14ac:dyDescent="0.2">
      <c r="A21" s="24" t="s">
        <v>37</v>
      </c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17">
        <f t="shared" si="5"/>
        <v>0</v>
      </c>
      <c r="Q21" s="18"/>
    </row>
    <row r="22" spans="1:17" x14ac:dyDescent="0.2">
      <c r="A22" s="27" t="s">
        <v>25</v>
      </c>
      <c r="B22" s="48"/>
      <c r="C22" s="21"/>
      <c r="D22" s="21"/>
      <c r="E22" s="21"/>
      <c r="F22" s="21"/>
      <c r="G22" s="21"/>
      <c r="H22" s="21"/>
      <c r="I22" s="21"/>
      <c r="J22" s="21">
        <f t="shared" ref="J22:N22" ca="1" si="8">ROUND(J16+J17+J18+J19+J20+J21,0)</f>
        <v>100286</v>
      </c>
      <c r="K22" s="21">
        <f t="shared" ca="1" si="8"/>
        <v>0</v>
      </c>
      <c r="L22" s="21">
        <f t="shared" ca="1" si="8"/>
        <v>0</v>
      </c>
      <c r="M22" s="21">
        <f t="shared" ca="1" si="8"/>
        <v>0</v>
      </c>
      <c r="N22" s="21">
        <f t="shared" ca="1" si="8"/>
        <v>0</v>
      </c>
      <c r="O22" s="22">
        <f t="shared" ca="1" si="5"/>
        <v>100286</v>
      </c>
      <c r="Q22" s="23"/>
    </row>
    <row r="23" spans="1:17" x14ac:dyDescent="0.2">
      <c r="A23" s="19"/>
      <c r="B23" s="4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2"/>
    </row>
    <row r="24" spans="1:17" x14ac:dyDescent="0.2">
      <c r="A24" s="19" t="s">
        <v>26</v>
      </c>
      <c r="B24" s="46"/>
      <c r="C24" s="21"/>
      <c r="D24" s="21"/>
      <c r="E24" s="21"/>
      <c r="F24" s="21"/>
      <c r="G24" s="21"/>
      <c r="H24" s="21"/>
      <c r="I24" s="21"/>
      <c r="J24" s="21">
        <f ca="1">SUMIFS('Augusti ersättning'!$D:$D,'Augusti ersättning'!$A:$A,"Resultat",'Augusti ersättning'!$B:$B,$A$4)</f>
        <v>-90133.09</v>
      </c>
      <c r="K24" s="21">
        <f ca="1">SUMIFS('September ersättning'!$D:$D,'September ersättning'!$A:$A,"Resultat",'September ersättning'!$B:$B,$A$4)</f>
        <v>0</v>
      </c>
      <c r="L24" s="21">
        <f ca="1">SUMIFS('Oktober ersättning'!$D:$D,'Oktober ersättning'!$A:$A,"Resultat",'Oktober ersättning'!$B:$B,$A$4)</f>
        <v>0</v>
      </c>
      <c r="M24" s="21">
        <f ca="1">SUMIFS('November ersättning'!$D:$D,'November ersättning'!$A:$A,"Resultat",'November ersättning'!$B:$B,$A$4)</f>
        <v>0</v>
      </c>
      <c r="N24" s="21">
        <f ca="1">SUMIFS('December ersättning'!$D:$D,'December ersättning'!$A:$A,"Resultat",'December ersättning'!$B:$B,$A$4)</f>
        <v>0</v>
      </c>
      <c r="O24" s="22">
        <f ca="1">SUM(B24:N24)</f>
        <v>-90133.09</v>
      </c>
      <c r="Q24" s="23"/>
    </row>
    <row r="25" spans="1:17" x14ac:dyDescent="0.2">
      <c r="A25" s="19"/>
      <c r="B25" s="4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8"/>
      <c r="N25" s="127"/>
      <c r="O25" s="22">
        <f>SUM(B25:N25)</f>
        <v>0</v>
      </c>
      <c r="Q25" s="18"/>
    </row>
    <row r="26" spans="1:17" x14ac:dyDescent="0.2">
      <c r="A26" s="29" t="s">
        <v>3</v>
      </c>
      <c r="B26" s="47">
        <f>SUM(B22:B25)</f>
        <v>0</v>
      </c>
      <c r="C26" s="29"/>
      <c r="D26" s="29"/>
      <c r="E26" s="29"/>
      <c r="F26" s="29"/>
      <c r="G26" s="202"/>
      <c r="H26" s="29"/>
      <c r="I26" s="29"/>
      <c r="J26" s="29">
        <f t="shared" ref="J26:N26" ca="1" si="9">SUM(J22:J25)</f>
        <v>10152.910000000003</v>
      </c>
      <c r="K26" s="29">
        <f t="shared" ca="1" si="9"/>
        <v>0</v>
      </c>
      <c r="L26" s="29">
        <f t="shared" ca="1" si="9"/>
        <v>0</v>
      </c>
      <c r="M26" s="29">
        <f t="shared" ca="1" si="9"/>
        <v>0</v>
      </c>
      <c r="N26" s="29">
        <f t="shared" ca="1" si="9"/>
        <v>0</v>
      </c>
      <c r="O26" s="197">
        <f ca="1">SUM(O22:O25)</f>
        <v>10152.910000000003</v>
      </c>
      <c r="Q26" s="23"/>
    </row>
    <row r="27" spans="1:17" x14ac:dyDescent="0.2">
      <c r="Q27" s="23"/>
    </row>
    <row r="28" spans="1:17" x14ac:dyDescent="0.2">
      <c r="A28" s="126"/>
      <c r="B28" s="126"/>
      <c r="C28" s="126"/>
      <c r="D28" s="126"/>
      <c r="E28" s="126"/>
      <c r="F28" s="126"/>
      <c r="G28" s="126"/>
      <c r="O28" s="30"/>
      <c r="Q28" s="23"/>
    </row>
    <row r="29" spans="1:17" x14ac:dyDescent="0.2">
      <c r="A29" s="126"/>
      <c r="B29" s="126"/>
      <c r="C29" s="126"/>
      <c r="D29" s="126"/>
      <c r="E29" s="126"/>
      <c r="F29" s="126"/>
      <c r="G29" s="126"/>
      <c r="Q29" s="23"/>
    </row>
    <row r="30" spans="1:17" x14ac:dyDescent="0.2">
      <c r="A30" s="126"/>
      <c r="B30" s="126"/>
      <c r="C30" s="126"/>
      <c r="D30" s="126"/>
      <c r="E30" s="126"/>
      <c r="F30" s="126"/>
      <c r="G30" s="126"/>
      <c r="Q30" s="23"/>
    </row>
    <row r="31" spans="1:17" x14ac:dyDescent="0.2">
      <c r="A31" s="126"/>
      <c r="B31" s="126"/>
      <c r="C31" s="126"/>
      <c r="D31" s="211"/>
      <c r="E31" s="126"/>
      <c r="F31" s="126"/>
      <c r="G31" s="126"/>
      <c r="J31" s="18"/>
      <c r="K31" s="18"/>
      <c r="L31" s="219"/>
      <c r="M31" s="18"/>
      <c r="Q31" s="23"/>
    </row>
    <row r="32" spans="1:17" x14ac:dyDescent="0.2">
      <c r="A32" s="126"/>
      <c r="B32" s="126"/>
      <c r="C32" s="126"/>
      <c r="D32" s="126"/>
      <c r="E32" s="126"/>
      <c r="F32" s="126"/>
      <c r="G32" s="126"/>
      <c r="J32" s="18"/>
      <c r="K32" s="18"/>
      <c r="L32" s="219"/>
      <c r="M32" s="18"/>
      <c r="Q32" s="23"/>
    </row>
    <row r="33" spans="1:17" x14ac:dyDescent="0.2">
      <c r="A33" s="126"/>
      <c r="B33" s="126"/>
      <c r="C33" s="126"/>
      <c r="D33" s="126"/>
      <c r="E33" s="126"/>
      <c r="F33" s="126"/>
      <c r="G33" s="126"/>
      <c r="J33" s="18"/>
      <c r="K33" s="18"/>
      <c r="L33" s="219"/>
      <c r="M33" s="18"/>
      <c r="Q33" s="6"/>
    </row>
    <row r="34" spans="1:17" x14ac:dyDescent="0.2">
      <c r="A34" s="126"/>
      <c r="B34" s="126"/>
      <c r="C34" s="126"/>
      <c r="D34" s="126"/>
      <c r="E34" s="126"/>
      <c r="F34" s="126"/>
      <c r="G34" s="126"/>
      <c r="J34" s="18"/>
      <c r="K34" s="18"/>
      <c r="L34" s="220"/>
      <c r="M34" s="18"/>
      <c r="Q34" s="23"/>
    </row>
    <row r="35" spans="1:17" x14ac:dyDescent="0.2">
      <c r="A35" s="126"/>
      <c r="B35" s="126"/>
      <c r="C35" s="126"/>
      <c r="D35" s="126"/>
      <c r="E35" s="126"/>
      <c r="F35" s="126"/>
      <c r="G35" s="126"/>
      <c r="J35" s="18"/>
      <c r="K35" s="18"/>
      <c r="L35" s="18"/>
      <c r="M35" s="18"/>
    </row>
    <row r="36" spans="1:17" x14ac:dyDescent="0.2">
      <c r="A36" s="126"/>
      <c r="B36" s="126"/>
      <c r="C36" s="126"/>
      <c r="D36" s="126"/>
      <c r="E36" s="126"/>
      <c r="F36" s="126"/>
      <c r="G36" s="126"/>
      <c r="J36" s="18"/>
      <c r="K36" s="18"/>
      <c r="L36" s="18"/>
      <c r="M36" s="18"/>
    </row>
    <row r="37" spans="1:17" x14ac:dyDescent="0.2">
      <c r="A37" s="114"/>
      <c r="J37" s="18"/>
      <c r="K37" s="18"/>
      <c r="L37" s="18"/>
      <c r="M37" s="18"/>
    </row>
  </sheetData>
  <printOptions gridLines="1"/>
  <pageMargins left="0.75" right="0.75" top="1" bottom="1" header="0.5" footer="0.5"/>
  <pageSetup paperSize="9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workbookViewId="0">
      <selection activeCell="O22" sqref="O22"/>
    </sheetView>
  </sheetViews>
  <sheetFormatPr defaultColWidth="8.85546875" defaultRowHeight="12.75" x14ac:dyDescent="0.2"/>
  <cols>
    <col min="1" max="1" width="26.28515625" style="7" customWidth="1"/>
    <col min="2" max="2" width="10.42578125" style="7" customWidth="1"/>
    <col min="3" max="14" width="8.7109375" style="7" customWidth="1"/>
    <col min="15" max="15" width="9.7109375" style="7" bestFit="1" customWidth="1"/>
    <col min="16" max="16384" width="8.85546875" style="7"/>
  </cols>
  <sheetData>
    <row r="1" spans="1:17" x14ac:dyDescent="0.2">
      <c r="A1" s="6" t="s">
        <v>2</v>
      </c>
      <c r="B1" s="155">
        <v>900</v>
      </c>
      <c r="C1" s="162"/>
      <c r="D1" s="8"/>
      <c r="E1" s="8"/>
      <c r="G1" s="8"/>
    </row>
    <row r="2" spans="1:17" x14ac:dyDescent="0.2">
      <c r="A2" s="6" t="s">
        <v>67</v>
      </c>
      <c r="B2" s="162"/>
      <c r="D2" s="8"/>
      <c r="E2" s="8"/>
      <c r="G2" s="8"/>
    </row>
    <row r="3" spans="1:17" x14ac:dyDescent="0.2">
      <c r="A3" s="6" t="s">
        <v>1</v>
      </c>
      <c r="B3" s="31">
        <v>43108</v>
      </c>
    </row>
    <row r="4" spans="1:17" x14ac:dyDescent="0.2">
      <c r="A4" s="32" t="str">
        <f ca="1">MID(CELL("Filename",A1),FIND("]",CELL("Filename",A1))+1,255)</f>
        <v>3 Pelle Pärson</v>
      </c>
      <c r="B4" s="33" t="s">
        <v>24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</row>
    <row r="5" spans="1:17" ht="15" x14ac:dyDescent="0.25">
      <c r="A5" s="44" t="s">
        <v>112</v>
      </c>
      <c r="B5" s="9">
        <v>43100</v>
      </c>
      <c r="C5" s="36">
        <v>176</v>
      </c>
      <c r="D5" s="36">
        <v>160</v>
      </c>
      <c r="E5" s="36">
        <v>168</v>
      </c>
      <c r="F5" s="36">
        <v>160</v>
      </c>
      <c r="G5" s="36">
        <v>168</v>
      </c>
      <c r="H5" s="36">
        <v>152</v>
      </c>
      <c r="I5" s="36">
        <v>176</v>
      </c>
      <c r="J5" s="36">
        <v>184</v>
      </c>
      <c r="K5" s="36">
        <v>160</v>
      </c>
      <c r="L5" s="36">
        <v>184</v>
      </c>
      <c r="M5" s="36">
        <v>176</v>
      </c>
      <c r="N5" s="36">
        <v>136</v>
      </c>
      <c r="O5" s="37">
        <f>SUM(C5:N5)</f>
        <v>2000</v>
      </c>
    </row>
    <row r="6" spans="1:17" x14ac:dyDescent="0.2">
      <c r="A6" s="38"/>
      <c r="B6" s="39"/>
      <c r="C6" s="45" t="s">
        <v>19</v>
      </c>
      <c r="D6" s="40" t="s">
        <v>20</v>
      </c>
      <c r="E6" s="40" t="s">
        <v>21</v>
      </c>
      <c r="F6" s="40" t="s">
        <v>22</v>
      </c>
      <c r="G6" s="40" t="s">
        <v>23</v>
      </c>
      <c r="H6" s="40" t="s">
        <v>6</v>
      </c>
      <c r="I6" s="40" t="s">
        <v>5</v>
      </c>
      <c r="J6" s="40" t="s">
        <v>7</v>
      </c>
      <c r="K6" s="40" t="s">
        <v>8</v>
      </c>
      <c r="L6" s="40" t="s">
        <v>9</v>
      </c>
      <c r="M6" s="40" t="s">
        <v>10</v>
      </c>
      <c r="N6" s="40" t="s">
        <v>11</v>
      </c>
      <c r="O6" s="41" t="s">
        <v>12</v>
      </c>
    </row>
    <row r="7" spans="1:17" x14ac:dyDescent="0.2">
      <c r="A7" s="10" t="s">
        <v>16</v>
      </c>
      <c r="B7" s="11"/>
      <c r="C7" s="133"/>
      <c r="D7" s="134"/>
      <c r="E7" s="134"/>
      <c r="F7" s="134"/>
      <c r="G7" s="134"/>
      <c r="H7" s="134"/>
      <c r="I7" s="134"/>
      <c r="J7" s="134">
        <v>184</v>
      </c>
      <c r="K7" s="134"/>
      <c r="L7" s="134"/>
      <c r="M7" s="134"/>
      <c r="N7" s="134"/>
      <c r="O7" s="132">
        <f>SUM(B7:N7)</f>
        <v>184</v>
      </c>
    </row>
    <row r="8" spans="1:17" ht="14.25" customHeight="1" x14ac:dyDescent="0.2">
      <c r="A8" s="13" t="s">
        <v>38</v>
      </c>
      <c r="B8" s="14"/>
      <c r="C8" s="21"/>
      <c r="D8" s="21"/>
      <c r="E8" s="21"/>
      <c r="F8" s="137"/>
      <c r="G8" s="21"/>
      <c r="H8" s="137"/>
      <c r="I8" s="21"/>
      <c r="J8" s="137">
        <f>SUMIF(augusti!$C:$C,$A$5,augusti!$H:$H)-J11-J13-J12</f>
        <v>177.5</v>
      </c>
      <c r="K8" s="21">
        <f ca="1">SUMIF(september!$C:$C,$A$5,september!$H:$H)-K11-K13-K12</f>
        <v>0</v>
      </c>
      <c r="L8" s="21">
        <f ca="1">SUMIF(oktober!$C:$C,$A$5,oktober!$H:$H)-L11-L13-L12</f>
        <v>0</v>
      </c>
      <c r="M8" s="21">
        <f ca="1">SUMIF(november!$C:$C,$A$5,november!$H:$H)-M11-M13-M12</f>
        <v>0</v>
      </c>
      <c r="N8" s="21">
        <f ca="1">SUMIF(december!$C:$C,$A$5,december!$H:$H)-N11-N13-N12</f>
        <v>0</v>
      </c>
      <c r="O8" s="12">
        <f ca="1">SUM(B8:N8)</f>
        <v>177.5</v>
      </c>
    </row>
    <row r="9" spans="1:17" ht="12" customHeight="1" x14ac:dyDescent="0.2">
      <c r="A9" s="13" t="s">
        <v>64</v>
      </c>
      <c r="B9" s="16"/>
      <c r="C9" s="21"/>
      <c r="D9" s="21"/>
      <c r="E9" s="21"/>
      <c r="F9" s="137"/>
      <c r="G9" s="21"/>
      <c r="H9" s="21"/>
      <c r="I9" s="21"/>
      <c r="J9" s="21">
        <f>SUMIFS(augusti!$H:$H,augusti!$C:$C,$A$5,augusti!$D:$D,$A9)</f>
        <v>0</v>
      </c>
      <c r="K9" s="21">
        <f ca="1">SUMIFS(september!$H:$H,september!$C:$C,$A$5,september!$D:$D,$A9)</f>
        <v>0</v>
      </c>
      <c r="L9" s="21">
        <f ca="1">SUMIFS(oktober!$H:$H,oktober!$C:$C,$A$5,oktober!$D:$D,$A9)</f>
        <v>0</v>
      </c>
      <c r="M9" s="21">
        <f ca="1">SUMIFS(november!$H:$H,november!$C:$C,$A$5,november!$D:$D,$A9)</f>
        <v>0</v>
      </c>
      <c r="N9" s="21">
        <f ca="1">SUMIFS(december!$H:$H,december!$C:$C,$A$5,december!$D:$D,$A9)</f>
        <v>0</v>
      </c>
      <c r="O9" s="12">
        <f t="shared" ref="O9:O14" ca="1" si="0">SUM(B9:N9)</f>
        <v>0</v>
      </c>
    </row>
    <row r="10" spans="1:17" ht="12.75" customHeight="1" x14ac:dyDescent="0.2">
      <c r="A10" s="13" t="s">
        <v>65</v>
      </c>
      <c r="B10" s="16"/>
      <c r="C10" s="21"/>
      <c r="D10" s="21"/>
      <c r="E10" s="21"/>
      <c r="F10" s="137"/>
      <c r="G10" s="21"/>
      <c r="H10" s="21"/>
      <c r="I10" s="21"/>
      <c r="J10" s="21">
        <f>SUMIFS(augusti!$H:$H,augusti!$C:$C,$A$5,augusti!$D:$D,$A10)</f>
        <v>0</v>
      </c>
      <c r="K10" s="21">
        <f ca="1">SUMIFS(september!$H:$H,september!$C:$C,$A$5,september!$D:$D,$A10)</f>
        <v>0</v>
      </c>
      <c r="L10" s="21">
        <f ca="1">SUMIFS(oktober!$H:$H,oktober!$C:$C,$A$5,oktober!$D:$D,$A10)</f>
        <v>0</v>
      </c>
      <c r="M10" s="21">
        <f ca="1">SUMIFS(november!$H:$H,november!$C:$C,$A$5,november!$D:$D,$A10)</f>
        <v>0</v>
      </c>
      <c r="N10" s="21">
        <f ca="1">SUMIFS(december!$H:$H,december!$C:$C,$A$5,december!$D:$D,$A10)</f>
        <v>0</v>
      </c>
      <c r="O10" s="12">
        <f t="shared" ca="1" si="0"/>
        <v>0</v>
      </c>
    </row>
    <row r="11" spans="1:17" ht="12" customHeight="1" x14ac:dyDescent="0.2">
      <c r="A11" s="15" t="s">
        <v>66</v>
      </c>
      <c r="B11" s="16"/>
      <c r="C11" s="138"/>
      <c r="D11" s="138"/>
      <c r="E11" s="138"/>
      <c r="F11" s="139"/>
      <c r="G11" s="138"/>
      <c r="H11" s="138"/>
      <c r="I11" s="138"/>
      <c r="J11" s="138">
        <f t="shared" ref="J11:N11" si="1">SUM(J9:J10)</f>
        <v>0</v>
      </c>
      <c r="K11" s="138">
        <f t="shared" ca="1" si="1"/>
        <v>0</v>
      </c>
      <c r="L11" s="138">
        <f t="shared" ca="1" si="1"/>
        <v>0</v>
      </c>
      <c r="M11" s="138">
        <f t="shared" ca="1" si="1"/>
        <v>0</v>
      </c>
      <c r="N11" s="138">
        <f t="shared" ca="1" si="1"/>
        <v>0</v>
      </c>
      <c r="O11" s="12">
        <f t="shared" ca="1" si="0"/>
        <v>0</v>
      </c>
    </row>
    <row r="12" spans="1:17" ht="14.25" customHeight="1" x14ac:dyDescent="0.2">
      <c r="A12" s="15" t="s">
        <v>68</v>
      </c>
      <c r="B12" s="16"/>
      <c r="C12" s="21"/>
      <c r="D12" s="21"/>
      <c r="E12" s="21"/>
      <c r="F12" s="137"/>
      <c r="G12" s="21"/>
      <c r="H12" s="21"/>
      <c r="I12" s="21"/>
      <c r="J12" s="21">
        <f>SUMIFS(augusti!$H:$H,augusti!$C:$C,$A$5,augusti!$D:$D,$A12)</f>
        <v>0</v>
      </c>
      <c r="K12" s="21">
        <f ca="1">SUMIFS(september!$H:$H,september!$C:$C,$A$5,september!$D:$D,$A12)</f>
        <v>0</v>
      </c>
      <c r="L12" s="21">
        <f ca="1">SUMIFS(oktober!$H:$H,oktober!$C:$C,$A$5,oktober!$D:$D,$A12)</f>
        <v>0</v>
      </c>
      <c r="M12" s="21">
        <f ca="1">SUMIFS(november!$H:$H,november!$C:$C,$A$5,november!$D:$D,$A12)</f>
        <v>0</v>
      </c>
      <c r="N12" s="21">
        <f ca="1">SUMIFS(december!$H:$H,december!$C:$C,$A$5,december!$D:$D,$A12)</f>
        <v>0</v>
      </c>
      <c r="O12" s="12">
        <f t="shared" ca="1" si="0"/>
        <v>0</v>
      </c>
    </row>
    <row r="13" spans="1:17" ht="14.25" customHeight="1" x14ac:dyDescent="0.2">
      <c r="A13" s="15" t="s">
        <v>69</v>
      </c>
      <c r="B13" s="16"/>
      <c r="C13" s="21"/>
      <c r="D13" s="21"/>
      <c r="E13" s="21"/>
      <c r="F13" s="137"/>
      <c r="G13" s="21"/>
      <c r="H13" s="21"/>
      <c r="I13" s="21"/>
      <c r="J13" s="21">
        <f>SUMIFS(augusti!$H:$H,augusti!$C:$C,$A$5,augusti!$D:$D,$A13)</f>
        <v>6.5</v>
      </c>
      <c r="K13" s="21">
        <f ca="1">SUMIFS(september!$H:$H,september!$C:$C,$A$5,september!$D:$D,$A13)</f>
        <v>0</v>
      </c>
      <c r="L13" s="21">
        <f ca="1">SUMIFS(oktober!$H:$H,oktober!$C:$C,$A$5,oktober!$D:$D,$A13)</f>
        <v>0</v>
      </c>
      <c r="M13" s="21">
        <f ca="1">SUMIFS(november!$H:$H,november!$C:$C,$A$5,november!$D:$D,$A13)</f>
        <v>0</v>
      </c>
      <c r="N13" s="21">
        <f ca="1">SUMIFS(december!$H:$H,december!$C:$C,$A$5,december!$D:$D,$A13)</f>
        <v>0</v>
      </c>
      <c r="O13" s="12">
        <f t="shared" ca="1" si="0"/>
        <v>6.5</v>
      </c>
    </row>
    <row r="14" spans="1:17" x14ac:dyDescent="0.2">
      <c r="A14" s="15" t="s">
        <v>18</v>
      </c>
      <c r="B14" s="16"/>
      <c r="C14" s="139"/>
      <c r="D14" s="138"/>
      <c r="E14" s="138"/>
      <c r="F14" s="139"/>
      <c r="G14" s="138"/>
      <c r="H14" s="139"/>
      <c r="I14" s="138"/>
      <c r="J14" s="139">
        <f>J8+J11-J7</f>
        <v>-6.5</v>
      </c>
      <c r="K14" s="138">
        <f t="shared" ref="K14:M14" ca="1" si="2">K8+K11-K7</f>
        <v>0</v>
      </c>
      <c r="L14" s="139">
        <f t="shared" ca="1" si="2"/>
        <v>0</v>
      </c>
      <c r="M14" s="139">
        <f t="shared" ca="1" si="2"/>
        <v>0</v>
      </c>
      <c r="N14" s="139">
        <f ca="1">N8+N11-N7</f>
        <v>0</v>
      </c>
      <c r="O14" s="12">
        <f t="shared" ca="1" si="0"/>
        <v>-6.5</v>
      </c>
    </row>
    <row r="15" spans="1:17" x14ac:dyDescent="0.2">
      <c r="A15" s="42"/>
      <c r="B15" s="43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6"/>
      <c r="O15" s="17"/>
      <c r="Q15" s="18"/>
    </row>
    <row r="16" spans="1:17" x14ac:dyDescent="0.2">
      <c r="A16" s="19" t="s">
        <v>4</v>
      </c>
      <c r="B16" s="20"/>
      <c r="C16" s="21"/>
      <c r="D16" s="21"/>
      <c r="E16" s="21"/>
      <c r="F16" s="21"/>
      <c r="G16" s="21"/>
      <c r="H16" s="21"/>
      <c r="I16" s="21"/>
      <c r="J16" s="21">
        <f>(($B$1*J8)*0.15)</f>
        <v>23962.5</v>
      </c>
      <c r="K16" s="21">
        <f t="shared" ref="K16:N16" ca="1" si="3">(($B$1*K8)*0.15)</f>
        <v>0</v>
      </c>
      <c r="L16" s="21">
        <f t="shared" ca="1" si="3"/>
        <v>0</v>
      </c>
      <c r="M16" s="21">
        <f t="shared" ca="1" si="3"/>
        <v>0</v>
      </c>
      <c r="N16" s="21">
        <f t="shared" ca="1" si="3"/>
        <v>0</v>
      </c>
      <c r="O16" s="22">
        <f ca="1">SUM(B16:N16)</f>
        <v>23962.5</v>
      </c>
      <c r="Q16" s="23"/>
    </row>
    <row r="17" spans="1:17" x14ac:dyDescent="0.2">
      <c r="A17" s="19" t="s">
        <v>13</v>
      </c>
      <c r="B17" s="20"/>
      <c r="C17" s="21"/>
      <c r="D17" s="21"/>
      <c r="E17" s="21"/>
      <c r="F17" s="21"/>
      <c r="G17" s="21"/>
      <c r="H17" s="21"/>
      <c r="I17" s="21"/>
      <c r="J17" s="21">
        <f>J14*$B$1*50%</f>
        <v>-2925</v>
      </c>
      <c r="K17" s="21">
        <f t="shared" ref="K17:N17" ca="1" si="4">K14*$B$1*50%</f>
        <v>0</v>
      </c>
      <c r="L17" s="21">
        <f t="shared" ca="1" si="4"/>
        <v>0</v>
      </c>
      <c r="M17" s="21">
        <f t="shared" ca="1" si="4"/>
        <v>0</v>
      </c>
      <c r="N17" s="21">
        <f t="shared" ca="1" si="4"/>
        <v>0</v>
      </c>
      <c r="O17" s="22">
        <f t="shared" ref="O17:O22" ca="1" si="5">SUM(B17:N17)</f>
        <v>-2925</v>
      </c>
      <c r="Q17" s="23"/>
    </row>
    <row r="18" spans="1:17" x14ac:dyDescent="0.2">
      <c r="A18" s="19" t="s">
        <v>14</v>
      </c>
      <c r="B18" s="20"/>
      <c r="C18" s="21"/>
      <c r="D18" s="21"/>
      <c r="E18" s="21"/>
      <c r="F18" s="21"/>
      <c r="G18" s="21"/>
      <c r="H18" s="21"/>
      <c r="I18" s="21"/>
      <c r="J18" s="21">
        <f ca="1">-SUMIFS('Augusti ersättning'!$D:$D,'Augusti ersättning'!$A:$A,"Lön",'Augusti ersättning'!$B:$B,$A$4)</f>
        <v>41303.599999999999</v>
      </c>
      <c r="K18" s="21">
        <f ca="1">-SUMIFS('September ersättning'!$D:$D,'September ersättning'!$A:$A,"Lön",'September ersättning'!$B:$B,$A$4)</f>
        <v>0</v>
      </c>
      <c r="L18" s="21">
        <f ca="1">-SUMIFS('Oktober ersättning'!$D:$D,'Oktober ersättning'!$A:$A,"Lön",'Oktober ersättning'!$B:$B,$A$4)</f>
        <v>0</v>
      </c>
      <c r="M18" s="21">
        <f ca="1">-SUMIFS('November ersättning'!$D:$D,'November ersättning'!$A:$A,"Lön",'November ersättning'!$B:$B,$A$4)</f>
        <v>0</v>
      </c>
      <c r="N18" s="21">
        <f ca="1">-SUMIFS('December ersättning'!$D:$D,'December ersättning'!$A:$A,"Lön",'December ersättning'!$B:$B,$A$4)</f>
        <v>0</v>
      </c>
      <c r="O18" s="22">
        <f t="shared" ca="1" si="5"/>
        <v>41303.599999999999</v>
      </c>
      <c r="Q18" s="23"/>
    </row>
    <row r="19" spans="1:17" x14ac:dyDescent="0.2">
      <c r="A19" s="19" t="s">
        <v>67</v>
      </c>
      <c r="B19" s="20"/>
      <c r="C19" s="21"/>
      <c r="D19" s="21"/>
      <c r="E19" s="21"/>
      <c r="F19" s="21"/>
      <c r="G19" s="21"/>
      <c r="H19" s="21"/>
      <c r="I19" s="21"/>
      <c r="J19" s="21">
        <f t="shared" ref="J19:M19" si="6">J8*$B$2</f>
        <v>0</v>
      </c>
      <c r="K19" s="21">
        <f t="shared" ca="1" si="6"/>
        <v>0</v>
      </c>
      <c r="L19" s="21">
        <f t="shared" ca="1" si="6"/>
        <v>0</v>
      </c>
      <c r="M19" s="21">
        <f t="shared" ca="1" si="6"/>
        <v>0</v>
      </c>
      <c r="N19" s="21">
        <f t="shared" ref="N19" ca="1" si="7">N8*$B$2</f>
        <v>0</v>
      </c>
      <c r="O19" s="22">
        <f ca="1">SUM(B19:N19)</f>
        <v>0</v>
      </c>
      <c r="Q19" s="23"/>
    </row>
    <row r="20" spans="1:17" x14ac:dyDescent="0.2">
      <c r="A20" s="19" t="s">
        <v>15</v>
      </c>
      <c r="B20" s="20"/>
      <c r="C20" s="21"/>
      <c r="D20" s="21"/>
      <c r="E20" s="21"/>
      <c r="F20" s="21"/>
      <c r="G20" s="21"/>
      <c r="H20" s="21"/>
      <c r="I20" s="21"/>
      <c r="J20" s="21">
        <f t="shared" ref="J20:N20" ca="1" si="8">J18*0.3142</f>
        <v>12977.591119999999</v>
      </c>
      <c r="K20" s="21">
        <f ca="1">K18*0.3142</f>
        <v>0</v>
      </c>
      <c r="L20" s="21">
        <f t="shared" ca="1" si="8"/>
        <v>0</v>
      </c>
      <c r="M20" s="21">
        <f t="shared" ca="1" si="8"/>
        <v>0</v>
      </c>
      <c r="N20" s="21">
        <f t="shared" ca="1" si="8"/>
        <v>0</v>
      </c>
      <c r="O20" s="22">
        <f t="shared" ca="1" si="5"/>
        <v>12977.591119999999</v>
      </c>
      <c r="Q20" s="23"/>
    </row>
    <row r="21" spans="1:17" x14ac:dyDescent="0.2">
      <c r="A21" s="24" t="s">
        <v>37</v>
      </c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17">
        <f t="shared" si="5"/>
        <v>0</v>
      </c>
      <c r="Q21" s="18"/>
    </row>
    <row r="22" spans="1:17" x14ac:dyDescent="0.2">
      <c r="A22" s="27" t="s">
        <v>25</v>
      </c>
      <c r="B22" s="46"/>
      <c r="C22" s="21"/>
      <c r="D22" s="21"/>
      <c r="E22" s="21"/>
      <c r="F22" s="21"/>
      <c r="G22" s="21"/>
      <c r="H22" s="21"/>
      <c r="I22" s="21"/>
      <c r="J22" s="21">
        <f ca="1">ROUND(J16+J17+J18+J19+J20+J21,0)</f>
        <v>75319</v>
      </c>
      <c r="K22" s="21">
        <f t="shared" ref="K22:N22" ca="1" si="9">ROUND(K16+K17+K18+K19+K20+K21,0)</f>
        <v>0</v>
      </c>
      <c r="L22" s="21">
        <f t="shared" ca="1" si="9"/>
        <v>0</v>
      </c>
      <c r="M22" s="21">
        <f t="shared" ca="1" si="9"/>
        <v>0</v>
      </c>
      <c r="N22" s="21">
        <f t="shared" ca="1" si="9"/>
        <v>0</v>
      </c>
      <c r="O22" s="22">
        <f t="shared" ca="1" si="5"/>
        <v>75319</v>
      </c>
      <c r="Q22" s="23"/>
    </row>
    <row r="23" spans="1:17" x14ac:dyDescent="0.2">
      <c r="A23" s="19"/>
      <c r="B23" s="4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2"/>
    </row>
    <row r="24" spans="1:17" x14ac:dyDescent="0.2">
      <c r="A24" s="19" t="s">
        <v>26</v>
      </c>
      <c r="B24" s="46"/>
      <c r="C24" s="21"/>
      <c r="D24" s="21"/>
      <c r="E24" s="21"/>
      <c r="F24" s="21"/>
      <c r="G24" s="21"/>
      <c r="H24" s="21"/>
      <c r="I24" s="21"/>
      <c r="J24" s="21">
        <f ca="1">SUMIFS('Augusti ersättning'!$D:$D,'Augusti ersättning'!$A:$A,"Resultat",'Augusti ersättning'!$B:$B,$A$4)</f>
        <v>-70241.05</v>
      </c>
      <c r="K24" s="21">
        <f ca="1">SUMIFS('September ersättning'!$D:$D,'September ersättning'!$A:$A,"Resultat",'September ersättning'!$B:$B,$A$4)</f>
        <v>0</v>
      </c>
      <c r="L24" s="21">
        <f ca="1">SUMIFS('Oktober ersättning'!$D:$D,'Oktober ersättning'!$A:$A,"Resultat",'Oktober ersättning'!$B:$B,$A$4)</f>
        <v>0</v>
      </c>
      <c r="M24" s="21">
        <f ca="1">SUMIFS('November ersättning'!$D:$D,'November ersättning'!$A:$A,"Resultat",'November ersättning'!$B:$B,$A$4)</f>
        <v>0</v>
      </c>
      <c r="N24" s="21">
        <f ca="1">SUMIFS('December ersättning'!$D:$D,'December ersättning'!$A:$A,"Resultat",'December ersättning'!$B:$B,$A$4)</f>
        <v>0</v>
      </c>
      <c r="O24" s="22">
        <f ca="1">SUM(B24:N24)</f>
        <v>-70241.05</v>
      </c>
      <c r="Q24" s="23"/>
    </row>
    <row r="25" spans="1:17" x14ac:dyDescent="0.2">
      <c r="A25" s="19"/>
      <c r="B25" s="4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2"/>
      <c r="Q25" s="18"/>
    </row>
    <row r="26" spans="1:17" x14ac:dyDescent="0.2">
      <c r="A26" s="29" t="s">
        <v>3</v>
      </c>
      <c r="B26" s="47">
        <f>SUM(B22:B25)</f>
        <v>0</v>
      </c>
      <c r="C26" s="29"/>
      <c r="D26" s="29"/>
      <c r="E26" s="29"/>
      <c r="F26" s="29"/>
      <c r="G26" s="202"/>
      <c r="H26" s="29"/>
      <c r="I26" s="29"/>
      <c r="J26" s="29">
        <f ca="1">SUM(J22:J25)</f>
        <v>5077.9499999999971</v>
      </c>
      <c r="K26" s="29">
        <f t="shared" ref="K26:N26" ca="1" si="10">SUM(K22:K25)</f>
        <v>0</v>
      </c>
      <c r="L26" s="29">
        <f t="shared" ca="1" si="10"/>
        <v>0</v>
      </c>
      <c r="M26" s="29">
        <f t="shared" ca="1" si="10"/>
        <v>0</v>
      </c>
      <c r="N26" s="29">
        <f t="shared" ca="1" si="10"/>
        <v>0</v>
      </c>
      <c r="O26" s="197">
        <f ca="1">SUM(O22:O25)</f>
        <v>5077.9499999999971</v>
      </c>
      <c r="Q26" s="23"/>
    </row>
    <row r="27" spans="1:17" x14ac:dyDescent="0.2">
      <c r="Q27" s="23"/>
    </row>
    <row r="28" spans="1:17" x14ac:dyDescent="0.2">
      <c r="O28" s="30"/>
      <c r="Q28" s="23"/>
    </row>
    <row r="29" spans="1:17" x14ac:dyDescent="0.2"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Q29" s="23"/>
    </row>
    <row r="30" spans="1:17" x14ac:dyDescent="0.2">
      <c r="Q30" s="23"/>
    </row>
    <row r="31" spans="1:17" ht="15.75" x14ac:dyDescent="0.25">
      <c r="B31" s="201"/>
      <c r="E31" s="115"/>
      <c r="F31" s="115"/>
      <c r="G31" s="115"/>
      <c r="H31" s="115"/>
      <c r="I31" s="115"/>
      <c r="J31" s="115"/>
      <c r="K31" s="115"/>
      <c r="L31" s="6"/>
      <c r="Q31" s="23"/>
    </row>
    <row r="32" spans="1:17" x14ac:dyDescent="0.2">
      <c r="Q32" s="23"/>
    </row>
    <row r="33" spans="1:17" x14ac:dyDescent="0.2">
      <c r="Q33" s="6"/>
    </row>
    <row r="34" spans="1:17" x14ac:dyDescent="0.2">
      <c r="C34" s="126"/>
      <c r="D34" s="162"/>
      <c r="E34" s="162"/>
      <c r="Q34" s="23"/>
    </row>
    <row r="36" spans="1:17" x14ac:dyDescent="0.2">
      <c r="A36" s="6"/>
    </row>
    <row r="37" spans="1:17" x14ac:dyDescent="0.2">
      <c r="A37" s="125"/>
    </row>
    <row r="38" spans="1:17" x14ac:dyDescent="0.2">
      <c r="A38" s="125"/>
    </row>
  </sheetData>
  <phoneticPr fontId="12" type="noConversion"/>
  <printOptions gridLines="1"/>
  <pageMargins left="0.75" right="0.1" top="1" bottom="1" header="0.5" footer="0.5"/>
  <pageSetup paperSize="9" scale="92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topLeftCell="A2" workbookViewId="0">
      <selection activeCell="O22" sqref="O22"/>
    </sheetView>
  </sheetViews>
  <sheetFormatPr defaultColWidth="8.85546875" defaultRowHeight="12.75" x14ac:dyDescent="0.2"/>
  <cols>
    <col min="1" max="1" width="26.28515625" style="187" customWidth="1"/>
    <col min="2" max="2" width="10.42578125" style="187" customWidth="1"/>
    <col min="3" max="14" width="8.7109375" style="187" customWidth="1"/>
    <col min="15" max="15" width="9.7109375" style="187" bestFit="1" customWidth="1"/>
    <col min="16" max="16384" width="8.85546875" style="187"/>
  </cols>
  <sheetData>
    <row r="1" spans="1:17" x14ac:dyDescent="0.2">
      <c r="A1" s="6" t="s">
        <v>2</v>
      </c>
      <c r="B1" s="155">
        <v>900</v>
      </c>
      <c r="C1" s="162"/>
      <c r="D1" s="8"/>
      <c r="E1" s="8"/>
      <c r="G1" s="8"/>
    </row>
    <row r="2" spans="1:17" x14ac:dyDescent="0.2">
      <c r="A2" s="6" t="s">
        <v>67</v>
      </c>
      <c r="B2" s="162"/>
      <c r="D2" s="8"/>
      <c r="E2" s="8"/>
      <c r="G2" s="8"/>
    </row>
    <row r="3" spans="1:17" x14ac:dyDescent="0.2">
      <c r="A3" s="6" t="s">
        <v>1</v>
      </c>
      <c r="B3" s="31">
        <v>43108</v>
      </c>
    </row>
    <row r="4" spans="1:17" x14ac:dyDescent="0.2">
      <c r="A4" s="32" t="str">
        <f ca="1">MID(CELL("Filename",A1),FIND("]",CELL("Filename",A1))+1,255)</f>
        <v>4 Lisa Larsson</v>
      </c>
      <c r="B4" s="33" t="s">
        <v>24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</row>
    <row r="5" spans="1:17" ht="15" x14ac:dyDescent="0.25">
      <c r="A5" s="44" t="s">
        <v>114</v>
      </c>
      <c r="B5" s="9">
        <v>43100</v>
      </c>
      <c r="C5" s="36">
        <v>176</v>
      </c>
      <c r="D5" s="36">
        <v>160</v>
      </c>
      <c r="E5" s="36">
        <v>168</v>
      </c>
      <c r="F5" s="36">
        <v>160</v>
      </c>
      <c r="G5" s="36">
        <v>168</v>
      </c>
      <c r="H5" s="36">
        <v>152</v>
      </c>
      <c r="I5" s="36">
        <v>176</v>
      </c>
      <c r="J5" s="36">
        <v>184</v>
      </c>
      <c r="K5" s="36">
        <v>160</v>
      </c>
      <c r="L5" s="36">
        <v>184</v>
      </c>
      <c r="M5" s="36">
        <v>176</v>
      </c>
      <c r="N5" s="36">
        <v>136</v>
      </c>
      <c r="O5" s="37">
        <f>SUM(C5:N5)</f>
        <v>2000</v>
      </c>
    </row>
    <row r="6" spans="1:17" x14ac:dyDescent="0.2">
      <c r="A6" s="38"/>
      <c r="B6" s="39"/>
      <c r="C6" s="45" t="s">
        <v>19</v>
      </c>
      <c r="D6" s="40" t="s">
        <v>20</v>
      </c>
      <c r="E6" s="40" t="s">
        <v>21</v>
      </c>
      <c r="F6" s="40" t="s">
        <v>22</v>
      </c>
      <c r="G6" s="40" t="s">
        <v>23</v>
      </c>
      <c r="H6" s="40" t="s">
        <v>6</v>
      </c>
      <c r="I6" s="40" t="s">
        <v>5</v>
      </c>
      <c r="J6" s="40" t="s">
        <v>7</v>
      </c>
      <c r="K6" s="40" t="s">
        <v>8</v>
      </c>
      <c r="L6" s="40" t="s">
        <v>9</v>
      </c>
      <c r="M6" s="40" t="s">
        <v>10</v>
      </c>
      <c r="N6" s="40" t="s">
        <v>11</v>
      </c>
      <c r="O6" s="41" t="s">
        <v>12</v>
      </c>
    </row>
    <row r="7" spans="1:17" x14ac:dyDescent="0.2">
      <c r="A7" s="10" t="s">
        <v>16</v>
      </c>
      <c r="B7" s="11"/>
      <c r="C7" s="133"/>
      <c r="D7" s="134"/>
      <c r="E7" s="134"/>
      <c r="F7" s="134"/>
      <c r="G7" s="134"/>
      <c r="H7" s="134"/>
      <c r="I7" s="134"/>
      <c r="J7" s="134">
        <v>184</v>
      </c>
      <c r="K7" s="134"/>
      <c r="L7" s="134"/>
      <c r="M7" s="134"/>
      <c r="N7" s="134"/>
      <c r="O7" s="132">
        <f>SUM(B7:N7)</f>
        <v>184</v>
      </c>
    </row>
    <row r="8" spans="1:17" ht="14.25" customHeight="1" x14ac:dyDescent="0.2">
      <c r="A8" s="13" t="s">
        <v>38</v>
      </c>
      <c r="B8" s="14"/>
      <c r="C8" s="21"/>
      <c r="D8" s="21"/>
      <c r="E8" s="21"/>
      <c r="F8" s="137"/>
      <c r="G8" s="21"/>
      <c r="H8" s="137"/>
      <c r="I8" s="21"/>
      <c r="J8" s="137">
        <f>SUMIF(augusti!$C:$C,$A$5,augusti!$H:$H)-J11-J13-J12</f>
        <v>145</v>
      </c>
      <c r="K8" s="21">
        <f ca="1">SUMIF(september!$C:$C,$A$5,september!$H:$H)-K11-K13-K12</f>
        <v>0</v>
      </c>
      <c r="L8" s="21">
        <f ca="1">SUMIF(oktober!$C:$C,$A$5,oktober!$H:$H)-L11-L13-L12</f>
        <v>0</v>
      </c>
      <c r="M8" s="21">
        <f ca="1">SUMIF(november!$C:$C,$A$5,november!$H:$H)-M11-M13-M12</f>
        <v>0</v>
      </c>
      <c r="N8" s="21">
        <f ca="1">SUMIF(december!$C:$C,$A$5,december!$H:$H)-N11-N13-N12</f>
        <v>0</v>
      </c>
      <c r="O8" s="12">
        <f ca="1">SUM(B8:N8)</f>
        <v>145</v>
      </c>
    </row>
    <row r="9" spans="1:17" ht="12" customHeight="1" x14ac:dyDescent="0.2">
      <c r="A9" s="13" t="s">
        <v>64</v>
      </c>
      <c r="B9" s="16"/>
      <c r="C9" s="21"/>
      <c r="D9" s="21"/>
      <c r="E9" s="21"/>
      <c r="F9" s="137"/>
      <c r="G9" s="21"/>
      <c r="H9" s="21"/>
      <c r="I9" s="21"/>
      <c r="J9" s="21">
        <f>SUMIFS(augusti!$H:$H,augusti!$C:$C,$A$5,augusti!$D:$D,$A9)</f>
        <v>40</v>
      </c>
      <c r="K9" s="21">
        <f ca="1">SUMIFS(september!$H:$H,september!$C:$C,$A$5,september!$D:$D,$A9)</f>
        <v>0</v>
      </c>
      <c r="L9" s="21">
        <f ca="1">SUMIFS(oktober!$H:$H,oktober!$C:$C,$A$5,oktober!$D:$D,$A9)</f>
        <v>0</v>
      </c>
      <c r="M9" s="21">
        <f ca="1">SUMIFS(november!$H:$H,november!$C:$C,$A$5,november!$D:$D,$A9)</f>
        <v>0</v>
      </c>
      <c r="N9" s="21">
        <f ca="1">SUMIFS(december!$H:$H,december!$C:$C,$A$5,december!$D:$D,$A9)</f>
        <v>0</v>
      </c>
      <c r="O9" s="12">
        <f t="shared" ref="O9:O14" ca="1" si="0">SUM(B9:N9)</f>
        <v>40</v>
      </c>
    </row>
    <row r="10" spans="1:17" ht="12.75" customHeight="1" x14ac:dyDescent="0.2">
      <c r="A10" s="13" t="s">
        <v>65</v>
      </c>
      <c r="B10" s="16"/>
      <c r="C10" s="21"/>
      <c r="D10" s="21"/>
      <c r="E10" s="21"/>
      <c r="F10" s="137"/>
      <c r="G10" s="21"/>
      <c r="H10" s="21"/>
      <c r="I10" s="21"/>
      <c r="J10" s="21">
        <f>SUMIFS(augusti!$H:$H,augusti!$C:$C,$A$5,augusti!$D:$D,$A10)</f>
        <v>0</v>
      </c>
      <c r="K10" s="21">
        <f ca="1">SUMIFS(september!$H:$H,september!$C:$C,$A$5,september!$D:$D,$A10)</f>
        <v>0</v>
      </c>
      <c r="L10" s="21">
        <f ca="1">SUMIFS(oktober!$H:$H,oktober!$C:$C,$A$5,oktober!$D:$D,$A10)</f>
        <v>0</v>
      </c>
      <c r="M10" s="21">
        <f ca="1">SUMIFS(november!$H:$H,november!$C:$C,$A$5,november!$D:$D,$A10)</f>
        <v>0</v>
      </c>
      <c r="N10" s="21">
        <f ca="1">SUMIFS(december!$H:$H,december!$C:$C,$A$5,december!$D:$D,$A10)</f>
        <v>0</v>
      </c>
      <c r="O10" s="12">
        <f t="shared" ca="1" si="0"/>
        <v>0</v>
      </c>
    </row>
    <row r="11" spans="1:17" ht="12" customHeight="1" x14ac:dyDescent="0.2">
      <c r="A11" s="15" t="s">
        <v>66</v>
      </c>
      <c r="B11" s="16"/>
      <c r="C11" s="138"/>
      <c r="D11" s="138"/>
      <c r="E11" s="138"/>
      <c r="F11" s="139"/>
      <c r="G11" s="138"/>
      <c r="H11" s="138"/>
      <c r="I11" s="138"/>
      <c r="J11" s="138">
        <f t="shared" ref="J11:N11" si="1">SUM(J9:J10)</f>
        <v>40</v>
      </c>
      <c r="K11" s="138">
        <f t="shared" ca="1" si="1"/>
        <v>0</v>
      </c>
      <c r="L11" s="138">
        <f t="shared" ca="1" si="1"/>
        <v>0</v>
      </c>
      <c r="M11" s="138">
        <f t="shared" ca="1" si="1"/>
        <v>0</v>
      </c>
      <c r="N11" s="138">
        <f t="shared" ca="1" si="1"/>
        <v>0</v>
      </c>
      <c r="O11" s="12">
        <f t="shared" ca="1" si="0"/>
        <v>40</v>
      </c>
    </row>
    <row r="12" spans="1:17" ht="14.25" customHeight="1" x14ac:dyDescent="0.2">
      <c r="A12" s="15" t="s">
        <v>68</v>
      </c>
      <c r="B12" s="16"/>
      <c r="C12" s="21"/>
      <c r="D12" s="21"/>
      <c r="E12" s="21"/>
      <c r="F12" s="137"/>
      <c r="G12" s="21"/>
      <c r="H12" s="21"/>
      <c r="I12" s="21"/>
      <c r="J12" s="21">
        <f>SUMIFS(augusti!$H:$H,augusti!$C:$C,$A$5,augusti!$D:$D,$A12)</f>
        <v>0</v>
      </c>
      <c r="K12" s="21">
        <f ca="1">SUMIFS(september!$H:$H,september!$C:$C,$A$5,september!$D:$D,$A12)</f>
        <v>0</v>
      </c>
      <c r="L12" s="21">
        <f ca="1">SUMIFS(oktober!$H:$H,oktober!$C:$C,$A$5,oktober!$D:$D,$A12)</f>
        <v>0</v>
      </c>
      <c r="M12" s="21">
        <f ca="1">SUMIFS(november!$H:$H,november!$C:$C,$A$5,november!$D:$D,$A12)</f>
        <v>0</v>
      </c>
      <c r="N12" s="21">
        <f ca="1">SUMIFS(december!$H:$H,december!$C:$C,$A$5,december!$D:$D,$A12)</f>
        <v>0</v>
      </c>
      <c r="O12" s="12">
        <f t="shared" ca="1" si="0"/>
        <v>0</v>
      </c>
    </row>
    <row r="13" spans="1:17" ht="14.25" customHeight="1" x14ac:dyDescent="0.2">
      <c r="A13" s="15" t="s">
        <v>69</v>
      </c>
      <c r="B13" s="16"/>
      <c r="C13" s="21"/>
      <c r="D13" s="21"/>
      <c r="E13" s="21"/>
      <c r="F13" s="137"/>
      <c r="G13" s="21"/>
      <c r="H13" s="21"/>
      <c r="I13" s="21"/>
      <c r="J13" s="21">
        <f>SUMIFS(augusti!$H:$H,augusti!$C:$C,$A$5,augusti!$D:$D,$A13)</f>
        <v>0</v>
      </c>
      <c r="K13" s="21">
        <f ca="1">SUMIFS(september!$H:$H,september!$C:$C,$A$5,september!$D:$D,$A13)</f>
        <v>0</v>
      </c>
      <c r="L13" s="21">
        <f ca="1">SUMIFS(oktober!$H:$H,oktober!$C:$C,$A$5,oktober!$D:$D,$A13)</f>
        <v>0</v>
      </c>
      <c r="M13" s="21">
        <f ca="1">SUMIFS(november!$H:$H,november!$C:$C,$A$5,november!$D:$D,$A13)</f>
        <v>0</v>
      </c>
      <c r="N13" s="21">
        <f ca="1">SUMIFS(december!$H:$H,december!$C:$C,$A$5,december!$D:$D,$A13)</f>
        <v>0</v>
      </c>
      <c r="O13" s="12">
        <f t="shared" ca="1" si="0"/>
        <v>0</v>
      </c>
    </row>
    <row r="14" spans="1:17" x14ac:dyDescent="0.2">
      <c r="A14" s="15" t="s">
        <v>18</v>
      </c>
      <c r="B14" s="16"/>
      <c r="C14" s="139"/>
      <c r="D14" s="138"/>
      <c r="E14" s="138"/>
      <c r="F14" s="139"/>
      <c r="G14" s="138"/>
      <c r="H14" s="139"/>
      <c r="I14" s="138"/>
      <c r="J14" s="139">
        <f t="shared" ref="J14:M14" si="2">J8+J11-J7</f>
        <v>1</v>
      </c>
      <c r="K14" s="138">
        <f t="shared" ca="1" si="2"/>
        <v>0</v>
      </c>
      <c r="L14" s="139">
        <f t="shared" ca="1" si="2"/>
        <v>0</v>
      </c>
      <c r="M14" s="139">
        <f t="shared" ca="1" si="2"/>
        <v>0</v>
      </c>
      <c r="N14" s="139">
        <f ca="1">N8+N11-N7</f>
        <v>0</v>
      </c>
      <c r="O14" s="12">
        <f t="shared" ca="1" si="0"/>
        <v>1</v>
      </c>
    </row>
    <row r="15" spans="1:17" x14ac:dyDescent="0.2">
      <c r="A15" s="42"/>
      <c r="B15" s="43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6"/>
      <c r="O15" s="17"/>
      <c r="Q15" s="18"/>
    </row>
    <row r="16" spans="1:17" x14ac:dyDescent="0.2">
      <c r="A16" s="19" t="s">
        <v>4</v>
      </c>
      <c r="B16" s="20"/>
      <c r="C16" s="21"/>
      <c r="D16" s="21"/>
      <c r="E16" s="21"/>
      <c r="F16" s="21"/>
      <c r="G16" s="21"/>
      <c r="H16" s="21"/>
      <c r="I16" s="21"/>
      <c r="J16" s="21">
        <f>(($B$1*J8)*0.15)</f>
        <v>19575</v>
      </c>
      <c r="K16" s="21">
        <f t="shared" ref="K16:N16" ca="1" si="3">(($B$1*K8)*0.15)</f>
        <v>0</v>
      </c>
      <c r="L16" s="21">
        <f t="shared" ca="1" si="3"/>
        <v>0</v>
      </c>
      <c r="M16" s="21">
        <f t="shared" ca="1" si="3"/>
        <v>0</v>
      </c>
      <c r="N16" s="21">
        <f t="shared" ca="1" si="3"/>
        <v>0</v>
      </c>
      <c r="O16" s="22">
        <f ca="1">SUM(B16:N16)</f>
        <v>19575</v>
      </c>
      <c r="Q16" s="23"/>
    </row>
    <row r="17" spans="1:17" x14ac:dyDescent="0.2">
      <c r="A17" s="19" t="s">
        <v>13</v>
      </c>
      <c r="B17" s="20"/>
      <c r="C17" s="21"/>
      <c r="D17" s="21"/>
      <c r="E17" s="21"/>
      <c r="F17" s="21"/>
      <c r="G17" s="21"/>
      <c r="H17" s="21"/>
      <c r="I17" s="21"/>
      <c r="J17" s="21">
        <f t="shared" ref="J17:N17" si="4">J14*$B$1*50%</f>
        <v>450</v>
      </c>
      <c r="K17" s="21">
        <f t="shared" ca="1" si="4"/>
        <v>0</v>
      </c>
      <c r="L17" s="21">
        <f t="shared" ca="1" si="4"/>
        <v>0</v>
      </c>
      <c r="M17" s="21">
        <f t="shared" ca="1" si="4"/>
        <v>0</v>
      </c>
      <c r="N17" s="21">
        <f t="shared" ca="1" si="4"/>
        <v>0</v>
      </c>
      <c r="O17" s="22">
        <f t="shared" ref="O17:O22" ca="1" si="5">SUM(B17:N17)</f>
        <v>450</v>
      </c>
      <c r="Q17" s="23"/>
    </row>
    <row r="18" spans="1:17" x14ac:dyDescent="0.2">
      <c r="A18" s="19" t="s">
        <v>14</v>
      </c>
      <c r="B18" s="20"/>
      <c r="C18" s="21"/>
      <c r="D18" s="21"/>
      <c r="E18" s="21"/>
      <c r="F18" s="21"/>
      <c r="G18" s="21"/>
      <c r="H18" s="21"/>
      <c r="I18" s="21"/>
      <c r="J18" s="21">
        <f ca="1">-SUMIFS('Augusti ersättning'!$D:$D,'Augusti ersättning'!$A:$A,"Lön",'Augusti ersättning'!$B:$B,$A$4)</f>
        <v>54340</v>
      </c>
      <c r="K18" s="21">
        <f ca="1">-SUMIFS('September ersättning'!$D:$D,'September ersättning'!$A:$A,"Lön",'September ersättning'!$B:$B,$A$4)</f>
        <v>0</v>
      </c>
      <c r="L18" s="21">
        <f ca="1">-SUMIFS('Oktober ersättning'!$D:$D,'Oktober ersättning'!$A:$A,"Lön",'Oktober ersättning'!$B:$B,$A$4)</f>
        <v>0</v>
      </c>
      <c r="M18" s="21">
        <f ca="1">-SUMIFS('November ersättning'!$D:$D,'November ersättning'!$A:$A,"Lön",'November ersättning'!$B:$B,$A$4)</f>
        <v>0</v>
      </c>
      <c r="N18" s="21">
        <f ca="1">-SUMIFS('December ersättning'!$D:$D,'December ersättning'!$A:$A,"Lön",'December ersättning'!$B:$B,$A$4)</f>
        <v>0</v>
      </c>
      <c r="O18" s="22">
        <f t="shared" ca="1" si="5"/>
        <v>54340</v>
      </c>
      <c r="Q18" s="23"/>
    </row>
    <row r="19" spans="1:17" x14ac:dyDescent="0.2">
      <c r="A19" s="19" t="s">
        <v>67</v>
      </c>
      <c r="B19" s="20"/>
      <c r="C19" s="21"/>
      <c r="D19" s="21"/>
      <c r="E19" s="21"/>
      <c r="F19" s="21"/>
      <c r="G19" s="21"/>
      <c r="H19" s="21"/>
      <c r="I19" s="21"/>
      <c r="J19" s="21">
        <f t="shared" ref="J19:N19" si="6">J8*$B$2</f>
        <v>0</v>
      </c>
      <c r="K19" s="21">
        <f t="shared" ca="1" si="6"/>
        <v>0</v>
      </c>
      <c r="L19" s="21">
        <f t="shared" ca="1" si="6"/>
        <v>0</v>
      </c>
      <c r="M19" s="21">
        <f t="shared" ca="1" si="6"/>
        <v>0</v>
      </c>
      <c r="N19" s="21">
        <f t="shared" ca="1" si="6"/>
        <v>0</v>
      </c>
      <c r="O19" s="22">
        <f ca="1">SUM(B19:N19)</f>
        <v>0</v>
      </c>
      <c r="Q19" s="23"/>
    </row>
    <row r="20" spans="1:17" x14ac:dyDescent="0.2">
      <c r="A20" s="19" t="s">
        <v>15</v>
      </c>
      <c r="B20" s="20"/>
      <c r="C20" s="21"/>
      <c r="D20" s="21"/>
      <c r="E20" s="21"/>
      <c r="F20" s="21"/>
      <c r="G20" s="21"/>
      <c r="H20" s="21"/>
      <c r="I20" s="21"/>
      <c r="J20" s="21">
        <f t="shared" ref="J20:N20" ca="1" si="7">J18*0.3142</f>
        <v>17073.628000000001</v>
      </c>
      <c r="K20" s="21">
        <f ca="1">K18*0.3142</f>
        <v>0</v>
      </c>
      <c r="L20" s="21">
        <f t="shared" ca="1" si="7"/>
        <v>0</v>
      </c>
      <c r="M20" s="21">
        <f t="shared" ca="1" si="7"/>
        <v>0</v>
      </c>
      <c r="N20" s="21">
        <f t="shared" ca="1" si="7"/>
        <v>0</v>
      </c>
      <c r="O20" s="22">
        <f t="shared" ca="1" si="5"/>
        <v>17073.628000000001</v>
      </c>
      <c r="Q20" s="23"/>
    </row>
    <row r="21" spans="1:17" x14ac:dyDescent="0.2">
      <c r="A21" s="24" t="s">
        <v>37</v>
      </c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17">
        <f t="shared" si="5"/>
        <v>0</v>
      </c>
      <c r="Q21" s="18"/>
    </row>
    <row r="22" spans="1:17" x14ac:dyDescent="0.2">
      <c r="A22" s="27" t="s">
        <v>25</v>
      </c>
      <c r="B22" s="46"/>
      <c r="C22" s="21"/>
      <c r="D22" s="21"/>
      <c r="E22" s="21"/>
      <c r="F22" s="21"/>
      <c r="G22" s="21"/>
      <c r="H22" s="21"/>
      <c r="I22" s="21"/>
      <c r="J22" s="21">
        <f ca="1">ROUND(J16+J17+J18+J19+J20+J21,0)</f>
        <v>91439</v>
      </c>
      <c r="K22" s="21">
        <f t="shared" ref="K22:N22" ca="1" si="8">ROUND(K16+K17+K18+K19+K20+K21,0)</f>
        <v>0</v>
      </c>
      <c r="L22" s="21">
        <f t="shared" ca="1" si="8"/>
        <v>0</v>
      </c>
      <c r="M22" s="21">
        <f t="shared" ca="1" si="8"/>
        <v>0</v>
      </c>
      <c r="N22" s="21">
        <f t="shared" ca="1" si="8"/>
        <v>0</v>
      </c>
      <c r="O22" s="22">
        <f t="shared" ca="1" si="5"/>
        <v>91439</v>
      </c>
      <c r="Q22" s="23"/>
    </row>
    <row r="23" spans="1:17" x14ac:dyDescent="0.2">
      <c r="A23" s="19"/>
      <c r="B23" s="4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2"/>
    </row>
    <row r="24" spans="1:17" x14ac:dyDescent="0.2">
      <c r="A24" s="19" t="s">
        <v>26</v>
      </c>
      <c r="B24" s="46"/>
      <c r="C24" s="21"/>
      <c r="D24" s="21"/>
      <c r="E24" s="21"/>
      <c r="F24" s="21"/>
      <c r="G24" s="21"/>
      <c r="H24" s="21"/>
      <c r="I24" s="21"/>
      <c r="J24" s="21">
        <f ca="1">SUMIFS('Augusti ersättning'!$D:$D,'Augusti ersättning'!$A:$A,"Resultat",'Augusti ersättning'!$B:$B,$A$4)</f>
        <v>-88137.48000000001</v>
      </c>
      <c r="K24" s="21">
        <f ca="1">SUMIFS('September ersättning'!$D:$D,'September ersättning'!$A:$A,"Resultat",'September ersättning'!$B:$B,$A$4)</f>
        <v>0</v>
      </c>
      <c r="L24" s="21">
        <f ca="1">SUMIFS('Oktober ersättning'!$D:$D,'Oktober ersättning'!$A:$A,"Resultat",'Oktober ersättning'!$B:$B,$A$4)</f>
        <v>0</v>
      </c>
      <c r="M24" s="21">
        <f ca="1">SUMIFS('November ersättning'!$D:$D,'November ersättning'!$A:$A,"Resultat",'November ersättning'!$B:$B,$A$4)</f>
        <v>0</v>
      </c>
      <c r="N24" s="21">
        <f ca="1">SUMIFS('December ersättning'!$D:$D,'December ersättning'!$A:$A,"Resultat",'December ersättning'!$B:$B,$A$4)</f>
        <v>0</v>
      </c>
      <c r="O24" s="22">
        <f ca="1">SUM(B24:N24)</f>
        <v>-88137.48000000001</v>
      </c>
      <c r="Q24" s="23"/>
    </row>
    <row r="25" spans="1:17" x14ac:dyDescent="0.2">
      <c r="A25" s="19"/>
      <c r="B25" s="4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2"/>
      <c r="Q25" s="18"/>
    </row>
    <row r="26" spans="1:17" x14ac:dyDescent="0.2">
      <c r="A26" s="29" t="s">
        <v>3</v>
      </c>
      <c r="B26" s="47">
        <f>SUM(B22:B25)</f>
        <v>0</v>
      </c>
      <c r="C26" s="29"/>
      <c r="D26" s="29"/>
      <c r="E26" s="29"/>
      <c r="F26" s="29"/>
      <c r="G26" s="202"/>
      <c r="H26" s="29"/>
      <c r="I26" s="29"/>
      <c r="J26" s="29">
        <f t="shared" ref="J26:N26" ca="1" si="9">SUM(J22:J25)</f>
        <v>3301.5199999999895</v>
      </c>
      <c r="K26" s="29">
        <f t="shared" ca="1" si="9"/>
        <v>0</v>
      </c>
      <c r="L26" s="29">
        <f t="shared" ca="1" si="9"/>
        <v>0</v>
      </c>
      <c r="M26" s="29">
        <f t="shared" ca="1" si="9"/>
        <v>0</v>
      </c>
      <c r="N26" s="29">
        <f t="shared" ca="1" si="9"/>
        <v>0</v>
      </c>
      <c r="O26" s="197">
        <f ca="1">SUM(O22:O25)</f>
        <v>3301.5199999999895</v>
      </c>
      <c r="Q26" s="23"/>
    </row>
    <row r="27" spans="1:17" x14ac:dyDescent="0.2">
      <c r="Q27" s="23"/>
    </row>
    <row r="28" spans="1:17" x14ac:dyDescent="0.2">
      <c r="O28" s="30"/>
      <c r="Q28" s="23"/>
    </row>
    <row r="29" spans="1:17" x14ac:dyDescent="0.2">
      <c r="Q29" s="23"/>
    </row>
    <row r="30" spans="1:17" x14ac:dyDescent="0.2">
      <c r="Q30" s="23"/>
    </row>
    <row r="31" spans="1:17" ht="15.75" x14ac:dyDescent="0.25">
      <c r="B31" s="201"/>
      <c r="E31" s="115"/>
      <c r="F31" s="115"/>
      <c r="G31" s="115"/>
      <c r="H31" s="115"/>
      <c r="I31" s="115"/>
      <c r="J31" s="115"/>
      <c r="K31" s="115"/>
      <c r="L31" s="6"/>
      <c r="Q31" s="23"/>
    </row>
    <row r="32" spans="1:17" x14ac:dyDescent="0.2">
      <c r="Q32" s="23"/>
    </row>
    <row r="33" spans="1:17" x14ac:dyDescent="0.2">
      <c r="Q33" s="6"/>
    </row>
    <row r="34" spans="1:17" x14ac:dyDescent="0.2">
      <c r="C34" s="126"/>
      <c r="D34" s="162"/>
      <c r="E34" s="162"/>
      <c r="Q34" s="23"/>
    </row>
    <row r="36" spans="1:17" x14ac:dyDescent="0.2">
      <c r="A36" s="6"/>
    </row>
    <row r="37" spans="1:17" x14ac:dyDescent="0.2">
      <c r="A37" s="125"/>
    </row>
    <row r="38" spans="1:17" x14ac:dyDescent="0.2">
      <c r="A38" s="125"/>
    </row>
  </sheetData>
  <printOptions gridLines="1"/>
  <pageMargins left="0.75" right="0.1" top="1" bottom="1" header="0.5" footer="0.5"/>
  <pageSetup paperSize="9" scale="92" orientation="landscape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workbookViewId="0">
      <selection activeCell="A4" sqref="A4"/>
    </sheetView>
  </sheetViews>
  <sheetFormatPr defaultColWidth="8.85546875" defaultRowHeight="12.75" x14ac:dyDescent="0.2"/>
  <cols>
    <col min="1" max="1" width="26.28515625" style="187" customWidth="1"/>
    <col min="2" max="2" width="10.42578125" style="187" customWidth="1"/>
    <col min="3" max="14" width="8.7109375" style="187" customWidth="1"/>
    <col min="15" max="15" width="9.7109375" style="187" bestFit="1" customWidth="1"/>
    <col min="16" max="16384" width="8.85546875" style="187"/>
  </cols>
  <sheetData>
    <row r="1" spans="1:17" x14ac:dyDescent="0.2">
      <c r="A1" s="6" t="s">
        <v>2</v>
      </c>
      <c r="B1" s="155">
        <v>900</v>
      </c>
      <c r="C1" s="162"/>
      <c r="D1" s="8"/>
      <c r="E1" s="8"/>
      <c r="G1" s="8"/>
    </row>
    <row r="2" spans="1:17" x14ac:dyDescent="0.2">
      <c r="A2" s="6" t="s">
        <v>67</v>
      </c>
      <c r="B2" s="162"/>
      <c r="D2" s="8"/>
      <c r="E2" s="8"/>
      <c r="G2" s="8"/>
    </row>
    <row r="3" spans="1:17" x14ac:dyDescent="0.2">
      <c r="A3" s="6" t="s">
        <v>1</v>
      </c>
      <c r="B3" s="31">
        <v>43108</v>
      </c>
    </row>
    <row r="4" spans="1:17" x14ac:dyDescent="0.2">
      <c r="A4" s="32" t="str">
        <f ca="1">MID(CELL("Filename",A1),FIND("]",CELL("Filename",A1))+1,255)</f>
        <v>5 Sven Jönsson</v>
      </c>
      <c r="B4" s="33" t="s">
        <v>24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</row>
    <row r="5" spans="1:17" ht="15" x14ac:dyDescent="0.25">
      <c r="A5" s="44" t="s">
        <v>114</v>
      </c>
      <c r="B5" s="9">
        <v>43100</v>
      </c>
      <c r="C5" s="36">
        <v>176</v>
      </c>
      <c r="D5" s="36">
        <v>160</v>
      </c>
      <c r="E5" s="36">
        <v>168</v>
      </c>
      <c r="F5" s="36">
        <v>160</v>
      </c>
      <c r="G5" s="36">
        <v>168</v>
      </c>
      <c r="H5" s="36">
        <v>152</v>
      </c>
      <c r="I5" s="36">
        <v>176</v>
      </c>
      <c r="J5" s="36">
        <v>184</v>
      </c>
      <c r="K5" s="36">
        <v>160</v>
      </c>
      <c r="L5" s="36">
        <v>184</v>
      </c>
      <c r="M5" s="36">
        <v>176</v>
      </c>
      <c r="N5" s="36">
        <v>136</v>
      </c>
      <c r="O5" s="37">
        <f>SUM(C5:N5)</f>
        <v>2000</v>
      </c>
    </row>
    <row r="6" spans="1:17" x14ac:dyDescent="0.2">
      <c r="A6" s="38"/>
      <c r="B6" s="39"/>
      <c r="C6" s="45" t="s">
        <v>19</v>
      </c>
      <c r="D6" s="40" t="s">
        <v>20</v>
      </c>
      <c r="E6" s="40" t="s">
        <v>21</v>
      </c>
      <c r="F6" s="40" t="s">
        <v>22</v>
      </c>
      <c r="G6" s="40" t="s">
        <v>23</v>
      </c>
      <c r="H6" s="40" t="s">
        <v>6</v>
      </c>
      <c r="I6" s="40" t="s">
        <v>5</v>
      </c>
      <c r="J6" s="40" t="s">
        <v>7</v>
      </c>
      <c r="K6" s="40" t="s">
        <v>8</v>
      </c>
      <c r="L6" s="40" t="s">
        <v>9</v>
      </c>
      <c r="M6" s="40" t="s">
        <v>10</v>
      </c>
      <c r="N6" s="40" t="s">
        <v>11</v>
      </c>
      <c r="O6" s="41" t="s">
        <v>12</v>
      </c>
    </row>
    <row r="7" spans="1:17" x14ac:dyDescent="0.2">
      <c r="A7" s="10" t="s">
        <v>16</v>
      </c>
      <c r="B7" s="11"/>
      <c r="C7" s="133"/>
      <c r="D7" s="134"/>
      <c r="E7" s="134"/>
      <c r="F7" s="134"/>
      <c r="G7" s="134"/>
      <c r="H7" s="134"/>
      <c r="I7" s="134"/>
      <c r="J7" s="134">
        <v>184</v>
      </c>
      <c r="K7" s="134"/>
      <c r="L7" s="134"/>
      <c r="M7" s="134"/>
      <c r="N7" s="134"/>
      <c r="O7" s="132">
        <f>SUM(B7:N7)</f>
        <v>184</v>
      </c>
    </row>
    <row r="8" spans="1:17" ht="14.25" customHeight="1" x14ac:dyDescent="0.2">
      <c r="A8" s="13" t="s">
        <v>38</v>
      </c>
      <c r="B8" s="14"/>
      <c r="C8" s="21"/>
      <c r="D8" s="21"/>
      <c r="E8" s="21"/>
      <c r="F8" s="137"/>
      <c r="G8" s="21"/>
      <c r="H8" s="137"/>
      <c r="I8" s="21"/>
      <c r="J8" s="137">
        <f>SUMIF(augusti!$C:$C,$A$5,augusti!$H:$H)-J11-J13-J12</f>
        <v>145</v>
      </c>
      <c r="K8" s="21">
        <f ca="1">SUMIF(september!$C:$C,$A$5,september!$H:$H)-K11-K13-K12</f>
        <v>0</v>
      </c>
      <c r="L8" s="21">
        <f ca="1">SUMIF(oktober!$C:$C,$A$5,oktober!$H:$H)-L11-L13-L12</f>
        <v>0</v>
      </c>
      <c r="M8" s="21">
        <f ca="1">SUMIF(november!$C:$C,$A$5,november!$H:$H)-M11-M13-M12</f>
        <v>0</v>
      </c>
      <c r="N8" s="21">
        <f ca="1">SUMIF(december!$C:$C,$A$5,december!$H:$H)-N11-N13-N12</f>
        <v>0</v>
      </c>
      <c r="O8" s="12">
        <f ca="1">SUM(B8:N8)</f>
        <v>145</v>
      </c>
    </row>
    <row r="9" spans="1:17" ht="12" customHeight="1" x14ac:dyDescent="0.2">
      <c r="A9" s="13" t="s">
        <v>64</v>
      </c>
      <c r="B9" s="16"/>
      <c r="C9" s="21"/>
      <c r="D9" s="21"/>
      <c r="E9" s="21"/>
      <c r="F9" s="137"/>
      <c r="G9" s="21"/>
      <c r="H9" s="21"/>
      <c r="I9" s="21"/>
      <c r="J9" s="21">
        <f>SUMIFS(augusti!$H:$H,augusti!$C:$C,$A$5,augusti!$D:$D,$A9)</f>
        <v>40</v>
      </c>
      <c r="K9" s="21">
        <f ca="1">SUMIFS(september!$H:$H,september!$C:$C,$A$5,september!$D:$D,$A9)</f>
        <v>0</v>
      </c>
      <c r="L9" s="21">
        <f ca="1">SUMIFS(oktober!$H:$H,oktober!$C:$C,$A$5,oktober!$D:$D,$A9)</f>
        <v>0</v>
      </c>
      <c r="M9" s="21">
        <f ca="1">SUMIFS(november!$H:$H,november!$C:$C,$A$5,november!$D:$D,$A9)</f>
        <v>0</v>
      </c>
      <c r="N9" s="21">
        <f ca="1">SUMIFS(december!$H:$H,december!$C:$C,$A$5,december!$D:$D,$A9)</f>
        <v>0</v>
      </c>
      <c r="O9" s="12">
        <f t="shared" ref="O9:O14" ca="1" si="0">SUM(B9:N9)</f>
        <v>40</v>
      </c>
    </row>
    <row r="10" spans="1:17" ht="12.75" customHeight="1" x14ac:dyDescent="0.2">
      <c r="A10" s="13" t="s">
        <v>65</v>
      </c>
      <c r="B10" s="16"/>
      <c r="C10" s="21"/>
      <c r="D10" s="21"/>
      <c r="E10" s="21"/>
      <c r="F10" s="137"/>
      <c r="G10" s="21"/>
      <c r="H10" s="21"/>
      <c r="I10" s="21"/>
      <c r="J10" s="21">
        <f>SUMIFS(augusti!$H:$H,augusti!$C:$C,$A$5,augusti!$D:$D,$A10)</f>
        <v>0</v>
      </c>
      <c r="K10" s="21">
        <f ca="1">SUMIFS(september!$H:$H,september!$C:$C,$A$5,september!$D:$D,$A10)</f>
        <v>0</v>
      </c>
      <c r="L10" s="21">
        <f ca="1">SUMIFS(oktober!$H:$H,oktober!$C:$C,$A$5,oktober!$D:$D,$A10)</f>
        <v>0</v>
      </c>
      <c r="M10" s="21">
        <f ca="1">SUMIFS(november!$H:$H,november!$C:$C,$A$5,november!$D:$D,$A10)</f>
        <v>0</v>
      </c>
      <c r="N10" s="21">
        <f ca="1">SUMIFS(december!$H:$H,december!$C:$C,$A$5,december!$D:$D,$A10)</f>
        <v>0</v>
      </c>
      <c r="O10" s="12">
        <f t="shared" ca="1" si="0"/>
        <v>0</v>
      </c>
    </row>
    <row r="11" spans="1:17" ht="12" customHeight="1" x14ac:dyDescent="0.2">
      <c r="A11" s="15" t="s">
        <v>66</v>
      </c>
      <c r="B11" s="16"/>
      <c r="C11" s="138"/>
      <c r="D11" s="138"/>
      <c r="E11" s="138"/>
      <c r="F11" s="139"/>
      <c r="G11" s="138"/>
      <c r="H11" s="138"/>
      <c r="I11" s="138"/>
      <c r="J11" s="138">
        <f t="shared" ref="J11:N11" si="1">SUM(J9:J10)</f>
        <v>40</v>
      </c>
      <c r="K11" s="138">
        <f t="shared" ca="1" si="1"/>
        <v>0</v>
      </c>
      <c r="L11" s="138">
        <f t="shared" ca="1" si="1"/>
        <v>0</v>
      </c>
      <c r="M11" s="138">
        <f t="shared" ca="1" si="1"/>
        <v>0</v>
      </c>
      <c r="N11" s="138">
        <f t="shared" ca="1" si="1"/>
        <v>0</v>
      </c>
      <c r="O11" s="12">
        <f t="shared" ca="1" si="0"/>
        <v>40</v>
      </c>
    </row>
    <row r="12" spans="1:17" ht="14.25" customHeight="1" x14ac:dyDescent="0.2">
      <c r="A12" s="15" t="s">
        <v>68</v>
      </c>
      <c r="B12" s="16"/>
      <c r="C12" s="21"/>
      <c r="D12" s="21"/>
      <c r="E12" s="21"/>
      <c r="F12" s="137"/>
      <c r="G12" s="21"/>
      <c r="H12" s="21"/>
      <c r="I12" s="21"/>
      <c r="J12" s="21">
        <f>SUMIFS(augusti!$H:$H,augusti!$C:$C,$A$5,augusti!$D:$D,$A12)</f>
        <v>0</v>
      </c>
      <c r="K12" s="21">
        <f ca="1">SUMIFS(september!$H:$H,september!$C:$C,$A$5,september!$D:$D,$A12)</f>
        <v>0</v>
      </c>
      <c r="L12" s="21">
        <f ca="1">SUMIFS(oktober!$H:$H,oktober!$C:$C,$A$5,oktober!$D:$D,$A12)</f>
        <v>0</v>
      </c>
      <c r="M12" s="21">
        <f ca="1">SUMIFS(november!$H:$H,november!$C:$C,$A$5,november!$D:$D,$A12)</f>
        <v>0</v>
      </c>
      <c r="N12" s="21">
        <f ca="1">SUMIFS(december!$H:$H,december!$C:$C,$A$5,december!$D:$D,$A12)</f>
        <v>0</v>
      </c>
      <c r="O12" s="12">
        <f t="shared" ca="1" si="0"/>
        <v>0</v>
      </c>
    </row>
    <row r="13" spans="1:17" ht="14.25" customHeight="1" x14ac:dyDescent="0.2">
      <c r="A13" s="15" t="s">
        <v>69</v>
      </c>
      <c r="B13" s="16"/>
      <c r="C13" s="21"/>
      <c r="D13" s="21"/>
      <c r="E13" s="21"/>
      <c r="F13" s="137"/>
      <c r="G13" s="21"/>
      <c r="H13" s="21"/>
      <c r="I13" s="21"/>
      <c r="J13" s="21">
        <f>SUMIFS(augusti!$H:$H,augusti!$C:$C,$A$5,augusti!$D:$D,$A13)</f>
        <v>0</v>
      </c>
      <c r="K13" s="21">
        <f ca="1">SUMIFS(september!$H:$H,september!$C:$C,$A$5,september!$D:$D,$A13)</f>
        <v>0</v>
      </c>
      <c r="L13" s="21">
        <f ca="1">SUMIFS(oktober!$H:$H,oktober!$C:$C,$A$5,oktober!$D:$D,$A13)</f>
        <v>0</v>
      </c>
      <c r="M13" s="21">
        <f ca="1">SUMIFS(november!$H:$H,november!$C:$C,$A$5,november!$D:$D,$A13)</f>
        <v>0</v>
      </c>
      <c r="N13" s="21">
        <f ca="1">SUMIFS(december!$H:$H,december!$C:$C,$A$5,december!$D:$D,$A13)</f>
        <v>0</v>
      </c>
      <c r="O13" s="12">
        <f t="shared" ca="1" si="0"/>
        <v>0</v>
      </c>
    </row>
    <row r="14" spans="1:17" x14ac:dyDescent="0.2">
      <c r="A14" s="15" t="s">
        <v>18</v>
      </c>
      <c r="B14" s="16"/>
      <c r="C14" s="139"/>
      <c r="D14" s="138"/>
      <c r="E14" s="138"/>
      <c r="F14" s="139"/>
      <c r="G14" s="138"/>
      <c r="H14" s="139"/>
      <c r="I14" s="138"/>
      <c r="J14" s="139">
        <f t="shared" ref="J14:M14" si="2">J8+J11-J7</f>
        <v>1</v>
      </c>
      <c r="K14" s="138">
        <f t="shared" ca="1" si="2"/>
        <v>0</v>
      </c>
      <c r="L14" s="139">
        <f t="shared" ca="1" si="2"/>
        <v>0</v>
      </c>
      <c r="M14" s="139">
        <f t="shared" ca="1" si="2"/>
        <v>0</v>
      </c>
      <c r="N14" s="139">
        <f ca="1">N8+N11-N7</f>
        <v>0</v>
      </c>
      <c r="O14" s="12">
        <f t="shared" ca="1" si="0"/>
        <v>1</v>
      </c>
    </row>
    <row r="15" spans="1:17" x14ac:dyDescent="0.2">
      <c r="A15" s="42"/>
      <c r="B15" s="43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6"/>
      <c r="O15" s="17"/>
      <c r="Q15" s="18"/>
    </row>
    <row r="16" spans="1:17" x14ac:dyDescent="0.2">
      <c r="A16" s="19" t="s">
        <v>4</v>
      </c>
      <c r="B16" s="20"/>
      <c r="C16" s="21"/>
      <c r="D16" s="21"/>
      <c r="E16" s="21"/>
      <c r="F16" s="21"/>
      <c r="G16" s="21"/>
      <c r="H16" s="21"/>
      <c r="I16" s="21"/>
      <c r="J16" s="21">
        <f>(($B$1*J8)*0.15)</f>
        <v>19575</v>
      </c>
      <c r="K16" s="21">
        <f t="shared" ref="K16:N16" ca="1" si="3">(($B$1*K8)*0.15)</f>
        <v>0</v>
      </c>
      <c r="L16" s="21">
        <f t="shared" ca="1" si="3"/>
        <v>0</v>
      </c>
      <c r="M16" s="21">
        <f t="shared" ca="1" si="3"/>
        <v>0</v>
      </c>
      <c r="N16" s="21">
        <f t="shared" ca="1" si="3"/>
        <v>0</v>
      </c>
      <c r="O16" s="22">
        <f ca="1">SUM(B16:N16)</f>
        <v>19575</v>
      </c>
      <c r="Q16" s="23"/>
    </row>
    <row r="17" spans="1:17" x14ac:dyDescent="0.2">
      <c r="A17" s="19" t="s">
        <v>13</v>
      </c>
      <c r="B17" s="20"/>
      <c r="C17" s="21"/>
      <c r="D17" s="21"/>
      <c r="E17" s="21"/>
      <c r="F17" s="21"/>
      <c r="G17" s="21"/>
      <c r="H17" s="21"/>
      <c r="I17" s="21"/>
      <c r="J17" s="21">
        <f t="shared" ref="J17:N17" si="4">J14*$B$1*50%</f>
        <v>450</v>
      </c>
      <c r="K17" s="21">
        <f t="shared" ca="1" si="4"/>
        <v>0</v>
      </c>
      <c r="L17" s="21">
        <f t="shared" ca="1" si="4"/>
        <v>0</v>
      </c>
      <c r="M17" s="21">
        <f t="shared" ca="1" si="4"/>
        <v>0</v>
      </c>
      <c r="N17" s="21">
        <f t="shared" ca="1" si="4"/>
        <v>0</v>
      </c>
      <c r="O17" s="22">
        <f t="shared" ref="O17:O22" ca="1" si="5">SUM(B17:N17)</f>
        <v>450</v>
      </c>
      <c r="Q17" s="23"/>
    </row>
    <row r="18" spans="1:17" x14ac:dyDescent="0.2">
      <c r="A18" s="19" t="s">
        <v>14</v>
      </c>
      <c r="B18" s="20"/>
      <c r="C18" s="21"/>
      <c r="D18" s="21"/>
      <c r="E18" s="21"/>
      <c r="F18" s="21"/>
      <c r="G18" s="21"/>
      <c r="H18" s="21"/>
      <c r="I18" s="21"/>
      <c r="J18" s="21">
        <f ca="1">-SUMIFS('Augusti ersättning'!$D:$D,'Augusti ersättning'!$A:$A,"Lön",'Augusti ersättning'!$B:$B,$A$4)</f>
        <v>0</v>
      </c>
      <c r="K18" s="21">
        <f ca="1">-SUMIFS('September ersättning'!$D:$D,'September ersättning'!$A:$A,"Lön",'September ersättning'!$B:$B,$A$4)</f>
        <v>0</v>
      </c>
      <c r="L18" s="21">
        <f ca="1">-SUMIFS('Oktober ersättning'!$D:$D,'Oktober ersättning'!$A:$A,"Lön",'Oktober ersättning'!$B:$B,$A$4)</f>
        <v>0</v>
      </c>
      <c r="M18" s="21">
        <f ca="1">-SUMIFS('November ersättning'!$D:$D,'November ersättning'!$A:$A,"Lön",'November ersättning'!$B:$B,$A$4)</f>
        <v>0</v>
      </c>
      <c r="N18" s="21">
        <f ca="1">-SUMIFS('December ersättning'!$D:$D,'December ersättning'!$A:$A,"Lön",'December ersättning'!$B:$B,$A$4)</f>
        <v>0</v>
      </c>
      <c r="O18" s="22">
        <f t="shared" ca="1" si="5"/>
        <v>0</v>
      </c>
      <c r="Q18" s="23"/>
    </row>
    <row r="19" spans="1:17" x14ac:dyDescent="0.2">
      <c r="A19" s="19" t="s">
        <v>67</v>
      </c>
      <c r="B19" s="20"/>
      <c r="C19" s="21"/>
      <c r="D19" s="21"/>
      <c r="E19" s="21"/>
      <c r="F19" s="21"/>
      <c r="G19" s="21"/>
      <c r="H19" s="21"/>
      <c r="I19" s="21"/>
      <c r="J19" s="21">
        <f t="shared" ref="J19:N19" si="6">J8*$B$2</f>
        <v>0</v>
      </c>
      <c r="K19" s="21">
        <f t="shared" ca="1" si="6"/>
        <v>0</v>
      </c>
      <c r="L19" s="21">
        <f t="shared" ca="1" si="6"/>
        <v>0</v>
      </c>
      <c r="M19" s="21">
        <f t="shared" ca="1" si="6"/>
        <v>0</v>
      </c>
      <c r="N19" s="21">
        <f t="shared" ca="1" si="6"/>
        <v>0</v>
      </c>
      <c r="O19" s="22">
        <f ca="1">SUM(B19:N19)</f>
        <v>0</v>
      </c>
      <c r="Q19" s="23"/>
    </row>
    <row r="20" spans="1:17" x14ac:dyDescent="0.2">
      <c r="A20" s="19" t="s">
        <v>15</v>
      </c>
      <c r="B20" s="20"/>
      <c r="C20" s="21"/>
      <c r="D20" s="21"/>
      <c r="E20" s="21"/>
      <c r="F20" s="21"/>
      <c r="G20" s="21"/>
      <c r="H20" s="21"/>
      <c r="I20" s="21"/>
      <c r="J20" s="21">
        <f t="shared" ref="J20:N20" ca="1" si="7">J18*0.3142</f>
        <v>0</v>
      </c>
      <c r="K20" s="21">
        <f ca="1">K18*0.3142</f>
        <v>0</v>
      </c>
      <c r="L20" s="21">
        <f t="shared" ca="1" si="7"/>
        <v>0</v>
      </c>
      <c r="M20" s="21">
        <f t="shared" ca="1" si="7"/>
        <v>0</v>
      </c>
      <c r="N20" s="21">
        <f t="shared" ca="1" si="7"/>
        <v>0</v>
      </c>
      <c r="O20" s="22">
        <f t="shared" ca="1" si="5"/>
        <v>0</v>
      </c>
      <c r="Q20" s="23"/>
    </row>
    <row r="21" spans="1:17" x14ac:dyDescent="0.2">
      <c r="A21" s="24" t="s">
        <v>37</v>
      </c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17">
        <f t="shared" si="5"/>
        <v>0</v>
      </c>
      <c r="Q21" s="18"/>
    </row>
    <row r="22" spans="1:17" x14ac:dyDescent="0.2">
      <c r="A22" s="27" t="s">
        <v>25</v>
      </c>
      <c r="B22" s="46"/>
      <c r="C22" s="21"/>
      <c r="D22" s="21"/>
      <c r="E22" s="21"/>
      <c r="F22" s="21"/>
      <c r="G22" s="21"/>
      <c r="H22" s="21"/>
      <c r="I22" s="21"/>
      <c r="J22" s="21">
        <f ca="1">ROUND(J16+J17+J18+J19+J20+J21,0)</f>
        <v>20025</v>
      </c>
      <c r="K22" s="21">
        <f t="shared" ref="K22:N22" ca="1" si="8">ROUND(K16+K17+K18+K19+K20+K21,0)</f>
        <v>0</v>
      </c>
      <c r="L22" s="21">
        <f t="shared" ca="1" si="8"/>
        <v>0</v>
      </c>
      <c r="M22" s="21">
        <f t="shared" ca="1" si="8"/>
        <v>0</v>
      </c>
      <c r="N22" s="21">
        <f t="shared" ca="1" si="8"/>
        <v>0</v>
      </c>
      <c r="O22" s="22">
        <f t="shared" ca="1" si="5"/>
        <v>20025</v>
      </c>
      <c r="Q22" s="23"/>
    </row>
    <row r="23" spans="1:17" x14ac:dyDescent="0.2">
      <c r="A23" s="19"/>
      <c r="B23" s="4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2"/>
    </row>
    <row r="24" spans="1:17" x14ac:dyDescent="0.2">
      <c r="A24" s="19" t="s">
        <v>26</v>
      </c>
      <c r="B24" s="46"/>
      <c r="C24" s="21"/>
      <c r="D24" s="21"/>
      <c r="E24" s="21"/>
      <c r="F24" s="21"/>
      <c r="G24" s="21"/>
      <c r="H24" s="21"/>
      <c r="I24" s="21"/>
      <c r="J24" s="21">
        <f ca="1">SUMIFS('Augusti ersättning'!$D:$D,'Augusti ersättning'!$A:$A,"Resultat",'Augusti ersättning'!$B:$B,$A$4)</f>
        <v>0</v>
      </c>
      <c r="K24" s="21">
        <f ca="1">SUMIFS('September ersättning'!$D:$D,'September ersättning'!$A:$A,"Resultat",'September ersättning'!$B:$B,$A$4)</f>
        <v>0</v>
      </c>
      <c r="L24" s="21">
        <f ca="1">SUMIFS('Oktober ersättning'!$D:$D,'Oktober ersättning'!$A:$A,"Resultat",'Oktober ersättning'!$B:$B,$A$4)</f>
        <v>0</v>
      </c>
      <c r="M24" s="21">
        <f ca="1">SUMIFS('November ersättning'!$D:$D,'November ersättning'!$A:$A,"Resultat",'November ersättning'!$B:$B,$A$4)</f>
        <v>0</v>
      </c>
      <c r="N24" s="21">
        <f ca="1">SUMIFS('December ersättning'!$D:$D,'December ersättning'!$A:$A,"Resultat",'December ersättning'!$B:$B,$A$4)</f>
        <v>0</v>
      </c>
      <c r="O24" s="22">
        <f ca="1">SUM(B24:N24)</f>
        <v>0</v>
      </c>
      <c r="Q24" s="23"/>
    </row>
    <row r="25" spans="1:17" x14ac:dyDescent="0.2">
      <c r="A25" s="19"/>
      <c r="B25" s="4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2"/>
      <c r="Q25" s="18"/>
    </row>
    <row r="26" spans="1:17" x14ac:dyDescent="0.2">
      <c r="A26" s="29" t="s">
        <v>3</v>
      </c>
      <c r="B26" s="47">
        <f>SUM(B22:B25)</f>
        <v>0</v>
      </c>
      <c r="C26" s="29"/>
      <c r="D26" s="29"/>
      <c r="E26" s="29"/>
      <c r="F26" s="29"/>
      <c r="G26" s="202"/>
      <c r="H26" s="29"/>
      <c r="I26" s="29"/>
      <c r="J26" s="29">
        <f t="shared" ref="J26:N26" ca="1" si="9">SUM(J22:J25)</f>
        <v>20025</v>
      </c>
      <c r="K26" s="29">
        <f t="shared" ca="1" si="9"/>
        <v>0</v>
      </c>
      <c r="L26" s="29">
        <f t="shared" ca="1" si="9"/>
        <v>0</v>
      </c>
      <c r="M26" s="29">
        <f t="shared" ca="1" si="9"/>
        <v>0</v>
      </c>
      <c r="N26" s="29">
        <f t="shared" ca="1" si="9"/>
        <v>0</v>
      </c>
      <c r="O26" s="197">
        <f ca="1">SUM(O22:O25)</f>
        <v>20025</v>
      </c>
      <c r="Q26" s="23"/>
    </row>
    <row r="27" spans="1:17" x14ac:dyDescent="0.2">
      <c r="Q27" s="23"/>
    </row>
    <row r="28" spans="1:17" x14ac:dyDescent="0.2">
      <c r="O28" s="30"/>
      <c r="Q28" s="23"/>
    </row>
    <row r="29" spans="1:17" x14ac:dyDescent="0.2">
      <c r="Q29" s="23"/>
    </row>
    <row r="30" spans="1:17" x14ac:dyDescent="0.2">
      <c r="Q30" s="23"/>
    </row>
    <row r="31" spans="1:17" ht="15.75" x14ac:dyDescent="0.25">
      <c r="B31" s="201"/>
      <c r="E31" s="115"/>
      <c r="F31" s="115"/>
      <c r="G31" s="115"/>
      <c r="H31" s="115"/>
      <c r="I31" s="115"/>
      <c r="J31" s="115"/>
      <c r="K31" s="115"/>
      <c r="L31" s="6"/>
      <c r="Q31" s="23"/>
    </row>
    <row r="32" spans="1:17" x14ac:dyDescent="0.2">
      <c r="Q32" s="23"/>
    </row>
    <row r="33" spans="1:17" x14ac:dyDescent="0.2">
      <c r="Q33" s="6"/>
    </row>
    <row r="34" spans="1:17" x14ac:dyDescent="0.2">
      <c r="C34" s="126"/>
      <c r="D34" s="162"/>
      <c r="E34" s="162"/>
      <c r="Q34" s="23"/>
    </row>
    <row r="36" spans="1:17" x14ac:dyDescent="0.2">
      <c r="A36" s="6"/>
    </row>
    <row r="37" spans="1:17" x14ac:dyDescent="0.2">
      <c r="A37" s="125"/>
    </row>
    <row r="38" spans="1:17" x14ac:dyDescent="0.2">
      <c r="A38" s="125"/>
    </row>
  </sheetData>
  <printOptions gridLines="1"/>
  <pageMargins left="0.75" right="0.1" top="1" bottom="1" header="0.5" footer="0.5"/>
  <pageSetup paperSize="9" scale="9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55"/>
  <sheetViews>
    <sheetView topLeftCell="A27" zoomScaleNormal="100" zoomScaleSheetLayoutView="100" workbookViewId="0">
      <selection activeCell="F12" sqref="F12"/>
    </sheetView>
  </sheetViews>
  <sheetFormatPr defaultColWidth="8.85546875" defaultRowHeight="15.75" x14ac:dyDescent="0.25"/>
  <cols>
    <col min="1" max="1" width="5" style="49" customWidth="1"/>
    <col min="2" max="2" width="22.140625" style="50" customWidth="1"/>
    <col min="3" max="3" width="12.42578125" style="49" customWidth="1"/>
    <col min="4" max="4" width="25.7109375" style="49" customWidth="1"/>
    <col min="5" max="5" width="21.42578125" style="49" customWidth="1"/>
    <col min="6" max="6" width="13" style="49" customWidth="1"/>
    <col min="7" max="7" width="15.7109375" style="49" customWidth="1"/>
    <col min="8" max="8" width="12.7109375" style="49" customWidth="1"/>
    <col min="9" max="9" width="14.7109375" style="49" customWidth="1"/>
    <col min="10" max="10" width="13.140625" style="49" customWidth="1"/>
    <col min="11" max="11" width="16" style="49" customWidth="1"/>
    <col min="12" max="12" width="12.28515625" style="49" customWidth="1"/>
    <col min="13" max="13" width="11.140625" style="49" customWidth="1"/>
    <col min="14" max="14" width="15.140625" style="59" customWidth="1"/>
    <col min="15" max="15" width="16.140625" style="49" customWidth="1"/>
    <col min="16" max="16" width="23.7109375" style="49" customWidth="1"/>
    <col min="17" max="18" width="10.7109375" style="49" customWidth="1"/>
    <col min="19" max="19" width="8.85546875" style="49"/>
    <col min="20" max="20" width="18.42578125" style="49" customWidth="1"/>
    <col min="21" max="21" width="11.42578125" style="49" customWidth="1"/>
    <col min="22" max="22" width="14.5703125" style="49" bestFit="1" customWidth="1"/>
    <col min="23" max="23" width="11.42578125" style="49" customWidth="1"/>
    <col min="24" max="24" width="9.7109375" style="49" bestFit="1" customWidth="1"/>
    <col min="25" max="16384" width="8.85546875" style="49"/>
  </cols>
  <sheetData>
    <row r="1" spans="1:25" x14ac:dyDescent="0.25">
      <c r="A1" s="49" t="s">
        <v>53</v>
      </c>
      <c r="B1" s="50" t="s">
        <v>7</v>
      </c>
      <c r="D1" s="51" t="s">
        <v>17</v>
      </c>
      <c r="E1" s="52">
        <f ca="1">C38+E38+G38+C17</f>
        <v>634.5</v>
      </c>
      <c r="G1" s="51" t="s">
        <v>30</v>
      </c>
      <c r="H1" s="53">
        <f ca="1">+(N52)</f>
        <v>22399.589999999997</v>
      </c>
      <c r="I1" s="49" t="s">
        <v>36</v>
      </c>
      <c r="J1" s="53">
        <v>-22400</v>
      </c>
      <c r="K1" s="54" t="s">
        <v>92</v>
      </c>
      <c r="M1" s="113" t="s">
        <v>63</v>
      </c>
      <c r="N1" s="55">
        <f ca="1">H1+J1</f>
        <v>-0.41000000000349246</v>
      </c>
      <c r="O1" s="56">
        <f ca="1">SUM(O3:O77)</f>
        <v>-289160.06999999995</v>
      </c>
      <c r="P1" s="110">
        <f ca="1">SUM(P2:P55)</f>
        <v>302359.52</v>
      </c>
      <c r="Q1" s="57"/>
      <c r="R1" s="57"/>
    </row>
    <row r="2" spans="1:25" x14ac:dyDescent="0.25">
      <c r="D2" s="51" t="s">
        <v>28</v>
      </c>
      <c r="E2" s="52">
        <f ca="1">+C39+E39+G39+C18</f>
        <v>100</v>
      </c>
      <c r="G2" s="51" t="s">
        <v>29</v>
      </c>
      <c r="H2" s="57">
        <f ca="1">+L31</f>
        <v>3301.5199999999895</v>
      </c>
      <c r="I2" s="49" t="s">
        <v>35</v>
      </c>
      <c r="J2" s="57">
        <v>-3302</v>
      </c>
      <c r="M2" s="113" t="s">
        <v>63</v>
      </c>
      <c r="N2" s="55">
        <f ca="1">H2+J2</f>
        <v>-0.48000000001047738</v>
      </c>
      <c r="Q2" s="57"/>
      <c r="R2" s="57"/>
    </row>
    <row r="3" spans="1:25" x14ac:dyDescent="0.25">
      <c r="B3" s="50" t="s">
        <v>134</v>
      </c>
      <c r="D3" s="51" t="s">
        <v>18</v>
      </c>
      <c r="E3" s="52">
        <f ca="1">+C40+E40+G40+C19</f>
        <v>-1.5</v>
      </c>
      <c r="G3" s="51" t="s">
        <v>31</v>
      </c>
      <c r="H3" s="58">
        <f ca="1">SUM(H1:H2)</f>
        <v>25701.109999999986</v>
      </c>
      <c r="J3" s="57"/>
      <c r="N3" s="59">
        <f ca="1">N1+N2</f>
        <v>-0.89000000001396984</v>
      </c>
    </row>
    <row r="4" spans="1:25" ht="14.25" customHeight="1" x14ac:dyDescent="0.25">
      <c r="B4" s="60"/>
      <c r="C4" s="61"/>
      <c r="D4" s="61"/>
      <c r="E4" s="62"/>
      <c r="F4" s="148" t="s">
        <v>33</v>
      </c>
      <c r="G4" s="149"/>
      <c r="H4" s="63">
        <f ca="1">-C27</f>
        <v>-91439</v>
      </c>
      <c r="I4" s="64" t="s">
        <v>117</v>
      </c>
      <c r="J4" s="61"/>
      <c r="K4" s="62"/>
    </row>
    <row r="5" spans="1:25" ht="14.25" customHeight="1" x14ac:dyDescent="0.25">
      <c r="B5" s="65"/>
      <c r="C5" s="66"/>
      <c r="D5" s="67" t="s">
        <v>40</v>
      </c>
      <c r="E5" s="68">
        <f ca="1">+H11</f>
        <v>3301.5199999999895</v>
      </c>
      <c r="F5" s="147" t="s">
        <v>32</v>
      </c>
      <c r="G5" s="150"/>
      <c r="H5" s="200">
        <f ca="1">H4</f>
        <v>-91439</v>
      </c>
      <c r="I5" s="70" t="s">
        <v>118</v>
      </c>
      <c r="J5" s="232"/>
      <c r="K5" s="159" t="s">
        <v>75</v>
      </c>
      <c r="L5" s="144"/>
      <c r="T5" s="111"/>
      <c r="U5" s="130"/>
      <c r="V5" s="111"/>
      <c r="W5" s="111"/>
    </row>
    <row r="6" spans="1:25" x14ac:dyDescent="0.25">
      <c r="B6" s="71"/>
      <c r="C6" s="66"/>
      <c r="D6" s="67" t="s">
        <v>42</v>
      </c>
      <c r="E6" s="72"/>
      <c r="F6" s="147" t="s">
        <v>34</v>
      </c>
      <c r="G6" s="150"/>
      <c r="H6" s="69">
        <f ca="1">-P48</f>
        <v>-270062</v>
      </c>
      <c r="I6" s="70" t="s">
        <v>119</v>
      </c>
      <c r="J6" s="66"/>
      <c r="K6" s="160" t="s">
        <v>76</v>
      </c>
      <c r="L6" s="144"/>
      <c r="T6" s="111"/>
      <c r="U6" s="130"/>
      <c r="V6" s="111"/>
      <c r="W6" s="111"/>
    </row>
    <row r="7" spans="1:25" x14ac:dyDescent="0.25">
      <c r="B7" s="65"/>
      <c r="C7" s="66"/>
      <c r="D7" s="67" t="s">
        <v>41</v>
      </c>
      <c r="E7" s="68">
        <f ca="1">+H12</f>
        <v>22399.589999999967</v>
      </c>
      <c r="F7" s="229"/>
      <c r="G7" s="230"/>
      <c r="H7" s="69"/>
      <c r="I7" s="231"/>
      <c r="J7" s="232"/>
      <c r="K7" s="233"/>
      <c r="T7" s="111"/>
      <c r="U7" s="156" t="s">
        <v>57</v>
      </c>
      <c r="V7" s="157" t="s">
        <v>58</v>
      </c>
      <c r="W7" s="157" t="s">
        <v>59</v>
      </c>
    </row>
    <row r="8" spans="1:25" x14ac:dyDescent="0.25">
      <c r="B8" s="65"/>
      <c r="C8" s="66"/>
      <c r="D8" s="67"/>
      <c r="E8" s="146"/>
      <c r="F8" s="147" t="s">
        <v>73</v>
      </c>
      <c r="G8" s="150"/>
      <c r="H8" s="225">
        <f ca="1">-(C48+E48)</f>
        <v>-169776</v>
      </c>
      <c r="I8" s="70" t="s">
        <v>70</v>
      </c>
      <c r="J8" s="66"/>
      <c r="K8" s="226" t="s">
        <v>115</v>
      </c>
      <c r="T8" s="158" t="s">
        <v>38</v>
      </c>
      <c r="U8" s="204">
        <f ca="1">+C38+E38+G38+E17+C17</f>
        <v>634.5</v>
      </c>
      <c r="V8" s="204">
        <v>634.5</v>
      </c>
      <c r="W8" s="206">
        <f ca="1">U8-V8</f>
        <v>0</v>
      </c>
      <c r="X8" s="205"/>
      <c r="Y8" s="205"/>
    </row>
    <row r="9" spans="1:25" x14ac:dyDescent="0.25">
      <c r="B9" s="65"/>
      <c r="C9" s="66"/>
      <c r="D9" s="67"/>
      <c r="E9" s="146"/>
      <c r="F9" s="147" t="s">
        <v>74</v>
      </c>
      <c r="G9" s="150"/>
      <c r="H9" s="227">
        <f ca="1">-(G48)</f>
        <v>-100286</v>
      </c>
      <c r="I9" s="70" t="s">
        <v>70</v>
      </c>
      <c r="J9" s="66"/>
      <c r="K9" s="228" t="s">
        <v>116</v>
      </c>
      <c r="T9" s="158" t="s">
        <v>60</v>
      </c>
      <c r="U9" s="204">
        <f ca="1">+C39+E39+G39+E18+C18</f>
        <v>100</v>
      </c>
      <c r="V9" s="204">
        <v>100</v>
      </c>
      <c r="W9" s="206">
        <f ca="1">U9-V9</f>
        <v>0</v>
      </c>
      <c r="X9" s="205"/>
    </row>
    <row r="10" spans="1:25" x14ac:dyDescent="0.25">
      <c r="B10" s="65"/>
      <c r="C10" s="66"/>
      <c r="D10" s="67"/>
      <c r="E10" s="146"/>
      <c r="F10" s="147" t="s">
        <v>74</v>
      </c>
      <c r="G10" s="150"/>
      <c r="H10" s="200">
        <f ca="1">-(I48)</f>
        <v>-20025</v>
      </c>
      <c r="I10" s="70" t="s">
        <v>70</v>
      </c>
      <c r="J10" s="66"/>
      <c r="K10" s="198" t="s">
        <v>122</v>
      </c>
      <c r="T10" s="158"/>
      <c r="U10" s="204"/>
      <c r="V10" s="204"/>
      <c r="W10" s="206"/>
    </row>
    <row r="11" spans="1:25" x14ac:dyDescent="0.25">
      <c r="B11" s="71"/>
      <c r="C11" s="66"/>
      <c r="D11" s="67"/>
      <c r="E11" s="142"/>
      <c r="F11" s="147" t="s">
        <v>139</v>
      </c>
      <c r="G11" s="150"/>
      <c r="H11" s="69">
        <f ca="1">H4-C32</f>
        <v>3301.5199999999895</v>
      </c>
      <c r="I11" s="70" t="s">
        <v>71</v>
      </c>
      <c r="J11" s="66"/>
      <c r="K11" s="159" t="s">
        <v>44</v>
      </c>
      <c r="L11" s="144" t="s">
        <v>77</v>
      </c>
      <c r="M11" s="144"/>
      <c r="P11" s="117" t="s">
        <v>14</v>
      </c>
      <c r="Q11" s="120">
        <f ca="1">+C44+E44+G44+E23+C23</f>
        <v>210407.6</v>
      </c>
      <c r="R11" s="120"/>
      <c r="S11" s="121"/>
      <c r="T11" s="157" t="s">
        <v>61</v>
      </c>
      <c r="U11" s="204">
        <f ca="1">C19+E19+E40+G40</f>
        <v>5</v>
      </c>
      <c r="V11" s="203">
        <v>5</v>
      </c>
      <c r="W11" s="206"/>
      <c r="X11" s="205"/>
    </row>
    <row r="12" spans="1:25" x14ac:dyDescent="0.25">
      <c r="B12" s="73"/>
      <c r="C12" s="74"/>
      <c r="D12" s="75"/>
      <c r="E12" s="141"/>
      <c r="F12" s="151" t="s">
        <v>138</v>
      </c>
      <c r="G12" s="152"/>
      <c r="H12" s="76">
        <f ca="1">H6-(+O53)</f>
        <v>22399.589999999967</v>
      </c>
      <c r="I12" s="77" t="s">
        <v>72</v>
      </c>
      <c r="J12" s="74"/>
      <c r="K12" s="161" t="s">
        <v>43</v>
      </c>
      <c r="L12" s="144" t="s">
        <v>77</v>
      </c>
      <c r="M12" s="144"/>
      <c r="P12" s="118" t="s">
        <v>88</v>
      </c>
      <c r="Q12" s="119"/>
      <c r="R12" s="119"/>
      <c r="S12" s="209"/>
      <c r="T12" s="157" t="s">
        <v>62</v>
      </c>
      <c r="U12" s="204">
        <f ca="1">SUM(U8:U11)</f>
        <v>739.5</v>
      </c>
      <c r="V12" s="204">
        <f>SUM(V8:V11)</f>
        <v>739.5</v>
      </c>
      <c r="W12" s="207">
        <f ca="1">+U12-V12</f>
        <v>0</v>
      </c>
      <c r="X12" s="205"/>
      <c r="Y12" s="234"/>
    </row>
    <row r="13" spans="1:25" ht="12.75" customHeight="1" x14ac:dyDescent="0.25">
      <c r="P13" s="49">
        <v>7210</v>
      </c>
      <c r="Q13" s="57">
        <v>120000</v>
      </c>
      <c r="R13" s="57"/>
      <c r="T13" s="111"/>
      <c r="U13" s="111"/>
      <c r="V13" s="111"/>
      <c r="W13" s="111"/>
    </row>
    <row r="14" spans="1:25" ht="12" customHeight="1" x14ac:dyDescent="0.25">
      <c r="B14" s="78" t="str">
        <f>B1</f>
        <v>Augusti</v>
      </c>
      <c r="C14" s="224" t="str">
        <f ca="1">'4 Lisa Larsson'!A4</f>
        <v>4 Lisa Larsson</v>
      </c>
      <c r="D14" s="224"/>
      <c r="E14" s="153"/>
      <c r="F14" s="154"/>
      <c r="K14" s="57"/>
      <c r="L14" s="57"/>
      <c r="P14" s="122">
        <v>7220</v>
      </c>
      <c r="Q14" s="124">
        <v>45000</v>
      </c>
      <c r="R14" s="116"/>
      <c r="T14" s="111"/>
      <c r="U14" s="111"/>
      <c r="V14" s="111"/>
      <c r="W14" s="111"/>
    </row>
    <row r="15" spans="1:25" x14ac:dyDescent="0.25">
      <c r="B15" s="79"/>
      <c r="C15" s="79" t="str">
        <f>$B$14</f>
        <v>Augusti</v>
      </c>
      <c r="D15" s="80" t="s">
        <v>0</v>
      </c>
      <c r="E15" s="79"/>
      <c r="F15" s="80"/>
      <c r="K15" s="57"/>
      <c r="L15" s="57"/>
      <c r="P15" s="122">
        <v>7281</v>
      </c>
      <c r="Q15" s="123">
        <v>0</v>
      </c>
      <c r="R15" s="57"/>
      <c r="T15" s="111"/>
      <c r="U15" s="112"/>
      <c r="V15" s="111"/>
      <c r="W15" s="111"/>
    </row>
    <row r="16" spans="1:25" x14ac:dyDescent="0.25">
      <c r="A16" s="49">
        <v>7</v>
      </c>
      <c r="B16" s="81" t="s">
        <v>16</v>
      </c>
      <c r="C16" s="83">
        <f ca="1">INDIRECT(ADDRESS($A16,MATCH($B$1,Tabeller!$A$1:$A$18,0),,,C$14))</f>
        <v>184</v>
      </c>
      <c r="D16" s="82">
        <f>'4 Lisa Larsson'!O7</f>
        <v>184</v>
      </c>
      <c r="E16" s="83"/>
      <c r="F16" s="82"/>
      <c r="H16" s="57"/>
      <c r="K16" s="57"/>
      <c r="L16" s="57"/>
      <c r="P16" s="49">
        <v>7285</v>
      </c>
      <c r="Q16" s="57">
        <v>45408</v>
      </c>
      <c r="U16" s="59"/>
    </row>
    <row r="17" spans="1:25" x14ac:dyDescent="0.25">
      <c r="A17" s="49">
        <v>8</v>
      </c>
      <c r="B17" s="84" t="s">
        <v>38</v>
      </c>
      <c r="C17" s="83">
        <f ca="1">INDIRECT(ADDRESS($A17,MATCH($B$1,Tabeller!$A$1:$A$18,0),,,C$14))</f>
        <v>145</v>
      </c>
      <c r="D17" s="82">
        <f ca="1">'4 Lisa Larsson'!O8</f>
        <v>145</v>
      </c>
      <c r="E17" s="83"/>
      <c r="F17" s="86"/>
      <c r="K17" s="57"/>
      <c r="L17" s="131"/>
      <c r="Q17" s="57"/>
      <c r="U17" s="59"/>
    </row>
    <row r="18" spans="1:25" x14ac:dyDescent="0.25">
      <c r="A18" s="49">
        <v>11</v>
      </c>
      <c r="B18" s="87" t="s">
        <v>56</v>
      </c>
      <c r="C18" s="83">
        <f ca="1">INDIRECT(ADDRESS($A18,MATCH($B$1,Tabeller!$A$1:$A$18,0),,,C$14))</f>
        <v>40</v>
      </c>
      <c r="D18" s="82">
        <f ca="1">'4 Lisa Larsson'!O11</f>
        <v>40</v>
      </c>
      <c r="E18" s="83"/>
      <c r="F18" s="86"/>
      <c r="K18" s="57"/>
      <c r="L18" s="57"/>
      <c r="Q18" s="208">
        <f>SUM(Q13:Q17)</f>
        <v>210408</v>
      </c>
      <c r="R18" s="57">
        <f ca="1">Q18-Q11</f>
        <v>0.39999999999417923</v>
      </c>
      <c r="S18" s="210" t="s">
        <v>59</v>
      </c>
    </row>
    <row r="19" spans="1:25" x14ac:dyDescent="0.25">
      <c r="A19" s="49">
        <v>14</v>
      </c>
      <c r="B19" s="88" t="s">
        <v>18</v>
      </c>
      <c r="C19" s="83">
        <f ca="1">INDIRECT(ADDRESS($A19,MATCH($B$1,Tabeller!$A$1:$A$18,0),,,C$14))</f>
        <v>1</v>
      </c>
      <c r="D19" s="82">
        <f ca="1">'4 Lisa Larsson'!O14</f>
        <v>1</v>
      </c>
      <c r="E19" s="83"/>
      <c r="F19" s="89"/>
      <c r="K19" s="57"/>
      <c r="L19" s="57"/>
      <c r="U19" s="59"/>
    </row>
    <row r="20" spans="1:25" ht="4.5" hidden="1" customHeight="1" x14ac:dyDescent="0.25">
      <c r="B20" s="87"/>
      <c r="C20" s="83"/>
      <c r="D20" s="82">
        <f ca="1">'4 Lisa Larsson'!O11</f>
        <v>40</v>
      </c>
      <c r="E20" s="83"/>
      <c r="F20" s="90"/>
      <c r="K20" s="57"/>
      <c r="L20" s="57"/>
    </row>
    <row r="21" spans="1:25" ht="12" customHeight="1" x14ac:dyDescent="0.25">
      <c r="A21" s="49">
        <v>16</v>
      </c>
      <c r="B21" s="91" t="s">
        <v>4</v>
      </c>
      <c r="C21" s="83">
        <f ca="1">INDIRECT(ADDRESS($A21,MATCH($B$1,Tabeller!$A$1:$A$18,0),,,C$14))</f>
        <v>19575</v>
      </c>
      <c r="D21" s="82">
        <f ca="1">'4 Lisa Larsson'!O16</f>
        <v>19575</v>
      </c>
      <c r="E21" s="83"/>
      <c r="F21" s="90"/>
      <c r="K21" s="57"/>
      <c r="L21" s="57"/>
      <c r="U21" s="59"/>
    </row>
    <row r="22" spans="1:25" ht="12.75" customHeight="1" x14ac:dyDescent="0.25">
      <c r="A22" s="49">
        <v>17</v>
      </c>
      <c r="B22" s="91" t="s">
        <v>13</v>
      </c>
      <c r="C22" s="83">
        <f ca="1">INDIRECT(ADDRESS($A22,MATCH($B$1,Tabeller!$A$1:$A$18,0),,,C$14))</f>
        <v>450</v>
      </c>
      <c r="D22" s="82">
        <f ca="1">'4 Lisa Larsson'!O17</f>
        <v>450</v>
      </c>
      <c r="E22" s="83"/>
      <c r="F22" s="90"/>
      <c r="K22" s="57"/>
      <c r="L22" s="57"/>
    </row>
    <row r="23" spans="1:25" ht="12.75" customHeight="1" x14ac:dyDescent="0.25">
      <c r="A23" s="49">
        <v>18</v>
      </c>
      <c r="B23" s="91" t="s">
        <v>14</v>
      </c>
      <c r="C23" s="83">
        <f ca="1">INDIRECT(ADDRESS($A23,MATCH($B$1,Tabeller!$A$1:$A$18,0),,,C$14))</f>
        <v>54340</v>
      </c>
      <c r="D23" s="82">
        <f ca="1">'4 Lisa Larsson'!O18</f>
        <v>54340</v>
      </c>
      <c r="E23" s="83"/>
      <c r="F23" s="90"/>
      <c r="K23" s="57"/>
      <c r="L23" s="57"/>
    </row>
    <row r="24" spans="1:25" ht="12.75" customHeight="1" x14ac:dyDescent="0.25">
      <c r="A24" s="49">
        <v>19</v>
      </c>
      <c r="B24" s="91" t="s">
        <v>67</v>
      </c>
      <c r="C24" s="83">
        <f ca="1">INDIRECT(ADDRESS($A24,MATCH($B$1,Tabeller!$A$1:$A$18,0),,,C$14))</f>
        <v>0</v>
      </c>
      <c r="D24" s="82">
        <f ca="1">'4 Lisa Larsson'!O19</f>
        <v>0</v>
      </c>
      <c r="E24" s="83"/>
      <c r="F24" s="90"/>
      <c r="K24" s="57"/>
      <c r="L24" s="57"/>
    </row>
    <row r="25" spans="1:25" ht="12.75" customHeight="1" x14ac:dyDescent="0.25">
      <c r="A25" s="49">
        <v>20</v>
      </c>
      <c r="B25" s="91" t="s">
        <v>15</v>
      </c>
      <c r="C25" s="83">
        <f ca="1">INDIRECT(ADDRESS($A25,MATCH($B$1,Tabeller!$A$1:$A$18,0),,,C$14))</f>
        <v>17073.628000000001</v>
      </c>
      <c r="D25" s="82">
        <f ca="1">'4 Lisa Larsson'!O20</f>
        <v>17073.628000000001</v>
      </c>
      <c r="E25" s="83"/>
      <c r="F25" s="90"/>
      <c r="K25" s="93"/>
      <c r="L25" s="57"/>
      <c r="M25" s="94"/>
      <c r="O25" s="57"/>
    </row>
    <row r="26" spans="1:25" ht="12.75" customHeight="1" x14ac:dyDescent="0.25">
      <c r="A26" s="49">
        <v>21</v>
      </c>
      <c r="B26" s="95" t="s">
        <v>37</v>
      </c>
      <c r="C26" s="83">
        <f ca="1">INDIRECT(ADDRESS($A26,MATCH($B$1,Tabeller!$A$1:$A$18,0),,,C$14))</f>
        <v>0</v>
      </c>
      <c r="D26" s="82">
        <f>'4 Lisa Larsson'!O21</f>
        <v>0</v>
      </c>
      <c r="E26" s="83"/>
      <c r="F26" s="89"/>
      <c r="K26" s="93"/>
      <c r="L26" s="57"/>
      <c r="O26" s="57"/>
      <c r="T26" s="57"/>
      <c r="Y26" s="59"/>
    </row>
    <row r="27" spans="1:25" s="50" customFormat="1" ht="13.5" customHeight="1" x14ac:dyDescent="0.25">
      <c r="A27" s="50">
        <v>22</v>
      </c>
      <c r="B27" s="91" t="s">
        <v>25</v>
      </c>
      <c r="C27" s="96">
        <f ca="1">INDIRECT(ADDRESS($A27,MATCH($B$1,Tabeller!$A$1:$A$18,0),,,C$14))</f>
        <v>91439</v>
      </c>
      <c r="D27" s="82">
        <f ca="1">'4 Lisa Larsson'!O22</f>
        <v>91439</v>
      </c>
      <c r="E27" s="128"/>
      <c r="F27" s="90"/>
      <c r="K27" s="93" t="s">
        <v>55</v>
      </c>
      <c r="L27" s="97"/>
      <c r="N27" s="56">
        <f ca="1">E27+C27</f>
        <v>91439</v>
      </c>
      <c r="O27" s="97">
        <f ca="1">-N27-M32</f>
        <v>3301.5199999999895</v>
      </c>
      <c r="X27" s="99"/>
    </row>
    <row r="28" spans="1:25" s="50" customFormat="1" ht="4.1500000000000004" customHeight="1" x14ac:dyDescent="0.25">
      <c r="B28" s="98"/>
      <c r="C28" s="83"/>
      <c r="D28" s="82">
        <f>'4 Lisa Larsson'!O23</f>
        <v>0</v>
      </c>
      <c r="E28" s="83"/>
      <c r="F28" s="90"/>
      <c r="K28" s="97"/>
      <c r="L28" s="97"/>
      <c r="N28" s="99"/>
      <c r="O28" s="97"/>
    </row>
    <row r="29" spans="1:25" ht="12.75" customHeight="1" x14ac:dyDescent="0.25">
      <c r="A29" s="49">
        <v>24</v>
      </c>
      <c r="B29" s="91" t="s">
        <v>26</v>
      </c>
      <c r="C29" s="83">
        <f ca="1">INDIRECT(ADDRESS($A29,MATCH($B$1,Tabeller!$A$1:$A$18,0),,,C$14))</f>
        <v>-88137.48000000001</v>
      </c>
      <c r="D29" s="82">
        <f ca="1">'4 Lisa Larsson'!O24</f>
        <v>-88137.48000000001</v>
      </c>
      <c r="E29" s="83"/>
      <c r="F29" s="90"/>
      <c r="K29" s="57"/>
      <c r="L29" s="57"/>
      <c r="O29" s="57"/>
    </row>
    <row r="30" spans="1:25" ht="4.5" customHeight="1" x14ac:dyDescent="0.25">
      <c r="B30" s="91"/>
      <c r="C30" s="83"/>
      <c r="D30" s="82">
        <f>'4 Lisa Larsson'!O25</f>
        <v>0</v>
      </c>
      <c r="E30" s="83"/>
      <c r="F30" s="90"/>
      <c r="K30" s="57"/>
      <c r="L30" s="57"/>
      <c r="O30" s="57"/>
    </row>
    <row r="31" spans="1:25" x14ac:dyDescent="0.25">
      <c r="A31" s="49">
        <v>26</v>
      </c>
      <c r="B31" s="100" t="s">
        <v>3</v>
      </c>
      <c r="C31" s="102">
        <f ca="1">INDIRECT(ADDRESS($A31,MATCH($B$1,Tabeller!$A$1:$A$18,0),,,C$14))</f>
        <v>3301.5199999999895</v>
      </c>
      <c r="D31" s="82">
        <f ca="1">'4 Lisa Larsson'!O26</f>
        <v>3301.5199999999895</v>
      </c>
      <c r="E31" s="83"/>
      <c r="F31" s="101"/>
      <c r="K31" s="103">
        <f ca="1">+C31+E31</f>
        <v>3301.5199999999895</v>
      </c>
      <c r="L31" s="103">
        <f ca="1">+D31+F31</f>
        <v>3301.5199999999895</v>
      </c>
      <c r="N31" s="56"/>
      <c r="O31" s="104"/>
      <c r="P31" s="104"/>
      <c r="T31" s="57"/>
    </row>
    <row r="32" spans="1:25" s="105" customFormat="1" x14ac:dyDescent="0.25">
      <c r="B32" s="106" t="s">
        <v>27</v>
      </c>
      <c r="C32" s="107">
        <f ca="1">+C29-C31*2</f>
        <v>-94740.51999999999</v>
      </c>
      <c r="D32" s="108">
        <v>0</v>
      </c>
      <c r="E32" s="107"/>
      <c r="F32" s="108"/>
      <c r="K32" s="107" t="s">
        <v>93</v>
      </c>
      <c r="L32" s="103"/>
      <c r="M32" s="103">
        <f ca="1">+C32+E32</f>
        <v>-94740.51999999999</v>
      </c>
      <c r="N32" s="109"/>
      <c r="O32" s="107"/>
    </row>
    <row r="33" spans="1:20" x14ac:dyDescent="0.25">
      <c r="C33" s="57"/>
      <c r="D33" s="188">
        <f ca="1">+D31-D32</f>
        <v>3301.5199999999895</v>
      </c>
      <c r="E33" s="57"/>
      <c r="F33" s="109"/>
      <c r="K33" s="57"/>
      <c r="L33" s="103"/>
      <c r="M33" s="105"/>
      <c r="N33" s="109"/>
      <c r="O33" s="107"/>
      <c r="P33" s="59">
        <f ca="1">D33+F33</f>
        <v>3301.5199999999895</v>
      </c>
    </row>
    <row r="34" spans="1:20" ht="5.25" customHeight="1" x14ac:dyDescent="0.25">
      <c r="C34" s="57"/>
      <c r="D34" s="109"/>
      <c r="E34" s="57"/>
      <c r="F34" s="109"/>
      <c r="G34" s="57"/>
      <c r="H34" s="109"/>
      <c r="I34" s="57"/>
      <c r="J34" s="109"/>
      <c r="K34" s="57"/>
      <c r="L34" s="103"/>
      <c r="M34" s="105"/>
      <c r="N34" s="109"/>
      <c r="O34" s="107"/>
      <c r="P34" s="59"/>
    </row>
    <row r="35" spans="1:20" ht="12" customHeight="1" x14ac:dyDescent="0.25">
      <c r="B35" s="78" t="str">
        <f>$B$14</f>
        <v>Augusti</v>
      </c>
      <c r="C35" s="222" t="str">
        <f ca="1">'3 Pelle Pärson'!A4</f>
        <v>3 Pelle Pärson</v>
      </c>
      <c r="D35" s="222"/>
      <c r="E35" s="223" t="str">
        <f ca="1">'1 Anna Andersson'!A4</f>
        <v>1 Anna Andersson</v>
      </c>
      <c r="F35" s="222"/>
      <c r="G35" s="221" t="str">
        <f ca="1">'2 Kalle Karlsson'!A4</f>
        <v>2 Kalle Karlsson</v>
      </c>
      <c r="H35" s="221"/>
      <c r="I35" s="224" t="str">
        <f ca="1">'5 Sven Jönsson'!A4</f>
        <v>5 Sven Jönsson</v>
      </c>
      <c r="J35" s="224"/>
      <c r="M35" s="57"/>
      <c r="N35" s="57"/>
      <c r="P35" s="59"/>
      <c r="Q35" s="57"/>
    </row>
    <row r="36" spans="1:20" x14ac:dyDescent="0.25">
      <c r="B36" s="79"/>
      <c r="C36" s="79" t="str">
        <f>$B$14</f>
        <v>Augusti</v>
      </c>
      <c r="D36" s="80" t="s">
        <v>0</v>
      </c>
      <c r="E36" s="79" t="str">
        <f>$B$14</f>
        <v>Augusti</v>
      </c>
      <c r="F36" s="80" t="s">
        <v>0</v>
      </c>
      <c r="G36" s="79"/>
      <c r="H36" s="80"/>
      <c r="I36" s="79"/>
      <c r="J36" s="80"/>
      <c r="M36" s="57"/>
      <c r="N36" s="57"/>
      <c r="P36" s="59"/>
      <c r="Q36" s="57"/>
    </row>
    <row r="37" spans="1:20" x14ac:dyDescent="0.25">
      <c r="A37" s="49">
        <v>7</v>
      </c>
      <c r="B37" s="81" t="s">
        <v>16</v>
      </c>
      <c r="C37" s="83">
        <f ca="1">INDIRECT(ADDRESS($A37,MATCH($B$1,Tabeller!$A$1:$A$18,0),,,C$35))</f>
        <v>184</v>
      </c>
      <c r="D37" s="82">
        <f>'3 Pelle Pärson'!O7</f>
        <v>184</v>
      </c>
      <c r="E37" s="83">
        <f ca="1">INDIRECT(ADDRESS($A37,MATCH($B$1,Tabeller!$A$1:$A$18,0),,,E$35))</f>
        <v>184</v>
      </c>
      <c r="F37" s="82">
        <f>'1 Anna Andersson'!O7</f>
        <v>184</v>
      </c>
      <c r="G37" s="83">
        <f ca="1">INDIRECT(ADDRESS($A37,MATCH($B$1,Tabeller!$A$1:$A$18,0),,,G$35))</f>
        <v>184</v>
      </c>
      <c r="H37" s="82">
        <f>'2 Kalle Karlsson'!O7</f>
        <v>184</v>
      </c>
      <c r="I37" s="83">
        <f ca="1">INDIRECT(ADDRESS($A37,MATCH($B$1,Tabeller!$A$1:$A$18,0),,,I$35))</f>
        <v>184</v>
      </c>
      <c r="J37" s="82">
        <f>'2 Kalle Karlsson'!Q7</f>
        <v>0</v>
      </c>
      <c r="M37" s="57"/>
      <c r="N37" s="57"/>
      <c r="P37" s="59"/>
      <c r="Q37" s="57"/>
    </row>
    <row r="38" spans="1:20" x14ac:dyDescent="0.25">
      <c r="A38" s="49">
        <v>8</v>
      </c>
      <c r="B38" s="84" t="s">
        <v>38</v>
      </c>
      <c r="C38" s="83">
        <f ca="1">INDIRECT(ADDRESS($A38,MATCH($B$1,Tabeller!$A$1:$A$18,0),,,C$35))</f>
        <v>177.5</v>
      </c>
      <c r="D38" s="85">
        <f ca="1">'3 Pelle Pärson'!O8</f>
        <v>177.5</v>
      </c>
      <c r="E38" s="83">
        <f ca="1">INDIRECT(ADDRESS($A38,MATCH($B$1,Tabeller!$A$1:$A$18,0),,,E$35))</f>
        <v>152</v>
      </c>
      <c r="F38" s="86">
        <f ca="1">'1 Anna Andersson'!O8</f>
        <v>152</v>
      </c>
      <c r="G38" s="83">
        <f ca="1">INDIRECT(ADDRESS($A38,MATCH($B$1,Tabeller!$A$1:$A$18,0),,,G$35))</f>
        <v>160</v>
      </c>
      <c r="H38" s="82">
        <f ca="1">'2 Kalle Karlsson'!O8</f>
        <v>160</v>
      </c>
      <c r="I38" s="83">
        <f ca="1">INDIRECT(ADDRESS($A38,MATCH($B$1,Tabeller!$A$1:$A$18,0),,,I$35))</f>
        <v>145</v>
      </c>
      <c r="J38" s="82">
        <f>'2 Kalle Karlsson'!Q8</f>
        <v>0</v>
      </c>
      <c r="M38" s="57"/>
      <c r="N38" s="57"/>
      <c r="P38" s="59"/>
      <c r="Q38" s="57"/>
      <c r="S38" s="57"/>
      <c r="T38" s="57"/>
    </row>
    <row r="39" spans="1:20" x14ac:dyDescent="0.25">
      <c r="A39" s="49">
        <v>11</v>
      </c>
      <c r="B39" s="87" t="s">
        <v>56</v>
      </c>
      <c r="C39" s="83">
        <f ca="1">INDIRECT(ADDRESS($A39,MATCH($B$1,Tabeller!$A$1:$A$18,0),,,C$35))</f>
        <v>0</v>
      </c>
      <c r="D39" s="85">
        <f ca="1">'3 Pelle Pärson'!O11</f>
        <v>0</v>
      </c>
      <c r="E39" s="83">
        <f ca="1">INDIRECT(ADDRESS($A39,MATCH($B$1,Tabeller!$A$1:$A$18,0),,,E$35))</f>
        <v>32</v>
      </c>
      <c r="F39" s="86">
        <f ca="1">'1 Anna Andersson'!O11</f>
        <v>32</v>
      </c>
      <c r="G39" s="83">
        <f ca="1">INDIRECT(ADDRESS($A39,MATCH($B$1,Tabeller!$A$1:$A$18,0),,,G$35))</f>
        <v>28</v>
      </c>
      <c r="H39" s="82">
        <f ca="1">'2 Kalle Karlsson'!O11</f>
        <v>28</v>
      </c>
      <c r="I39" s="83">
        <f ca="1">INDIRECT(ADDRESS($A39,MATCH($B$1,Tabeller!$A$1:$A$18,0),,,I$35))</f>
        <v>40</v>
      </c>
      <c r="J39" s="82">
        <f>'2 Kalle Karlsson'!Q11</f>
        <v>0</v>
      </c>
      <c r="M39" s="57"/>
      <c r="N39" s="57"/>
      <c r="P39" s="59"/>
      <c r="Q39" s="57"/>
      <c r="S39" s="57"/>
      <c r="T39" s="57"/>
    </row>
    <row r="40" spans="1:20" x14ac:dyDescent="0.25">
      <c r="A40" s="49">
        <v>14</v>
      </c>
      <c r="B40" s="88" t="s">
        <v>18</v>
      </c>
      <c r="C40" s="83">
        <f ca="1">INDIRECT(ADDRESS($A40,MATCH($B$1,Tabeller!$A$1:$A$18,0),,,C$35))</f>
        <v>-6.5</v>
      </c>
      <c r="D40" s="82">
        <f ca="1">'3 Pelle Pärson'!O14</f>
        <v>-6.5</v>
      </c>
      <c r="E40" s="83">
        <f ca="1">INDIRECT(ADDRESS($A40,MATCH($B$1,Tabeller!$A$1:$A$18,0),,,E$35))</f>
        <v>0</v>
      </c>
      <c r="F40" s="89">
        <f ca="1">'1 Anna Andersson'!O14</f>
        <v>0</v>
      </c>
      <c r="G40" s="83">
        <f ca="1">INDIRECT(ADDRESS($A40,MATCH($B$1,Tabeller!$A$1:$A$18,0),,,G$35))</f>
        <v>4</v>
      </c>
      <c r="H40" s="82">
        <f ca="1">'2 Kalle Karlsson'!O14</f>
        <v>4</v>
      </c>
      <c r="I40" s="83">
        <f ca="1">INDIRECT(ADDRESS($A40,MATCH($B$1,Tabeller!$A$1:$A$18,0),,,I$35))</f>
        <v>1</v>
      </c>
      <c r="J40" s="82">
        <f>'2 Kalle Karlsson'!Q14</f>
        <v>0</v>
      </c>
      <c r="M40" s="57"/>
      <c r="N40" s="57"/>
      <c r="P40" s="59"/>
      <c r="Q40" s="57"/>
    </row>
    <row r="41" spans="1:20" hidden="1" x14ac:dyDescent="0.25">
      <c r="B41" s="87"/>
      <c r="C41" s="83"/>
      <c r="D41" s="82"/>
      <c r="E41" s="83" t="e">
        <f ca="1">INDIRECT(ADDRESS($A41,MATCH($B$1,Tabeller!$A$1:$A$18,0),,,E$35))</f>
        <v>#VALUE!</v>
      </c>
      <c r="F41" s="90"/>
      <c r="G41" s="83"/>
      <c r="H41" s="82">
        <f ca="1">'2 Kalle Karlsson'!O11</f>
        <v>28</v>
      </c>
      <c r="I41" s="83"/>
      <c r="J41" s="82">
        <f>'2 Kalle Karlsson'!Q11</f>
        <v>0</v>
      </c>
      <c r="M41" s="57"/>
      <c r="N41" s="57"/>
      <c r="P41" s="59"/>
      <c r="Q41" s="57"/>
    </row>
    <row r="42" spans="1:20" ht="12" customHeight="1" x14ac:dyDescent="0.25">
      <c r="A42" s="49">
        <v>16</v>
      </c>
      <c r="B42" s="91" t="s">
        <v>4</v>
      </c>
      <c r="C42" s="83">
        <f ca="1">INDIRECT(ADDRESS($A42,MATCH($B$1,Tabeller!$A$1:$A$18,0),,,C$35))</f>
        <v>23962.5</v>
      </c>
      <c r="D42" s="82">
        <f ca="1">'3 Pelle Pärson'!O16</f>
        <v>23962.5</v>
      </c>
      <c r="E42" s="83">
        <f ca="1">INDIRECT(ADDRESS($A42,MATCH($B$1,Tabeller!$A$1:$A$18,0),,,E$35))</f>
        <v>20520</v>
      </c>
      <c r="F42" s="90">
        <f ca="1">'1 Anna Andersson'!O16</f>
        <v>20520</v>
      </c>
      <c r="G42" s="83">
        <f ca="1">INDIRECT(ADDRESS($A42,MATCH($B$1,Tabeller!$A$1:$A$18,0),,,G$35))</f>
        <v>21600</v>
      </c>
      <c r="H42" s="82">
        <f ca="1">'2 Kalle Karlsson'!O16</f>
        <v>21600</v>
      </c>
      <c r="I42" s="83">
        <f ca="1">INDIRECT(ADDRESS($A42,MATCH($B$1,Tabeller!$A$1:$A$18,0),,,I$35))</f>
        <v>19575</v>
      </c>
      <c r="J42" s="82">
        <f>'2 Kalle Karlsson'!Q16</f>
        <v>0</v>
      </c>
      <c r="M42" s="57"/>
      <c r="N42" s="57"/>
      <c r="P42" s="59"/>
      <c r="Q42" s="57"/>
    </row>
    <row r="43" spans="1:20" ht="11.25" customHeight="1" x14ac:dyDescent="0.25">
      <c r="A43" s="49">
        <v>17</v>
      </c>
      <c r="B43" s="91" t="s">
        <v>13</v>
      </c>
      <c r="C43" s="83">
        <f ca="1">INDIRECT(ADDRESS($A43,MATCH($B$1,Tabeller!$A$1:$A$18,0),,,C$35))</f>
        <v>-2925</v>
      </c>
      <c r="D43" s="82">
        <f ca="1">'3 Pelle Pärson'!O17</f>
        <v>-2925</v>
      </c>
      <c r="E43" s="83">
        <f ca="1">INDIRECT(ADDRESS($A43,MATCH($B$1,Tabeller!$A$1:$A$18,0),,,E$35))</f>
        <v>0</v>
      </c>
      <c r="F43" s="90">
        <f ca="1">'1 Anna Andersson'!O17</f>
        <v>0</v>
      </c>
      <c r="G43" s="83">
        <f ca="1">INDIRECT(ADDRESS($A43,MATCH($B$1,Tabeller!$A$1:$A$18,0),,,G$35))</f>
        <v>1800</v>
      </c>
      <c r="H43" s="82">
        <f ca="1">'2 Kalle Karlsson'!O17</f>
        <v>1800</v>
      </c>
      <c r="I43" s="83">
        <f ca="1">INDIRECT(ADDRESS($A43,MATCH($B$1,Tabeller!$A$1:$A$18,0),,,I$35))</f>
        <v>450</v>
      </c>
      <c r="J43" s="82">
        <f>'2 Kalle Karlsson'!Q17</f>
        <v>0</v>
      </c>
      <c r="M43" s="57"/>
      <c r="N43" s="57"/>
      <c r="P43" s="59"/>
      <c r="Q43" s="57"/>
    </row>
    <row r="44" spans="1:20" ht="12" customHeight="1" x14ac:dyDescent="0.25">
      <c r="A44" s="49">
        <v>18</v>
      </c>
      <c r="B44" s="91" t="s">
        <v>14</v>
      </c>
      <c r="C44" s="83">
        <f ca="1">INDIRECT(ADDRESS($A44,MATCH($B$1,Tabeller!$A$1:$A$18,0),,,C$35))</f>
        <v>41303.599999999999</v>
      </c>
      <c r="D44" s="82">
        <f ca="1">'3 Pelle Pärson'!O18</f>
        <v>41303.599999999999</v>
      </c>
      <c r="E44" s="83">
        <f ca="1">INDIRECT(ADDRESS($A44,MATCH($B$1,Tabeller!$A$1:$A$18,0),,,E$35))</f>
        <v>56260</v>
      </c>
      <c r="F44" s="90">
        <f ca="1">'1 Anna Andersson'!O18</f>
        <v>56260</v>
      </c>
      <c r="G44" s="83">
        <f ca="1">INDIRECT(ADDRESS($A44,MATCH($B$1,Tabeller!$A$1:$A$18,0),,,G$35))</f>
        <v>58504</v>
      </c>
      <c r="H44" s="82">
        <f ca="1">'2 Kalle Karlsson'!O18</f>
        <v>58504</v>
      </c>
      <c r="I44" s="83">
        <f ca="1">INDIRECT(ADDRESS($A44,MATCH($B$1,Tabeller!$A$1:$A$18,0),,,I$35))</f>
        <v>0</v>
      </c>
      <c r="J44" s="82">
        <f>'2 Kalle Karlsson'!Q18</f>
        <v>0</v>
      </c>
      <c r="M44" s="57"/>
      <c r="N44" s="57"/>
      <c r="P44" s="59"/>
      <c r="Q44" s="57"/>
      <c r="S44" s="57"/>
      <c r="T44" s="57"/>
    </row>
    <row r="45" spans="1:20" ht="12" customHeight="1" x14ac:dyDescent="0.25">
      <c r="A45" s="49">
        <v>19</v>
      </c>
      <c r="B45" s="91" t="s">
        <v>67</v>
      </c>
      <c r="C45" s="83">
        <f ca="1">INDIRECT(ADDRESS($A45,MATCH($B$1,Tabeller!$A$1:$A$18,0),,,C$35))</f>
        <v>0</v>
      </c>
      <c r="D45" s="82">
        <f ca="1">'3 Pelle Pärson'!O19</f>
        <v>0</v>
      </c>
      <c r="E45" s="83">
        <f ca="1">INDIRECT(ADDRESS($A45,MATCH($B$1,Tabeller!$A$1:$A$18,0),,,E$35))</f>
        <v>0</v>
      </c>
      <c r="F45" s="90">
        <f ca="1">'1 Anna Andersson'!O19</f>
        <v>0</v>
      </c>
      <c r="G45" s="83">
        <f ca="1">INDIRECT(ADDRESS($A45,MATCH($B$1,Tabeller!$A$1:$A$18,0),,,G$35))</f>
        <v>0</v>
      </c>
      <c r="H45" s="82">
        <f ca="1">'2 Kalle Karlsson'!O19</f>
        <v>0</v>
      </c>
      <c r="I45" s="83">
        <f ca="1">INDIRECT(ADDRESS($A45,MATCH($B$1,Tabeller!$A$1:$A$18,0),,,I$35))</f>
        <v>0</v>
      </c>
      <c r="J45" s="82">
        <f>'2 Kalle Karlsson'!Q19</f>
        <v>0</v>
      </c>
      <c r="M45" s="57"/>
      <c r="N45" s="57"/>
      <c r="P45" s="59"/>
      <c r="Q45" s="57"/>
      <c r="S45" s="57"/>
      <c r="T45" s="57"/>
    </row>
    <row r="46" spans="1:20" ht="12" customHeight="1" x14ac:dyDescent="0.25">
      <c r="A46" s="49">
        <v>20</v>
      </c>
      <c r="B46" s="91" t="s">
        <v>15</v>
      </c>
      <c r="C46" s="83">
        <f ca="1">INDIRECT(ADDRESS($A46,MATCH($B$1,Tabeller!$A$1:$A$18,0),,,C$35))</f>
        <v>12977.591119999999</v>
      </c>
      <c r="D46" s="92">
        <f ca="1">'3 Pelle Pärson'!O20</f>
        <v>12977.591119999999</v>
      </c>
      <c r="E46" s="83">
        <f ca="1">INDIRECT(ADDRESS($A46,MATCH($B$1,Tabeller!$A$1:$A$18,0),,,E$35))</f>
        <v>17676.892</v>
      </c>
      <c r="F46" s="90">
        <f ca="1">'1 Anna Andersson'!O20</f>
        <v>17676.892</v>
      </c>
      <c r="G46" s="83">
        <f ca="1">INDIRECT(ADDRESS($A46,MATCH($B$1,Tabeller!$A$1:$A$18,0),,,G$35))</f>
        <v>18381.9568</v>
      </c>
      <c r="H46" s="82">
        <f ca="1">'2 Kalle Karlsson'!O20</f>
        <v>18381.9568</v>
      </c>
      <c r="I46" s="83">
        <f ca="1">INDIRECT(ADDRESS($A46,MATCH($B$1,Tabeller!$A$1:$A$18,0),,,I$35))</f>
        <v>0</v>
      </c>
      <c r="J46" s="82">
        <f>'2 Kalle Karlsson'!Q20</f>
        <v>0</v>
      </c>
      <c r="M46" s="93"/>
      <c r="N46" s="57"/>
      <c r="O46" s="94"/>
      <c r="P46" s="59"/>
      <c r="Q46" s="57"/>
    </row>
    <row r="47" spans="1:20" ht="12.75" customHeight="1" x14ac:dyDescent="0.25">
      <c r="A47" s="49">
        <v>21</v>
      </c>
      <c r="B47" s="95" t="s">
        <v>37</v>
      </c>
      <c r="C47" s="83">
        <f ca="1">INDIRECT(ADDRESS($A47,MATCH($B$1,Tabeller!$A$1:$A$18,0),,,C$35))</f>
        <v>0</v>
      </c>
      <c r="D47" s="82">
        <f>'3 Pelle Pärson'!O21</f>
        <v>0</v>
      </c>
      <c r="E47" s="83">
        <f ca="1">INDIRECT(ADDRESS($A47,MATCH($B$1,Tabeller!$A$1:$A$18,0),,,E$35))</f>
        <v>0</v>
      </c>
      <c r="F47" s="82">
        <f>'1 Anna Andersson'!O21</f>
        <v>0</v>
      </c>
      <c r="G47" s="83">
        <f ca="1">INDIRECT(ADDRESS($A47,MATCH($B$1,Tabeller!$A$1:$A$18,0),,,G$35))</f>
        <v>0</v>
      </c>
      <c r="H47" s="82">
        <f>'2 Kalle Karlsson'!O21</f>
        <v>0</v>
      </c>
      <c r="I47" s="83">
        <f ca="1">INDIRECT(ADDRESS($A47,MATCH($B$1,Tabeller!$A$1:$A$18,0),,,I$35))</f>
        <v>0</v>
      </c>
      <c r="J47" s="82">
        <f>'2 Kalle Karlsson'!Q21</f>
        <v>0</v>
      </c>
      <c r="M47" s="93"/>
      <c r="N47" s="57"/>
      <c r="P47" s="59"/>
      <c r="Q47" s="57"/>
    </row>
    <row r="48" spans="1:20" s="50" customFormat="1" ht="12.75" customHeight="1" x14ac:dyDescent="0.25">
      <c r="A48" s="50">
        <v>22</v>
      </c>
      <c r="B48" s="91" t="s">
        <v>25</v>
      </c>
      <c r="C48" s="96">
        <f ca="1">INDIRECT(ADDRESS($A48,MATCH($B$1,Tabeller!$A$1:$A$18,0),,,C$35))</f>
        <v>75319</v>
      </c>
      <c r="D48" s="82">
        <f ca="1">'3 Pelle Pärson'!O22</f>
        <v>75319</v>
      </c>
      <c r="E48" s="128">
        <f ca="1">INDIRECT(ADDRESS($A48,MATCH($B$1,Tabeller!$A$1:$A$18,0),,,E$35))</f>
        <v>94457</v>
      </c>
      <c r="F48" s="90">
        <f ca="1">'1 Anna Andersson'!O22</f>
        <v>94457</v>
      </c>
      <c r="G48" s="128">
        <f ca="1">INDIRECT(ADDRESS($A48,MATCH($B$1,Tabeller!$A$1:$A$18,0),,,G$35))</f>
        <v>100286</v>
      </c>
      <c r="H48" s="82">
        <f ca="1">'2 Kalle Karlsson'!O22</f>
        <v>100286</v>
      </c>
      <c r="I48" s="128">
        <f ca="1">INDIRECT(ADDRESS($A48,MATCH($B$1,Tabeller!$A$1:$A$18,0),,,I$35))</f>
        <v>20025</v>
      </c>
      <c r="J48" s="82">
        <f>'2 Kalle Karlsson'!Q22</f>
        <v>0</v>
      </c>
      <c r="M48" s="93" t="s">
        <v>45</v>
      </c>
      <c r="N48" s="97"/>
      <c r="P48" s="56">
        <f ca="1">+C48+E48+G48</f>
        <v>270062</v>
      </c>
      <c r="Q48" s="97">
        <f ca="1">-P48-O53</f>
        <v>22399.589999999967</v>
      </c>
    </row>
    <row r="49" spans="1:18" s="50" customFormat="1" hidden="1" x14ac:dyDescent="0.25">
      <c r="B49" s="98"/>
      <c r="C49" s="83"/>
      <c r="D49" s="82"/>
      <c r="E49" s="83" t="e">
        <f ca="1">INDIRECT(ADDRESS($A49,MATCH($B$1,Tabeller!$A$1:$A$18,0),,,E$35))</f>
        <v>#VALUE!</v>
      </c>
      <c r="F49" s="90"/>
      <c r="G49" s="83"/>
      <c r="H49" s="82">
        <f ca="1">'2 Kalle Karlsson'!O19</f>
        <v>0</v>
      </c>
      <c r="I49" s="83"/>
      <c r="J49" s="82">
        <f>'2 Kalle Karlsson'!Q19</f>
        <v>0</v>
      </c>
      <c r="M49" s="97"/>
      <c r="N49" s="97"/>
      <c r="P49" s="99"/>
      <c r="Q49" s="97"/>
    </row>
    <row r="50" spans="1:18" x14ac:dyDescent="0.25">
      <c r="A50" s="49">
        <v>24</v>
      </c>
      <c r="B50" s="91" t="s">
        <v>26</v>
      </c>
      <c r="C50" s="83">
        <f ca="1">INDIRECT(ADDRESS($A50,MATCH($B$1,Tabeller!$A$1:$A$18,0),,,C$35))</f>
        <v>-70241.05</v>
      </c>
      <c r="D50" s="82">
        <f ca="1">'3 Pelle Pärson'!O24</f>
        <v>-70241.05</v>
      </c>
      <c r="E50" s="83">
        <f ca="1">INDIRECT(ADDRESS($A50,MATCH($B$1,Tabeller!$A$1:$A$18,0),,,E$35))</f>
        <v>-87288.27</v>
      </c>
      <c r="F50" s="90">
        <f ca="1">'1 Anna Andersson'!O24</f>
        <v>-87288.27</v>
      </c>
      <c r="G50" s="83">
        <f ca="1">INDIRECT(ADDRESS($A50,MATCH($B$1,Tabeller!$A$1:$A$18,0),,,G$35))</f>
        <v>-90133.09</v>
      </c>
      <c r="H50" s="82">
        <f ca="1">'2 Kalle Karlsson'!O24</f>
        <v>-90133.09</v>
      </c>
      <c r="I50" s="83">
        <f ca="1">INDIRECT(ADDRESS($A50,MATCH($B$1,Tabeller!$A$1:$A$18,0),,,I$35))</f>
        <v>0</v>
      </c>
      <c r="J50" s="82">
        <f>'2 Kalle Karlsson'!Q24</f>
        <v>0</v>
      </c>
      <c r="M50" s="57"/>
      <c r="N50" s="57"/>
      <c r="P50" s="59"/>
      <c r="Q50" s="57"/>
    </row>
    <row r="51" spans="1:18" hidden="1" x14ac:dyDescent="0.25">
      <c r="B51" s="91"/>
      <c r="C51" s="83"/>
      <c r="D51" s="82"/>
      <c r="E51" s="83" t="e">
        <f ca="1">INDIRECT(ADDRESS($A51,MATCH($B$1,Tabeller!$A$1:$A$18,0),,,E$35))</f>
        <v>#VALUE!</v>
      </c>
      <c r="F51" s="90"/>
      <c r="G51" s="83"/>
      <c r="H51" s="82">
        <f>'2 Kalle Karlsson'!O21</f>
        <v>0</v>
      </c>
      <c r="I51" s="83"/>
      <c r="J51" s="82">
        <f>'2 Kalle Karlsson'!Q21</f>
        <v>0</v>
      </c>
      <c r="M51" s="57"/>
      <c r="N51" s="57"/>
      <c r="P51" s="59"/>
      <c r="Q51" s="57"/>
    </row>
    <row r="52" spans="1:18" x14ac:dyDescent="0.25">
      <c r="A52" s="49">
        <v>26</v>
      </c>
      <c r="B52" s="100" t="s">
        <v>3</v>
      </c>
      <c r="C52" s="102">
        <f ca="1">INDIRECT(ADDRESS($A52,MATCH($B$1,Tabeller!$A$1:$A$18,0),,,C$35))</f>
        <v>5077.9499999999971</v>
      </c>
      <c r="D52" s="101">
        <f ca="1">'3 Pelle Pärson'!O26</f>
        <v>5077.9499999999971</v>
      </c>
      <c r="E52" s="83">
        <f ca="1">INDIRECT(ADDRESS($A52,MATCH($B$1,Tabeller!$A$1:$A$18,0),,,E$35))</f>
        <v>7168.7299999999959</v>
      </c>
      <c r="F52" s="101">
        <f ca="1">'1 Anna Andersson'!O26</f>
        <v>7168.7299999999959</v>
      </c>
      <c r="G52" s="83">
        <f ca="1">INDIRECT(ADDRESS($A52,MATCH($B$1,Tabeller!$A$1:$A$18,0),,,G$35))</f>
        <v>10152.910000000003</v>
      </c>
      <c r="H52" s="82">
        <f ca="1">'2 Kalle Karlsson'!O26</f>
        <v>10152.910000000003</v>
      </c>
      <c r="I52" s="83">
        <f ca="1">INDIRECT(ADDRESS($A52,MATCH($B$1,Tabeller!$A$1:$A$18,0),,,I$35))</f>
        <v>20025</v>
      </c>
      <c r="J52" s="82">
        <f>'2 Kalle Karlsson'!Q26</f>
        <v>0</v>
      </c>
      <c r="M52" s="103">
        <f ca="1">+C52+E52+G52</f>
        <v>22399.589999999997</v>
      </c>
      <c r="N52" s="103">
        <f ca="1">+D52+F52+H52</f>
        <v>22399.589999999997</v>
      </c>
      <c r="P52" s="59"/>
      <c r="Q52" s="57"/>
    </row>
    <row r="53" spans="1:18" s="105" customFormat="1" x14ac:dyDescent="0.25">
      <c r="B53" s="106" t="s">
        <v>27</v>
      </c>
      <c r="C53" s="107">
        <f ca="1">+C50-C52*2</f>
        <v>-80396.95</v>
      </c>
      <c r="D53" s="108">
        <v>0</v>
      </c>
      <c r="E53" s="107">
        <f ca="1">+E50-E52*2</f>
        <v>-101625.73</v>
      </c>
      <c r="F53" s="108">
        <v>0</v>
      </c>
      <c r="G53" s="107">
        <f ca="1">+G50-G52*2</f>
        <v>-110438.91</v>
      </c>
      <c r="H53" s="199">
        <v>0</v>
      </c>
      <c r="I53" s="107">
        <f ca="1">+I50-I52*2</f>
        <v>-40050</v>
      </c>
      <c r="J53" s="199">
        <v>0</v>
      </c>
      <c r="M53" s="107" t="s">
        <v>39</v>
      </c>
      <c r="N53" s="103"/>
      <c r="O53" s="103">
        <f ca="1">+C53+E53+G53</f>
        <v>-292461.58999999997</v>
      </c>
      <c r="P53" s="109"/>
      <c r="Q53" s="107"/>
    </row>
    <row r="54" spans="1:18" x14ac:dyDescent="0.25">
      <c r="C54" s="57"/>
      <c r="D54" s="188">
        <f ca="1">+D52-D53</f>
        <v>5077.9499999999971</v>
      </c>
      <c r="E54" s="188"/>
      <c r="F54" s="188">
        <f ca="1">+F52-F53</f>
        <v>7168.7299999999959</v>
      </c>
      <c r="G54" s="188"/>
      <c r="H54" s="188">
        <f ca="1">+H52-H53</f>
        <v>10152.910000000003</v>
      </c>
      <c r="I54" s="188"/>
      <c r="J54" s="188">
        <f>+J52-J53</f>
        <v>0</v>
      </c>
      <c r="M54" s="57"/>
      <c r="N54" s="57"/>
      <c r="P54" s="59"/>
      <c r="Q54" s="57"/>
      <c r="R54" s="59">
        <f ca="1">+D54+F54+H54</f>
        <v>22399.589999999997</v>
      </c>
    </row>
    <row r="55" spans="1:18" x14ac:dyDescent="0.25">
      <c r="C55" s="57"/>
      <c r="D55" s="109"/>
      <c r="E55" s="57"/>
      <c r="F55" s="109"/>
      <c r="G55" s="57"/>
      <c r="H55" s="109"/>
      <c r="I55" s="57"/>
      <c r="J55" s="109"/>
      <c r="K55" s="57"/>
      <c r="L55" s="103"/>
      <c r="M55" s="105"/>
      <c r="N55" s="109"/>
      <c r="O55" s="107"/>
      <c r="P55" s="59"/>
    </row>
  </sheetData>
  <phoneticPr fontId="12" type="noConversion"/>
  <dataValidations count="1">
    <dataValidation type="list" allowBlank="1" showInputMessage="1" showErrorMessage="1" sqref="B1">
      <formula1>Månad</formula1>
    </dataValidation>
  </dataValidations>
  <pageMargins left="0.51181102362204722" right="0.15748031496062992" top="0.59055118110236227" bottom="0.19685039370078741" header="0.39370078740157483" footer="0.19685039370078741"/>
  <pageSetup paperSize="9" scale="65" fitToHeight="0" orientation="landscape" r:id="rId1"/>
  <headerFooter alignWithMargins="0"/>
  <colBreaks count="1" manualBreakCount="1">
    <brk id="16" max="1048575" man="1"/>
  </colBreaks>
  <cellWatches>
    <cellWatch r="E14"/>
  </cellWatche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defaultRowHeight="12.75" x14ac:dyDescent="0.2"/>
  <cols>
    <col min="2" max="2" width="9.140625" bestFit="1" customWidth="1"/>
  </cols>
  <sheetData>
    <row r="2" spans="2:2" x14ac:dyDescent="0.2">
      <c r="B2" t="s">
        <v>120</v>
      </c>
    </row>
    <row r="4" spans="2:2" x14ac:dyDescent="0.2">
      <c r="B4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I15" sqref="I15"/>
    </sheetView>
  </sheetViews>
  <sheetFormatPr defaultRowHeight="12.75" x14ac:dyDescent="0.2"/>
  <cols>
    <col min="1" max="1" width="14" style="143" customWidth="1"/>
    <col min="2" max="2" width="23.28515625" style="143" customWidth="1"/>
    <col min="3" max="4" width="14" style="143" customWidth="1"/>
    <col min="5" max="256" width="9.140625" style="143"/>
    <col min="257" max="257" width="14" style="143" customWidth="1"/>
    <col min="258" max="258" width="23.28515625" style="143" customWidth="1"/>
    <col min="259" max="260" width="14" style="143" customWidth="1"/>
    <col min="261" max="512" width="9.140625" style="143"/>
    <col min="513" max="513" width="14" style="143" customWidth="1"/>
    <col min="514" max="514" width="23.28515625" style="143" customWidth="1"/>
    <col min="515" max="516" width="14" style="143" customWidth="1"/>
    <col min="517" max="768" width="9.140625" style="143"/>
    <col min="769" max="769" width="14" style="143" customWidth="1"/>
    <col min="770" max="770" width="23.28515625" style="143" customWidth="1"/>
    <col min="771" max="772" width="14" style="143" customWidth="1"/>
    <col min="773" max="1024" width="9.140625" style="143"/>
    <col min="1025" max="1025" width="14" style="143" customWidth="1"/>
    <col min="1026" max="1026" width="23.28515625" style="143" customWidth="1"/>
    <col min="1027" max="1028" width="14" style="143" customWidth="1"/>
    <col min="1029" max="1280" width="9.140625" style="143"/>
    <col min="1281" max="1281" width="14" style="143" customWidth="1"/>
    <col min="1282" max="1282" width="23.28515625" style="143" customWidth="1"/>
    <col min="1283" max="1284" width="14" style="143" customWidth="1"/>
    <col min="1285" max="1536" width="9.140625" style="143"/>
    <col min="1537" max="1537" width="14" style="143" customWidth="1"/>
    <col min="1538" max="1538" width="23.28515625" style="143" customWidth="1"/>
    <col min="1539" max="1540" width="14" style="143" customWidth="1"/>
    <col min="1541" max="1792" width="9.140625" style="143"/>
    <col min="1793" max="1793" width="14" style="143" customWidth="1"/>
    <col min="1794" max="1794" width="23.28515625" style="143" customWidth="1"/>
    <col min="1795" max="1796" width="14" style="143" customWidth="1"/>
    <col min="1797" max="2048" width="9.140625" style="143"/>
    <col min="2049" max="2049" width="14" style="143" customWidth="1"/>
    <col min="2050" max="2050" width="23.28515625" style="143" customWidth="1"/>
    <col min="2051" max="2052" width="14" style="143" customWidth="1"/>
    <col min="2053" max="2304" width="9.140625" style="143"/>
    <col min="2305" max="2305" width="14" style="143" customWidth="1"/>
    <col min="2306" max="2306" width="23.28515625" style="143" customWidth="1"/>
    <col min="2307" max="2308" width="14" style="143" customWidth="1"/>
    <col min="2309" max="2560" width="9.140625" style="143"/>
    <col min="2561" max="2561" width="14" style="143" customWidth="1"/>
    <col min="2562" max="2562" width="23.28515625" style="143" customWidth="1"/>
    <col min="2563" max="2564" width="14" style="143" customWidth="1"/>
    <col min="2565" max="2816" width="9.140625" style="143"/>
    <col min="2817" max="2817" width="14" style="143" customWidth="1"/>
    <col min="2818" max="2818" width="23.28515625" style="143" customWidth="1"/>
    <col min="2819" max="2820" width="14" style="143" customWidth="1"/>
    <col min="2821" max="3072" width="9.140625" style="143"/>
    <col min="3073" max="3073" width="14" style="143" customWidth="1"/>
    <col min="3074" max="3074" width="23.28515625" style="143" customWidth="1"/>
    <col min="3075" max="3076" width="14" style="143" customWidth="1"/>
    <col min="3077" max="3328" width="9.140625" style="143"/>
    <col min="3329" max="3329" width="14" style="143" customWidth="1"/>
    <col min="3330" max="3330" width="23.28515625" style="143" customWidth="1"/>
    <col min="3331" max="3332" width="14" style="143" customWidth="1"/>
    <col min="3333" max="3584" width="9.140625" style="143"/>
    <col min="3585" max="3585" width="14" style="143" customWidth="1"/>
    <col min="3586" max="3586" width="23.28515625" style="143" customWidth="1"/>
    <col min="3587" max="3588" width="14" style="143" customWidth="1"/>
    <col min="3589" max="3840" width="9.140625" style="143"/>
    <col min="3841" max="3841" width="14" style="143" customWidth="1"/>
    <col min="3842" max="3842" width="23.28515625" style="143" customWidth="1"/>
    <col min="3843" max="3844" width="14" style="143" customWidth="1"/>
    <col min="3845" max="4096" width="9.140625" style="143"/>
    <col min="4097" max="4097" width="14" style="143" customWidth="1"/>
    <col min="4098" max="4098" width="23.28515625" style="143" customWidth="1"/>
    <col min="4099" max="4100" width="14" style="143" customWidth="1"/>
    <col min="4101" max="4352" width="9.140625" style="143"/>
    <col min="4353" max="4353" width="14" style="143" customWidth="1"/>
    <col min="4354" max="4354" width="23.28515625" style="143" customWidth="1"/>
    <col min="4355" max="4356" width="14" style="143" customWidth="1"/>
    <col min="4357" max="4608" width="9.140625" style="143"/>
    <col min="4609" max="4609" width="14" style="143" customWidth="1"/>
    <col min="4610" max="4610" width="23.28515625" style="143" customWidth="1"/>
    <col min="4611" max="4612" width="14" style="143" customWidth="1"/>
    <col min="4613" max="4864" width="9.140625" style="143"/>
    <col min="4865" max="4865" width="14" style="143" customWidth="1"/>
    <col min="4866" max="4866" width="23.28515625" style="143" customWidth="1"/>
    <col min="4867" max="4868" width="14" style="143" customWidth="1"/>
    <col min="4869" max="5120" width="9.140625" style="143"/>
    <col min="5121" max="5121" width="14" style="143" customWidth="1"/>
    <col min="5122" max="5122" width="23.28515625" style="143" customWidth="1"/>
    <col min="5123" max="5124" width="14" style="143" customWidth="1"/>
    <col min="5125" max="5376" width="9.140625" style="143"/>
    <col min="5377" max="5377" width="14" style="143" customWidth="1"/>
    <col min="5378" max="5378" width="23.28515625" style="143" customWidth="1"/>
    <col min="5379" max="5380" width="14" style="143" customWidth="1"/>
    <col min="5381" max="5632" width="9.140625" style="143"/>
    <col min="5633" max="5633" width="14" style="143" customWidth="1"/>
    <col min="5634" max="5634" width="23.28515625" style="143" customWidth="1"/>
    <col min="5635" max="5636" width="14" style="143" customWidth="1"/>
    <col min="5637" max="5888" width="9.140625" style="143"/>
    <col min="5889" max="5889" width="14" style="143" customWidth="1"/>
    <col min="5890" max="5890" width="23.28515625" style="143" customWidth="1"/>
    <col min="5891" max="5892" width="14" style="143" customWidth="1"/>
    <col min="5893" max="6144" width="9.140625" style="143"/>
    <col min="6145" max="6145" width="14" style="143" customWidth="1"/>
    <col min="6146" max="6146" width="23.28515625" style="143" customWidth="1"/>
    <col min="6147" max="6148" width="14" style="143" customWidth="1"/>
    <col min="6149" max="6400" width="9.140625" style="143"/>
    <col min="6401" max="6401" width="14" style="143" customWidth="1"/>
    <col min="6402" max="6402" width="23.28515625" style="143" customWidth="1"/>
    <col min="6403" max="6404" width="14" style="143" customWidth="1"/>
    <col min="6405" max="6656" width="9.140625" style="143"/>
    <col min="6657" max="6657" width="14" style="143" customWidth="1"/>
    <col min="6658" max="6658" width="23.28515625" style="143" customWidth="1"/>
    <col min="6659" max="6660" width="14" style="143" customWidth="1"/>
    <col min="6661" max="6912" width="9.140625" style="143"/>
    <col min="6913" max="6913" width="14" style="143" customWidth="1"/>
    <col min="6914" max="6914" width="23.28515625" style="143" customWidth="1"/>
    <col min="6915" max="6916" width="14" style="143" customWidth="1"/>
    <col min="6917" max="7168" width="9.140625" style="143"/>
    <col min="7169" max="7169" width="14" style="143" customWidth="1"/>
    <col min="7170" max="7170" width="23.28515625" style="143" customWidth="1"/>
    <col min="7171" max="7172" width="14" style="143" customWidth="1"/>
    <col min="7173" max="7424" width="9.140625" style="143"/>
    <col min="7425" max="7425" width="14" style="143" customWidth="1"/>
    <col min="7426" max="7426" width="23.28515625" style="143" customWidth="1"/>
    <col min="7427" max="7428" width="14" style="143" customWidth="1"/>
    <col min="7429" max="7680" width="9.140625" style="143"/>
    <col min="7681" max="7681" width="14" style="143" customWidth="1"/>
    <col min="7682" max="7682" width="23.28515625" style="143" customWidth="1"/>
    <col min="7683" max="7684" width="14" style="143" customWidth="1"/>
    <col min="7685" max="7936" width="9.140625" style="143"/>
    <col min="7937" max="7937" width="14" style="143" customWidth="1"/>
    <col min="7938" max="7938" width="23.28515625" style="143" customWidth="1"/>
    <col min="7939" max="7940" width="14" style="143" customWidth="1"/>
    <col min="7941" max="8192" width="9.140625" style="143"/>
    <col min="8193" max="8193" width="14" style="143" customWidth="1"/>
    <col min="8194" max="8194" width="23.28515625" style="143" customWidth="1"/>
    <col min="8195" max="8196" width="14" style="143" customWidth="1"/>
    <col min="8197" max="8448" width="9.140625" style="143"/>
    <col min="8449" max="8449" width="14" style="143" customWidth="1"/>
    <col min="8450" max="8450" width="23.28515625" style="143" customWidth="1"/>
    <col min="8451" max="8452" width="14" style="143" customWidth="1"/>
    <col min="8453" max="8704" width="9.140625" style="143"/>
    <col min="8705" max="8705" width="14" style="143" customWidth="1"/>
    <col min="8706" max="8706" width="23.28515625" style="143" customWidth="1"/>
    <col min="8707" max="8708" width="14" style="143" customWidth="1"/>
    <col min="8709" max="8960" width="9.140625" style="143"/>
    <col min="8961" max="8961" width="14" style="143" customWidth="1"/>
    <col min="8962" max="8962" width="23.28515625" style="143" customWidth="1"/>
    <col min="8963" max="8964" width="14" style="143" customWidth="1"/>
    <col min="8965" max="9216" width="9.140625" style="143"/>
    <col min="9217" max="9217" width="14" style="143" customWidth="1"/>
    <col min="9218" max="9218" width="23.28515625" style="143" customWidth="1"/>
    <col min="9219" max="9220" width="14" style="143" customWidth="1"/>
    <col min="9221" max="9472" width="9.140625" style="143"/>
    <col min="9473" max="9473" width="14" style="143" customWidth="1"/>
    <col min="9474" max="9474" width="23.28515625" style="143" customWidth="1"/>
    <col min="9475" max="9476" width="14" style="143" customWidth="1"/>
    <col min="9477" max="9728" width="9.140625" style="143"/>
    <col min="9729" max="9729" width="14" style="143" customWidth="1"/>
    <col min="9730" max="9730" width="23.28515625" style="143" customWidth="1"/>
    <col min="9731" max="9732" width="14" style="143" customWidth="1"/>
    <col min="9733" max="9984" width="9.140625" style="143"/>
    <col min="9985" max="9985" width="14" style="143" customWidth="1"/>
    <col min="9986" max="9986" width="23.28515625" style="143" customWidth="1"/>
    <col min="9987" max="9988" width="14" style="143" customWidth="1"/>
    <col min="9989" max="10240" width="9.140625" style="143"/>
    <col min="10241" max="10241" width="14" style="143" customWidth="1"/>
    <col min="10242" max="10242" width="23.28515625" style="143" customWidth="1"/>
    <col min="10243" max="10244" width="14" style="143" customWidth="1"/>
    <col min="10245" max="10496" width="9.140625" style="143"/>
    <col min="10497" max="10497" width="14" style="143" customWidth="1"/>
    <col min="10498" max="10498" width="23.28515625" style="143" customWidth="1"/>
    <col min="10499" max="10500" width="14" style="143" customWidth="1"/>
    <col min="10501" max="10752" width="9.140625" style="143"/>
    <col min="10753" max="10753" width="14" style="143" customWidth="1"/>
    <col min="10754" max="10754" width="23.28515625" style="143" customWidth="1"/>
    <col min="10755" max="10756" width="14" style="143" customWidth="1"/>
    <col min="10757" max="11008" width="9.140625" style="143"/>
    <col min="11009" max="11009" width="14" style="143" customWidth="1"/>
    <col min="11010" max="11010" width="23.28515625" style="143" customWidth="1"/>
    <col min="11011" max="11012" width="14" style="143" customWidth="1"/>
    <col min="11013" max="11264" width="9.140625" style="143"/>
    <col min="11265" max="11265" width="14" style="143" customWidth="1"/>
    <col min="11266" max="11266" width="23.28515625" style="143" customWidth="1"/>
    <col min="11267" max="11268" width="14" style="143" customWidth="1"/>
    <col min="11269" max="11520" width="9.140625" style="143"/>
    <col min="11521" max="11521" width="14" style="143" customWidth="1"/>
    <col min="11522" max="11522" width="23.28515625" style="143" customWidth="1"/>
    <col min="11523" max="11524" width="14" style="143" customWidth="1"/>
    <col min="11525" max="11776" width="9.140625" style="143"/>
    <col min="11777" max="11777" width="14" style="143" customWidth="1"/>
    <col min="11778" max="11778" width="23.28515625" style="143" customWidth="1"/>
    <col min="11779" max="11780" width="14" style="143" customWidth="1"/>
    <col min="11781" max="12032" width="9.140625" style="143"/>
    <col min="12033" max="12033" width="14" style="143" customWidth="1"/>
    <col min="12034" max="12034" width="23.28515625" style="143" customWidth="1"/>
    <col min="12035" max="12036" width="14" style="143" customWidth="1"/>
    <col min="12037" max="12288" width="9.140625" style="143"/>
    <col min="12289" max="12289" width="14" style="143" customWidth="1"/>
    <col min="12290" max="12290" width="23.28515625" style="143" customWidth="1"/>
    <col min="12291" max="12292" width="14" style="143" customWidth="1"/>
    <col min="12293" max="12544" width="9.140625" style="143"/>
    <col min="12545" max="12545" width="14" style="143" customWidth="1"/>
    <col min="12546" max="12546" width="23.28515625" style="143" customWidth="1"/>
    <col min="12547" max="12548" width="14" style="143" customWidth="1"/>
    <col min="12549" max="12800" width="9.140625" style="143"/>
    <col min="12801" max="12801" width="14" style="143" customWidth="1"/>
    <col min="12802" max="12802" width="23.28515625" style="143" customWidth="1"/>
    <col min="12803" max="12804" width="14" style="143" customWidth="1"/>
    <col min="12805" max="13056" width="9.140625" style="143"/>
    <col min="13057" max="13057" width="14" style="143" customWidth="1"/>
    <col min="13058" max="13058" width="23.28515625" style="143" customWidth="1"/>
    <col min="13059" max="13060" width="14" style="143" customWidth="1"/>
    <col min="13061" max="13312" width="9.140625" style="143"/>
    <col min="13313" max="13313" width="14" style="143" customWidth="1"/>
    <col min="13314" max="13314" width="23.28515625" style="143" customWidth="1"/>
    <col min="13315" max="13316" width="14" style="143" customWidth="1"/>
    <col min="13317" max="13568" width="9.140625" style="143"/>
    <col min="13569" max="13569" width="14" style="143" customWidth="1"/>
    <col min="13570" max="13570" width="23.28515625" style="143" customWidth="1"/>
    <col min="13571" max="13572" width="14" style="143" customWidth="1"/>
    <col min="13573" max="13824" width="9.140625" style="143"/>
    <col min="13825" max="13825" width="14" style="143" customWidth="1"/>
    <col min="13826" max="13826" width="23.28515625" style="143" customWidth="1"/>
    <col min="13827" max="13828" width="14" style="143" customWidth="1"/>
    <col min="13829" max="14080" width="9.140625" style="143"/>
    <col min="14081" max="14081" width="14" style="143" customWidth="1"/>
    <col min="14082" max="14082" width="23.28515625" style="143" customWidth="1"/>
    <col min="14083" max="14084" width="14" style="143" customWidth="1"/>
    <col min="14085" max="14336" width="9.140625" style="143"/>
    <col min="14337" max="14337" width="14" style="143" customWidth="1"/>
    <col min="14338" max="14338" width="23.28515625" style="143" customWidth="1"/>
    <col min="14339" max="14340" width="14" style="143" customWidth="1"/>
    <col min="14341" max="14592" width="9.140625" style="143"/>
    <col min="14593" max="14593" width="14" style="143" customWidth="1"/>
    <col min="14594" max="14594" width="23.28515625" style="143" customWidth="1"/>
    <col min="14595" max="14596" width="14" style="143" customWidth="1"/>
    <col min="14597" max="14848" width="9.140625" style="143"/>
    <col min="14849" max="14849" width="14" style="143" customWidth="1"/>
    <col min="14850" max="14850" width="23.28515625" style="143" customWidth="1"/>
    <col min="14851" max="14852" width="14" style="143" customWidth="1"/>
    <col min="14853" max="15104" width="9.140625" style="143"/>
    <col min="15105" max="15105" width="14" style="143" customWidth="1"/>
    <col min="15106" max="15106" width="23.28515625" style="143" customWidth="1"/>
    <col min="15107" max="15108" width="14" style="143" customWidth="1"/>
    <col min="15109" max="15360" width="9.140625" style="143"/>
    <col min="15361" max="15361" width="14" style="143" customWidth="1"/>
    <col min="15362" max="15362" width="23.28515625" style="143" customWidth="1"/>
    <col min="15363" max="15364" width="14" style="143" customWidth="1"/>
    <col min="15365" max="15616" width="9.140625" style="143"/>
    <col min="15617" max="15617" width="14" style="143" customWidth="1"/>
    <col min="15618" max="15618" width="23.28515625" style="143" customWidth="1"/>
    <col min="15619" max="15620" width="14" style="143" customWidth="1"/>
    <col min="15621" max="15872" width="9.140625" style="143"/>
    <col min="15873" max="15873" width="14" style="143" customWidth="1"/>
    <col min="15874" max="15874" width="23.28515625" style="143" customWidth="1"/>
    <col min="15875" max="15876" width="14" style="143" customWidth="1"/>
    <col min="15877" max="16128" width="9.140625" style="143"/>
    <col min="16129" max="16129" width="14" style="143" customWidth="1"/>
    <col min="16130" max="16130" width="23.28515625" style="143" customWidth="1"/>
    <col min="16131" max="16132" width="14" style="143" customWidth="1"/>
    <col min="16133" max="16384" width="9.140625" style="143"/>
  </cols>
  <sheetData>
    <row r="1" spans="1:4" ht="15" x14ac:dyDescent="0.25">
      <c r="A1" s="216" t="s">
        <v>90</v>
      </c>
      <c r="B1" s="216" t="s">
        <v>78</v>
      </c>
      <c r="C1" s="216" t="s">
        <v>91</v>
      </c>
      <c r="D1" s="215" t="s">
        <v>104</v>
      </c>
    </row>
    <row r="2" spans="1:4" ht="15" x14ac:dyDescent="0.25">
      <c r="A2" s="214" t="s">
        <v>79</v>
      </c>
      <c r="B2" s="239" t="s">
        <v>105</v>
      </c>
      <c r="C2" s="240"/>
      <c r="D2" s="217">
        <v>-56260</v>
      </c>
    </row>
    <row r="3" spans="1:4" ht="15" x14ac:dyDescent="0.25">
      <c r="A3" s="214" t="s">
        <v>79</v>
      </c>
      <c r="B3" s="239" t="s">
        <v>106</v>
      </c>
      <c r="C3" s="240"/>
      <c r="D3" s="217">
        <v>-58504</v>
      </c>
    </row>
    <row r="4" spans="1:4" ht="15" x14ac:dyDescent="0.25">
      <c r="A4" s="214" t="s">
        <v>79</v>
      </c>
      <c r="B4" s="239" t="s">
        <v>107</v>
      </c>
      <c r="C4" s="240"/>
      <c r="D4" s="217">
        <v>-41303.599999999999</v>
      </c>
    </row>
    <row r="5" spans="1:4" ht="15" x14ac:dyDescent="0.25">
      <c r="A5" s="214" t="s">
        <v>79</v>
      </c>
      <c r="B5" s="239" t="s">
        <v>108</v>
      </c>
      <c r="C5" s="240"/>
      <c r="D5" s="217">
        <v>-54340</v>
      </c>
    </row>
    <row r="6" spans="1:4" ht="15" x14ac:dyDescent="0.25">
      <c r="A6" s="213" t="s">
        <v>80</v>
      </c>
      <c r="B6" s="239" t="s">
        <v>105</v>
      </c>
      <c r="C6" s="240"/>
      <c r="D6" s="217">
        <v>-87288.27</v>
      </c>
    </row>
    <row r="7" spans="1:4" ht="15" x14ac:dyDescent="0.25">
      <c r="A7" s="213" t="s">
        <v>80</v>
      </c>
      <c r="B7" s="239" t="s">
        <v>106</v>
      </c>
      <c r="C7" s="240"/>
      <c r="D7" s="217">
        <v>-90133.09</v>
      </c>
    </row>
    <row r="8" spans="1:4" ht="15" x14ac:dyDescent="0.25">
      <c r="A8" s="213" t="s">
        <v>80</v>
      </c>
      <c r="B8" s="239" t="s">
        <v>107</v>
      </c>
      <c r="C8" s="240"/>
      <c r="D8" s="217">
        <v>-70241.05</v>
      </c>
    </row>
    <row r="9" spans="1:4" ht="15" x14ac:dyDescent="0.25">
      <c r="A9" s="213" t="s">
        <v>80</v>
      </c>
      <c r="B9" s="239" t="s">
        <v>108</v>
      </c>
      <c r="C9" s="240"/>
      <c r="D9" s="217">
        <v>-88137.48000000001</v>
      </c>
    </row>
    <row r="10" spans="1:4" x14ac:dyDescent="0.2">
      <c r="A10" s="164"/>
      <c r="B10" s="165"/>
      <c r="C10" s="166"/>
      <c r="D10" s="167"/>
    </row>
    <row r="11" spans="1:4" x14ac:dyDescent="0.2">
      <c r="A11" s="164"/>
      <c r="B11" s="165"/>
      <c r="C11" s="166"/>
      <c r="D11" s="167"/>
    </row>
    <row r="12" spans="1:4" x14ac:dyDescent="0.2">
      <c r="A12" s="164"/>
      <c r="B12" s="165"/>
      <c r="C12" s="166"/>
      <c r="D12" s="167"/>
    </row>
    <row r="13" spans="1:4" x14ac:dyDescent="0.2">
      <c r="A13" s="164"/>
      <c r="B13" s="165"/>
      <c r="C13" s="166"/>
      <c r="D13" s="167"/>
    </row>
    <row r="14" spans="1:4" x14ac:dyDescent="0.2">
      <c r="A14" s="164"/>
      <c r="B14" s="165"/>
      <c r="C14" s="166"/>
      <c r="D14" s="167"/>
    </row>
    <row r="15" spans="1:4" x14ac:dyDescent="0.2">
      <c r="A15" s="164"/>
      <c r="B15" s="165"/>
      <c r="C15" s="166"/>
      <c r="D15" s="167"/>
    </row>
    <row r="16" spans="1:4" x14ac:dyDescent="0.2">
      <c r="A16" s="164"/>
      <c r="B16" s="165"/>
      <c r="C16" s="166"/>
      <c r="D16" s="167"/>
    </row>
    <row r="17" spans="1:4" x14ac:dyDescent="0.2">
      <c r="A17" s="164"/>
      <c r="B17" s="165"/>
      <c r="C17" s="166"/>
      <c r="D17" s="167"/>
    </row>
    <row r="18" spans="1:4" x14ac:dyDescent="0.2">
      <c r="A18" s="164"/>
      <c r="B18" s="165"/>
      <c r="C18" s="166"/>
      <c r="D18" s="167"/>
    </row>
    <row r="19" spans="1:4" x14ac:dyDescent="0.2">
      <c r="A19" s="164"/>
      <c r="B19" s="165"/>
      <c r="C19" s="166"/>
      <c r="D19" s="167"/>
    </row>
    <row r="20" spans="1:4" x14ac:dyDescent="0.2">
      <c r="A20" s="164"/>
      <c r="B20" s="165"/>
      <c r="C20" s="166"/>
      <c r="D20" s="167"/>
    </row>
    <row r="21" spans="1:4" x14ac:dyDescent="0.2">
      <c r="A21" s="164"/>
      <c r="B21" s="165"/>
      <c r="C21" s="166"/>
      <c r="D21" s="167"/>
    </row>
    <row r="22" spans="1:4" x14ac:dyDescent="0.2">
      <c r="A22" s="164"/>
      <c r="B22" s="165"/>
      <c r="C22" s="166"/>
      <c r="D22" s="167"/>
    </row>
    <row r="23" spans="1:4" x14ac:dyDescent="0.2">
      <c r="A23" s="164"/>
      <c r="B23" s="165"/>
      <c r="C23" s="166"/>
      <c r="D23" s="167"/>
    </row>
    <row r="24" spans="1:4" x14ac:dyDescent="0.2">
      <c r="A24" s="164"/>
      <c r="B24" s="165"/>
      <c r="C24" s="166"/>
      <c r="D24" s="167"/>
    </row>
    <row r="25" spans="1:4" x14ac:dyDescent="0.2">
      <c r="A25" s="164"/>
      <c r="B25" s="165"/>
      <c r="C25" s="166"/>
      <c r="D25" s="167"/>
    </row>
    <row r="26" spans="1:4" x14ac:dyDescent="0.2">
      <c r="A26" s="164"/>
      <c r="B26" s="165"/>
      <c r="C26" s="166"/>
      <c r="D26" s="167"/>
    </row>
    <row r="27" spans="1:4" x14ac:dyDescent="0.2">
      <c r="A27" s="164"/>
      <c r="B27" s="165"/>
      <c r="C27" s="166"/>
      <c r="D27" s="167"/>
    </row>
    <row r="28" spans="1:4" x14ac:dyDescent="0.2">
      <c r="A28" s="164"/>
      <c r="B28" s="165"/>
      <c r="C28" s="166"/>
      <c r="D28" s="167"/>
    </row>
    <row r="29" spans="1:4" x14ac:dyDescent="0.2">
      <c r="A29" s="164"/>
      <c r="B29" s="165"/>
      <c r="C29" s="166"/>
      <c r="D29" s="167"/>
    </row>
    <row r="30" spans="1:4" x14ac:dyDescent="0.2">
      <c r="A30" s="164"/>
      <c r="B30" s="165"/>
      <c r="C30" s="166"/>
      <c r="D30" s="167"/>
    </row>
    <row r="31" spans="1:4" x14ac:dyDescent="0.2">
      <c r="A31" s="164"/>
      <c r="B31" s="165"/>
      <c r="C31" s="166"/>
      <c r="D31" s="167"/>
    </row>
    <row r="32" spans="1:4" x14ac:dyDescent="0.2">
      <c r="A32" s="164"/>
      <c r="B32" s="165"/>
      <c r="C32" s="166"/>
      <c r="D32" s="167"/>
    </row>
    <row r="33" spans="1:4" x14ac:dyDescent="0.2">
      <c r="A33" s="164"/>
      <c r="B33" s="165"/>
      <c r="C33" s="166"/>
      <c r="D33" s="167"/>
    </row>
    <row r="34" spans="1:4" x14ac:dyDescent="0.2">
      <c r="A34" s="164"/>
      <c r="B34" s="165"/>
      <c r="C34" s="166"/>
      <c r="D34" s="167"/>
    </row>
    <row r="35" spans="1:4" x14ac:dyDescent="0.2">
      <c r="A35" s="164"/>
      <c r="B35" s="165"/>
      <c r="C35" s="166"/>
      <c r="D35" s="167"/>
    </row>
    <row r="36" spans="1:4" x14ac:dyDescent="0.2">
      <c r="A36" s="164"/>
      <c r="B36" s="165"/>
      <c r="C36" s="166"/>
      <c r="D36" s="167"/>
    </row>
    <row r="37" spans="1:4" x14ac:dyDescent="0.2">
      <c r="A37" s="164"/>
      <c r="B37" s="165"/>
      <c r="C37" s="166"/>
      <c r="D37" s="167"/>
    </row>
    <row r="38" spans="1:4" x14ac:dyDescent="0.2">
      <c r="A38" s="164"/>
      <c r="B38" s="165"/>
      <c r="C38" s="166"/>
      <c r="D38" s="167"/>
    </row>
    <row r="39" spans="1:4" x14ac:dyDescent="0.2">
      <c r="A39" s="164"/>
      <c r="B39" s="165"/>
      <c r="C39" s="166"/>
      <c r="D39" s="167"/>
    </row>
    <row r="40" spans="1:4" x14ac:dyDescent="0.2">
      <c r="A40" s="164"/>
      <c r="B40" s="165"/>
      <c r="C40" s="166"/>
      <c r="D40" s="167"/>
    </row>
    <row r="41" spans="1:4" x14ac:dyDescent="0.2">
      <c r="A41" s="164"/>
      <c r="B41" s="165"/>
      <c r="C41" s="166"/>
      <c r="D41" s="167"/>
    </row>
    <row r="42" spans="1:4" x14ac:dyDescent="0.2">
      <c r="A42" s="164"/>
      <c r="B42" s="165"/>
      <c r="C42" s="166"/>
      <c r="D42" s="167"/>
    </row>
    <row r="43" spans="1:4" x14ac:dyDescent="0.2">
      <c r="A43" s="164"/>
      <c r="B43" s="165"/>
      <c r="C43" s="166"/>
      <c r="D43" s="167"/>
    </row>
  </sheetData>
  <mergeCells count="8">
    <mergeCell ref="B9:C9"/>
    <mergeCell ref="B7:C7"/>
    <mergeCell ref="B3:C3"/>
    <mergeCell ref="B2:C2"/>
    <mergeCell ref="B4:C4"/>
    <mergeCell ref="B5:C5"/>
    <mergeCell ref="B8:C8"/>
    <mergeCell ref="B6:C6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58" workbookViewId="0">
      <selection activeCell="D98" sqref="D98"/>
    </sheetView>
  </sheetViews>
  <sheetFormatPr defaultRowHeight="12.75" x14ac:dyDescent="0.2"/>
  <cols>
    <col min="1" max="1" width="14" style="143" customWidth="1"/>
    <col min="2" max="2" width="23.28515625" style="143" customWidth="1"/>
    <col min="3" max="4" width="14" style="143" customWidth="1"/>
    <col min="5" max="256" width="9.140625" style="143"/>
    <col min="257" max="257" width="14" style="143" customWidth="1"/>
    <col min="258" max="258" width="23.28515625" style="143" customWidth="1"/>
    <col min="259" max="260" width="14" style="143" customWidth="1"/>
    <col min="261" max="512" width="9.140625" style="143"/>
    <col min="513" max="513" width="14" style="143" customWidth="1"/>
    <col min="514" max="514" width="23.28515625" style="143" customWidth="1"/>
    <col min="515" max="516" width="14" style="143" customWidth="1"/>
    <col min="517" max="768" width="9.140625" style="143"/>
    <col min="769" max="769" width="14" style="143" customWidth="1"/>
    <col min="770" max="770" width="23.28515625" style="143" customWidth="1"/>
    <col min="771" max="772" width="14" style="143" customWidth="1"/>
    <col min="773" max="1024" width="9.140625" style="143"/>
    <col min="1025" max="1025" width="14" style="143" customWidth="1"/>
    <col min="1026" max="1026" width="23.28515625" style="143" customWidth="1"/>
    <col min="1027" max="1028" width="14" style="143" customWidth="1"/>
    <col min="1029" max="1280" width="9.140625" style="143"/>
    <col min="1281" max="1281" width="14" style="143" customWidth="1"/>
    <col min="1282" max="1282" width="23.28515625" style="143" customWidth="1"/>
    <col min="1283" max="1284" width="14" style="143" customWidth="1"/>
    <col min="1285" max="1536" width="9.140625" style="143"/>
    <col min="1537" max="1537" width="14" style="143" customWidth="1"/>
    <col min="1538" max="1538" width="23.28515625" style="143" customWidth="1"/>
    <col min="1539" max="1540" width="14" style="143" customWidth="1"/>
    <col min="1541" max="1792" width="9.140625" style="143"/>
    <col min="1793" max="1793" width="14" style="143" customWidth="1"/>
    <col min="1794" max="1794" width="23.28515625" style="143" customWidth="1"/>
    <col min="1795" max="1796" width="14" style="143" customWidth="1"/>
    <col min="1797" max="2048" width="9.140625" style="143"/>
    <col min="2049" max="2049" width="14" style="143" customWidth="1"/>
    <col min="2050" max="2050" width="23.28515625" style="143" customWidth="1"/>
    <col min="2051" max="2052" width="14" style="143" customWidth="1"/>
    <col min="2053" max="2304" width="9.140625" style="143"/>
    <col min="2305" max="2305" width="14" style="143" customWidth="1"/>
    <col min="2306" max="2306" width="23.28515625" style="143" customWidth="1"/>
    <col min="2307" max="2308" width="14" style="143" customWidth="1"/>
    <col min="2309" max="2560" width="9.140625" style="143"/>
    <col min="2561" max="2561" width="14" style="143" customWidth="1"/>
    <col min="2562" max="2562" width="23.28515625" style="143" customWidth="1"/>
    <col min="2563" max="2564" width="14" style="143" customWidth="1"/>
    <col min="2565" max="2816" width="9.140625" style="143"/>
    <col min="2817" max="2817" width="14" style="143" customWidth="1"/>
    <col min="2818" max="2818" width="23.28515625" style="143" customWidth="1"/>
    <col min="2819" max="2820" width="14" style="143" customWidth="1"/>
    <col min="2821" max="3072" width="9.140625" style="143"/>
    <col min="3073" max="3073" width="14" style="143" customWidth="1"/>
    <col min="3074" max="3074" width="23.28515625" style="143" customWidth="1"/>
    <col min="3075" max="3076" width="14" style="143" customWidth="1"/>
    <col min="3077" max="3328" width="9.140625" style="143"/>
    <col min="3329" max="3329" width="14" style="143" customWidth="1"/>
    <col min="3330" max="3330" width="23.28515625" style="143" customWidth="1"/>
    <col min="3331" max="3332" width="14" style="143" customWidth="1"/>
    <col min="3333" max="3584" width="9.140625" style="143"/>
    <col min="3585" max="3585" width="14" style="143" customWidth="1"/>
    <col min="3586" max="3586" width="23.28515625" style="143" customWidth="1"/>
    <col min="3587" max="3588" width="14" style="143" customWidth="1"/>
    <col min="3589" max="3840" width="9.140625" style="143"/>
    <col min="3841" max="3841" width="14" style="143" customWidth="1"/>
    <col min="3842" max="3842" width="23.28515625" style="143" customWidth="1"/>
    <col min="3843" max="3844" width="14" style="143" customWidth="1"/>
    <col min="3845" max="4096" width="9.140625" style="143"/>
    <col min="4097" max="4097" width="14" style="143" customWidth="1"/>
    <col min="4098" max="4098" width="23.28515625" style="143" customWidth="1"/>
    <col min="4099" max="4100" width="14" style="143" customWidth="1"/>
    <col min="4101" max="4352" width="9.140625" style="143"/>
    <col min="4353" max="4353" width="14" style="143" customWidth="1"/>
    <col min="4354" max="4354" width="23.28515625" style="143" customWidth="1"/>
    <col min="4355" max="4356" width="14" style="143" customWidth="1"/>
    <col min="4357" max="4608" width="9.140625" style="143"/>
    <col min="4609" max="4609" width="14" style="143" customWidth="1"/>
    <col min="4610" max="4610" width="23.28515625" style="143" customWidth="1"/>
    <col min="4611" max="4612" width="14" style="143" customWidth="1"/>
    <col min="4613" max="4864" width="9.140625" style="143"/>
    <col min="4865" max="4865" width="14" style="143" customWidth="1"/>
    <col min="4866" max="4866" width="23.28515625" style="143" customWidth="1"/>
    <col min="4867" max="4868" width="14" style="143" customWidth="1"/>
    <col min="4869" max="5120" width="9.140625" style="143"/>
    <col min="5121" max="5121" width="14" style="143" customWidth="1"/>
    <col min="5122" max="5122" width="23.28515625" style="143" customWidth="1"/>
    <col min="5123" max="5124" width="14" style="143" customWidth="1"/>
    <col min="5125" max="5376" width="9.140625" style="143"/>
    <col min="5377" max="5377" width="14" style="143" customWidth="1"/>
    <col min="5378" max="5378" width="23.28515625" style="143" customWidth="1"/>
    <col min="5379" max="5380" width="14" style="143" customWidth="1"/>
    <col min="5381" max="5632" width="9.140625" style="143"/>
    <col min="5633" max="5633" width="14" style="143" customWidth="1"/>
    <col min="5634" max="5634" width="23.28515625" style="143" customWidth="1"/>
    <col min="5635" max="5636" width="14" style="143" customWidth="1"/>
    <col min="5637" max="5888" width="9.140625" style="143"/>
    <col min="5889" max="5889" width="14" style="143" customWidth="1"/>
    <col min="5890" max="5890" width="23.28515625" style="143" customWidth="1"/>
    <col min="5891" max="5892" width="14" style="143" customWidth="1"/>
    <col min="5893" max="6144" width="9.140625" style="143"/>
    <col min="6145" max="6145" width="14" style="143" customWidth="1"/>
    <col min="6146" max="6146" width="23.28515625" style="143" customWidth="1"/>
    <col min="6147" max="6148" width="14" style="143" customWidth="1"/>
    <col min="6149" max="6400" width="9.140625" style="143"/>
    <col min="6401" max="6401" width="14" style="143" customWidth="1"/>
    <col min="6402" max="6402" width="23.28515625" style="143" customWidth="1"/>
    <col min="6403" max="6404" width="14" style="143" customWidth="1"/>
    <col min="6405" max="6656" width="9.140625" style="143"/>
    <col min="6657" max="6657" width="14" style="143" customWidth="1"/>
    <col min="6658" max="6658" width="23.28515625" style="143" customWidth="1"/>
    <col min="6659" max="6660" width="14" style="143" customWidth="1"/>
    <col min="6661" max="6912" width="9.140625" style="143"/>
    <col min="6913" max="6913" width="14" style="143" customWidth="1"/>
    <col min="6914" max="6914" width="23.28515625" style="143" customWidth="1"/>
    <col min="6915" max="6916" width="14" style="143" customWidth="1"/>
    <col min="6917" max="7168" width="9.140625" style="143"/>
    <col min="7169" max="7169" width="14" style="143" customWidth="1"/>
    <col min="7170" max="7170" width="23.28515625" style="143" customWidth="1"/>
    <col min="7171" max="7172" width="14" style="143" customWidth="1"/>
    <col min="7173" max="7424" width="9.140625" style="143"/>
    <col min="7425" max="7425" width="14" style="143" customWidth="1"/>
    <col min="7426" max="7426" width="23.28515625" style="143" customWidth="1"/>
    <col min="7427" max="7428" width="14" style="143" customWidth="1"/>
    <col min="7429" max="7680" width="9.140625" style="143"/>
    <col min="7681" max="7681" width="14" style="143" customWidth="1"/>
    <col min="7682" max="7682" width="23.28515625" style="143" customWidth="1"/>
    <col min="7683" max="7684" width="14" style="143" customWidth="1"/>
    <col min="7685" max="7936" width="9.140625" style="143"/>
    <col min="7937" max="7937" width="14" style="143" customWidth="1"/>
    <col min="7938" max="7938" width="23.28515625" style="143" customWidth="1"/>
    <col min="7939" max="7940" width="14" style="143" customWidth="1"/>
    <col min="7941" max="8192" width="9.140625" style="143"/>
    <col min="8193" max="8193" width="14" style="143" customWidth="1"/>
    <col min="8194" max="8194" width="23.28515625" style="143" customWidth="1"/>
    <col min="8195" max="8196" width="14" style="143" customWidth="1"/>
    <col min="8197" max="8448" width="9.140625" style="143"/>
    <col min="8449" max="8449" width="14" style="143" customWidth="1"/>
    <col min="8450" max="8450" width="23.28515625" style="143" customWidth="1"/>
    <col min="8451" max="8452" width="14" style="143" customWidth="1"/>
    <col min="8453" max="8704" width="9.140625" style="143"/>
    <col min="8705" max="8705" width="14" style="143" customWidth="1"/>
    <col min="8706" max="8706" width="23.28515625" style="143" customWidth="1"/>
    <col min="8707" max="8708" width="14" style="143" customWidth="1"/>
    <col min="8709" max="8960" width="9.140625" style="143"/>
    <col min="8961" max="8961" width="14" style="143" customWidth="1"/>
    <col min="8962" max="8962" width="23.28515625" style="143" customWidth="1"/>
    <col min="8963" max="8964" width="14" style="143" customWidth="1"/>
    <col min="8965" max="9216" width="9.140625" style="143"/>
    <col min="9217" max="9217" width="14" style="143" customWidth="1"/>
    <col min="9218" max="9218" width="23.28515625" style="143" customWidth="1"/>
    <col min="9219" max="9220" width="14" style="143" customWidth="1"/>
    <col min="9221" max="9472" width="9.140625" style="143"/>
    <col min="9473" max="9473" width="14" style="143" customWidth="1"/>
    <col min="9474" max="9474" width="23.28515625" style="143" customWidth="1"/>
    <col min="9475" max="9476" width="14" style="143" customWidth="1"/>
    <col min="9477" max="9728" width="9.140625" style="143"/>
    <col min="9729" max="9729" width="14" style="143" customWidth="1"/>
    <col min="9730" max="9730" width="23.28515625" style="143" customWidth="1"/>
    <col min="9731" max="9732" width="14" style="143" customWidth="1"/>
    <col min="9733" max="9984" width="9.140625" style="143"/>
    <col min="9985" max="9985" width="14" style="143" customWidth="1"/>
    <col min="9986" max="9986" width="23.28515625" style="143" customWidth="1"/>
    <col min="9987" max="9988" width="14" style="143" customWidth="1"/>
    <col min="9989" max="10240" width="9.140625" style="143"/>
    <col min="10241" max="10241" width="14" style="143" customWidth="1"/>
    <col min="10242" max="10242" width="23.28515625" style="143" customWidth="1"/>
    <col min="10243" max="10244" width="14" style="143" customWidth="1"/>
    <col min="10245" max="10496" width="9.140625" style="143"/>
    <col min="10497" max="10497" width="14" style="143" customWidth="1"/>
    <col min="10498" max="10498" width="23.28515625" style="143" customWidth="1"/>
    <col min="10499" max="10500" width="14" style="143" customWidth="1"/>
    <col min="10501" max="10752" width="9.140625" style="143"/>
    <col min="10753" max="10753" width="14" style="143" customWidth="1"/>
    <col min="10754" max="10754" width="23.28515625" style="143" customWidth="1"/>
    <col min="10755" max="10756" width="14" style="143" customWidth="1"/>
    <col min="10757" max="11008" width="9.140625" style="143"/>
    <col min="11009" max="11009" width="14" style="143" customWidth="1"/>
    <col min="11010" max="11010" width="23.28515625" style="143" customWidth="1"/>
    <col min="11011" max="11012" width="14" style="143" customWidth="1"/>
    <col min="11013" max="11264" width="9.140625" style="143"/>
    <col min="11265" max="11265" width="14" style="143" customWidth="1"/>
    <col min="11266" max="11266" width="23.28515625" style="143" customWidth="1"/>
    <col min="11267" max="11268" width="14" style="143" customWidth="1"/>
    <col min="11269" max="11520" width="9.140625" style="143"/>
    <col min="11521" max="11521" width="14" style="143" customWidth="1"/>
    <col min="11522" max="11522" width="23.28515625" style="143" customWidth="1"/>
    <col min="11523" max="11524" width="14" style="143" customWidth="1"/>
    <col min="11525" max="11776" width="9.140625" style="143"/>
    <col min="11777" max="11777" width="14" style="143" customWidth="1"/>
    <col min="11778" max="11778" width="23.28515625" style="143" customWidth="1"/>
    <col min="11779" max="11780" width="14" style="143" customWidth="1"/>
    <col min="11781" max="12032" width="9.140625" style="143"/>
    <col min="12033" max="12033" width="14" style="143" customWidth="1"/>
    <col min="12034" max="12034" width="23.28515625" style="143" customWidth="1"/>
    <col min="12035" max="12036" width="14" style="143" customWidth="1"/>
    <col min="12037" max="12288" width="9.140625" style="143"/>
    <col min="12289" max="12289" width="14" style="143" customWidth="1"/>
    <col min="12290" max="12290" width="23.28515625" style="143" customWidth="1"/>
    <col min="12291" max="12292" width="14" style="143" customWidth="1"/>
    <col min="12293" max="12544" width="9.140625" style="143"/>
    <col min="12545" max="12545" width="14" style="143" customWidth="1"/>
    <col min="12546" max="12546" width="23.28515625" style="143" customWidth="1"/>
    <col min="12547" max="12548" width="14" style="143" customWidth="1"/>
    <col min="12549" max="12800" width="9.140625" style="143"/>
    <col min="12801" max="12801" width="14" style="143" customWidth="1"/>
    <col min="12802" max="12802" width="23.28515625" style="143" customWidth="1"/>
    <col min="12803" max="12804" width="14" style="143" customWidth="1"/>
    <col min="12805" max="13056" width="9.140625" style="143"/>
    <col min="13057" max="13057" width="14" style="143" customWidth="1"/>
    <col min="13058" max="13058" width="23.28515625" style="143" customWidth="1"/>
    <col min="13059" max="13060" width="14" style="143" customWidth="1"/>
    <col min="13061" max="13312" width="9.140625" style="143"/>
    <col min="13313" max="13313" width="14" style="143" customWidth="1"/>
    <col min="13314" max="13314" width="23.28515625" style="143" customWidth="1"/>
    <col min="13315" max="13316" width="14" style="143" customWidth="1"/>
    <col min="13317" max="13568" width="9.140625" style="143"/>
    <col min="13569" max="13569" width="14" style="143" customWidth="1"/>
    <col min="13570" max="13570" width="23.28515625" style="143" customWidth="1"/>
    <col min="13571" max="13572" width="14" style="143" customWidth="1"/>
    <col min="13573" max="13824" width="9.140625" style="143"/>
    <col min="13825" max="13825" width="14" style="143" customWidth="1"/>
    <col min="13826" max="13826" width="23.28515625" style="143" customWidth="1"/>
    <col min="13827" max="13828" width="14" style="143" customWidth="1"/>
    <col min="13829" max="14080" width="9.140625" style="143"/>
    <col min="14081" max="14081" width="14" style="143" customWidth="1"/>
    <col min="14082" max="14082" width="23.28515625" style="143" customWidth="1"/>
    <col min="14083" max="14084" width="14" style="143" customWidth="1"/>
    <col min="14085" max="14336" width="9.140625" style="143"/>
    <col min="14337" max="14337" width="14" style="143" customWidth="1"/>
    <col min="14338" max="14338" width="23.28515625" style="143" customWidth="1"/>
    <col min="14339" max="14340" width="14" style="143" customWidth="1"/>
    <col min="14341" max="14592" width="9.140625" style="143"/>
    <col min="14593" max="14593" width="14" style="143" customWidth="1"/>
    <col min="14594" max="14594" width="23.28515625" style="143" customWidth="1"/>
    <col min="14595" max="14596" width="14" style="143" customWidth="1"/>
    <col min="14597" max="14848" width="9.140625" style="143"/>
    <col min="14849" max="14849" width="14" style="143" customWidth="1"/>
    <col min="14850" max="14850" width="23.28515625" style="143" customWidth="1"/>
    <col min="14851" max="14852" width="14" style="143" customWidth="1"/>
    <col min="14853" max="15104" width="9.140625" style="143"/>
    <col min="15105" max="15105" width="14" style="143" customWidth="1"/>
    <col min="15106" max="15106" width="23.28515625" style="143" customWidth="1"/>
    <col min="15107" max="15108" width="14" style="143" customWidth="1"/>
    <col min="15109" max="15360" width="9.140625" style="143"/>
    <col min="15361" max="15361" width="14" style="143" customWidth="1"/>
    <col min="15362" max="15362" width="23.28515625" style="143" customWidth="1"/>
    <col min="15363" max="15364" width="14" style="143" customWidth="1"/>
    <col min="15365" max="15616" width="9.140625" style="143"/>
    <col min="15617" max="15617" width="14" style="143" customWidth="1"/>
    <col min="15618" max="15618" width="23.28515625" style="143" customWidth="1"/>
    <col min="15619" max="15620" width="14" style="143" customWidth="1"/>
    <col min="15621" max="15872" width="9.140625" style="143"/>
    <col min="15873" max="15873" width="14" style="143" customWidth="1"/>
    <col min="15874" max="15874" width="23.28515625" style="143" customWidth="1"/>
    <col min="15875" max="15876" width="14" style="143" customWidth="1"/>
    <col min="15877" max="16128" width="9.140625" style="143"/>
    <col min="16129" max="16129" width="14" style="143" customWidth="1"/>
    <col min="16130" max="16130" width="23.28515625" style="143" customWidth="1"/>
    <col min="16131" max="16132" width="14" style="143" customWidth="1"/>
    <col min="16133" max="16384" width="9.140625" style="143"/>
  </cols>
  <sheetData>
    <row r="1" spans="1:4" ht="13.5" thickBot="1" x14ac:dyDescent="0.25">
      <c r="A1" s="163"/>
      <c r="B1" s="163"/>
      <c r="C1" s="168"/>
      <c r="D1" s="169"/>
    </row>
    <row r="2" spans="1:4" x14ac:dyDescent="0.2">
      <c r="A2" s="169"/>
      <c r="B2" s="170"/>
      <c r="C2" s="171"/>
      <c r="D2" s="172"/>
    </row>
    <row r="3" spans="1:4" x14ac:dyDescent="0.2">
      <c r="A3" s="169"/>
      <c r="B3" s="170"/>
      <c r="C3" s="171"/>
      <c r="D3" s="172"/>
    </row>
    <row r="4" spans="1:4" x14ac:dyDescent="0.2">
      <c r="A4" s="169"/>
      <c r="B4" s="170"/>
      <c r="C4" s="171"/>
      <c r="D4" s="172"/>
    </row>
    <row r="5" spans="1:4" x14ac:dyDescent="0.2">
      <c r="A5" s="169"/>
      <c r="B5" s="170"/>
      <c r="C5" s="171"/>
      <c r="D5" s="172"/>
    </row>
    <row r="6" spans="1:4" x14ac:dyDescent="0.2">
      <c r="A6" s="169"/>
      <c r="B6" s="170"/>
      <c r="C6" s="171"/>
      <c r="D6" s="172"/>
    </row>
    <row r="7" spans="1:4" x14ac:dyDescent="0.2">
      <c r="A7" s="169"/>
      <c r="B7" s="170"/>
      <c r="C7" s="171"/>
      <c r="D7" s="172"/>
    </row>
    <row r="8" spans="1:4" x14ac:dyDescent="0.2">
      <c r="A8" s="169"/>
      <c r="B8" s="170"/>
      <c r="C8" s="171"/>
      <c r="D8" s="172"/>
    </row>
    <row r="9" spans="1:4" x14ac:dyDescent="0.2">
      <c r="A9" s="169"/>
      <c r="B9" s="170"/>
      <c r="C9" s="171"/>
      <c r="D9" s="172"/>
    </row>
    <row r="10" spans="1:4" x14ac:dyDescent="0.2">
      <c r="A10" s="169"/>
      <c r="B10" s="170"/>
      <c r="C10" s="171"/>
      <c r="D10" s="172"/>
    </row>
    <row r="11" spans="1:4" x14ac:dyDescent="0.2">
      <c r="A11" s="169"/>
      <c r="B11" s="170"/>
      <c r="C11" s="171"/>
      <c r="D11" s="172"/>
    </row>
    <row r="12" spans="1:4" x14ac:dyDescent="0.2">
      <c r="A12" s="169"/>
      <c r="B12" s="170"/>
      <c r="C12" s="171"/>
      <c r="D12" s="172"/>
    </row>
    <row r="13" spans="1:4" x14ac:dyDescent="0.2">
      <c r="A13" s="169"/>
      <c r="B13" s="170"/>
      <c r="C13" s="171"/>
      <c r="D13" s="172"/>
    </row>
    <row r="14" spans="1:4" x14ac:dyDescent="0.2">
      <c r="A14" s="169"/>
      <c r="B14" s="170"/>
      <c r="C14" s="171"/>
      <c r="D14" s="172"/>
    </row>
    <row r="15" spans="1:4" x14ac:dyDescent="0.2">
      <c r="A15" s="169"/>
      <c r="B15" s="170"/>
      <c r="C15" s="171"/>
      <c r="D15" s="172"/>
    </row>
    <row r="16" spans="1:4" x14ac:dyDescent="0.2">
      <c r="A16" s="169"/>
      <c r="B16" s="170"/>
      <c r="C16" s="171"/>
      <c r="D16" s="172"/>
    </row>
    <row r="17" spans="1:4" x14ac:dyDescent="0.2">
      <c r="A17" s="169"/>
      <c r="B17" s="170"/>
      <c r="C17" s="171"/>
      <c r="D17" s="172"/>
    </row>
    <row r="18" spans="1:4" x14ac:dyDescent="0.2">
      <c r="A18" s="169"/>
      <c r="B18" s="170"/>
      <c r="C18" s="171"/>
      <c r="D18" s="172"/>
    </row>
    <row r="19" spans="1:4" x14ac:dyDescent="0.2">
      <c r="A19" s="169"/>
      <c r="B19" s="170"/>
      <c r="C19" s="171"/>
      <c r="D19" s="172"/>
    </row>
    <row r="20" spans="1:4" x14ac:dyDescent="0.2">
      <c r="A20" s="169"/>
      <c r="B20" s="170"/>
      <c r="C20" s="171"/>
      <c r="D20" s="172"/>
    </row>
    <row r="21" spans="1:4" x14ac:dyDescent="0.2">
      <c r="A21" s="169"/>
      <c r="B21" s="170"/>
      <c r="C21" s="171"/>
      <c r="D21" s="172"/>
    </row>
    <row r="22" spans="1:4" x14ac:dyDescent="0.2">
      <c r="A22" s="169"/>
      <c r="B22" s="170"/>
      <c r="C22" s="171"/>
      <c r="D22" s="172"/>
    </row>
    <row r="23" spans="1:4" x14ac:dyDescent="0.2">
      <c r="A23" s="169"/>
      <c r="B23" s="170"/>
      <c r="C23" s="171"/>
      <c r="D23" s="172"/>
    </row>
    <row r="24" spans="1:4" x14ac:dyDescent="0.2">
      <c r="A24" s="169"/>
      <c r="B24" s="170"/>
      <c r="C24" s="171"/>
      <c r="D24" s="172"/>
    </row>
    <row r="25" spans="1:4" x14ac:dyDescent="0.2">
      <c r="A25" s="169"/>
      <c r="B25" s="170"/>
      <c r="C25" s="171"/>
      <c r="D25" s="172"/>
    </row>
    <row r="26" spans="1:4" x14ac:dyDescent="0.2">
      <c r="A26" s="169"/>
      <c r="B26" s="170"/>
      <c r="C26" s="171"/>
      <c r="D26" s="172"/>
    </row>
    <row r="27" spans="1:4" x14ac:dyDescent="0.2">
      <c r="A27" s="169"/>
      <c r="B27" s="170"/>
      <c r="C27" s="171"/>
      <c r="D27" s="172"/>
    </row>
    <row r="28" spans="1:4" x14ac:dyDescent="0.2">
      <c r="A28" s="169"/>
      <c r="B28" s="170"/>
      <c r="C28" s="171"/>
      <c r="D28" s="172"/>
    </row>
    <row r="29" spans="1:4" x14ac:dyDescent="0.2">
      <c r="A29" s="169"/>
      <c r="B29" s="170"/>
      <c r="C29" s="171"/>
      <c r="D29" s="172"/>
    </row>
    <row r="30" spans="1:4" x14ac:dyDescent="0.2">
      <c r="A30" s="169"/>
      <c r="B30" s="170"/>
      <c r="C30" s="171"/>
      <c r="D30" s="172"/>
    </row>
    <row r="31" spans="1:4" x14ac:dyDescent="0.2">
      <c r="A31" s="169"/>
      <c r="B31" s="170"/>
      <c r="C31" s="171"/>
      <c r="D31" s="172"/>
    </row>
    <row r="32" spans="1:4" x14ac:dyDescent="0.2">
      <c r="A32" s="169"/>
      <c r="B32" s="170"/>
      <c r="C32" s="171"/>
      <c r="D32" s="172"/>
    </row>
    <row r="33" spans="1:4" x14ac:dyDescent="0.2">
      <c r="A33" s="169"/>
      <c r="B33" s="170"/>
      <c r="C33" s="171"/>
      <c r="D33" s="172"/>
    </row>
    <row r="34" spans="1:4" x14ac:dyDescent="0.2">
      <c r="A34" s="169"/>
      <c r="B34" s="170"/>
      <c r="C34" s="171"/>
      <c r="D34" s="172"/>
    </row>
    <row r="35" spans="1:4" x14ac:dyDescent="0.2">
      <c r="A35" s="169"/>
      <c r="B35" s="170"/>
      <c r="C35" s="171"/>
      <c r="D35" s="172"/>
    </row>
    <row r="36" spans="1:4" x14ac:dyDescent="0.2">
      <c r="A36" s="169"/>
      <c r="B36" s="170"/>
      <c r="C36" s="171"/>
      <c r="D36" s="172"/>
    </row>
    <row r="37" spans="1:4" x14ac:dyDescent="0.2">
      <c r="A37" s="169"/>
      <c r="B37" s="170"/>
      <c r="C37" s="171"/>
      <c r="D37" s="172"/>
    </row>
    <row r="38" spans="1:4" x14ac:dyDescent="0.2">
      <c r="A38" s="169"/>
      <c r="B38" s="170"/>
      <c r="C38" s="171"/>
      <c r="D38" s="172"/>
    </row>
    <row r="39" spans="1:4" x14ac:dyDescent="0.2">
      <c r="A39" s="169"/>
      <c r="B39" s="170"/>
      <c r="C39" s="171"/>
      <c r="D39" s="172"/>
    </row>
    <row r="40" spans="1:4" x14ac:dyDescent="0.2">
      <c r="A40" s="169"/>
      <c r="B40" s="170"/>
      <c r="C40" s="171"/>
      <c r="D40" s="172"/>
    </row>
    <row r="41" spans="1:4" x14ac:dyDescent="0.2">
      <c r="A41" s="169"/>
      <c r="B41" s="170"/>
      <c r="C41" s="171"/>
      <c r="D41" s="172"/>
    </row>
    <row r="42" spans="1:4" x14ac:dyDescent="0.2">
      <c r="A42" s="169"/>
      <c r="B42" s="170"/>
      <c r="C42" s="171"/>
      <c r="D42" s="172"/>
    </row>
    <row r="43" spans="1:4" x14ac:dyDescent="0.2">
      <c r="A43" s="169"/>
      <c r="B43" s="173"/>
      <c r="C43" s="171"/>
      <c r="D43" s="172"/>
    </row>
    <row r="44" spans="1:4" x14ac:dyDescent="0.2">
      <c r="A44" s="169"/>
      <c r="B44" s="170"/>
      <c r="C44" s="171"/>
      <c r="D44" s="172"/>
    </row>
    <row r="45" spans="1:4" x14ac:dyDescent="0.2">
      <c r="A45" s="169"/>
      <c r="B45" s="170"/>
      <c r="C45" s="171"/>
      <c r="D45" s="172"/>
    </row>
    <row r="46" spans="1:4" x14ac:dyDescent="0.2">
      <c r="A46" s="169"/>
      <c r="B46" s="170"/>
      <c r="C46" s="171"/>
      <c r="D46" s="172"/>
    </row>
    <row r="47" spans="1:4" x14ac:dyDescent="0.2">
      <c r="A47" s="169"/>
      <c r="B47" s="170"/>
      <c r="C47" s="171"/>
      <c r="D47" s="172"/>
    </row>
    <row r="48" spans="1:4" x14ac:dyDescent="0.2">
      <c r="A48" s="169"/>
      <c r="B48" s="170"/>
      <c r="C48" s="171"/>
      <c r="D48" s="172"/>
    </row>
    <row r="49" spans="1:4" x14ac:dyDescent="0.2">
      <c r="A49" s="169"/>
      <c r="B49" s="170"/>
      <c r="C49" s="171"/>
      <c r="D49" s="172"/>
    </row>
    <row r="50" spans="1:4" x14ac:dyDescent="0.2">
      <c r="A50" s="169"/>
      <c r="B50" s="170"/>
      <c r="C50" s="171"/>
      <c r="D50" s="172"/>
    </row>
    <row r="51" spans="1:4" x14ac:dyDescent="0.2">
      <c r="A51" s="169"/>
      <c r="B51" s="170"/>
      <c r="C51" s="171"/>
      <c r="D51" s="172"/>
    </row>
    <row r="52" spans="1:4" x14ac:dyDescent="0.2">
      <c r="A52" s="169"/>
      <c r="B52" s="170"/>
      <c r="C52" s="171"/>
      <c r="D52" s="172"/>
    </row>
    <row r="53" spans="1:4" x14ac:dyDescent="0.2">
      <c r="A53" s="169"/>
      <c r="B53" s="170"/>
      <c r="C53" s="171"/>
      <c r="D53" s="172"/>
    </row>
    <row r="54" spans="1:4" x14ac:dyDescent="0.2">
      <c r="A54" s="169"/>
      <c r="B54" s="170"/>
      <c r="C54" s="171"/>
      <c r="D54" s="172"/>
    </row>
    <row r="55" spans="1:4" x14ac:dyDescent="0.2">
      <c r="A55" s="169"/>
      <c r="B55" s="170"/>
      <c r="C55" s="171"/>
      <c r="D55" s="172"/>
    </row>
    <row r="56" spans="1:4" x14ac:dyDescent="0.2">
      <c r="A56" s="169"/>
      <c r="B56" s="170"/>
      <c r="C56" s="171"/>
      <c r="D56" s="172"/>
    </row>
    <row r="57" spans="1:4" x14ac:dyDescent="0.2">
      <c r="A57" s="169"/>
      <c r="B57" s="170"/>
      <c r="C57" s="171"/>
      <c r="D57" s="172"/>
    </row>
    <row r="58" spans="1:4" x14ac:dyDescent="0.2">
      <c r="A58" s="169"/>
      <c r="B58" s="170"/>
      <c r="C58" s="171"/>
      <c r="D58" s="172"/>
    </row>
    <row r="59" spans="1:4" x14ac:dyDescent="0.2">
      <c r="A59" s="169"/>
      <c r="B59" s="170"/>
      <c r="C59" s="171"/>
      <c r="D59" s="172"/>
    </row>
    <row r="60" spans="1:4" x14ac:dyDescent="0.2">
      <c r="A60" s="169"/>
      <c r="B60" s="170"/>
      <c r="C60" s="171"/>
      <c r="D60" s="172"/>
    </row>
    <row r="61" spans="1:4" x14ac:dyDescent="0.2">
      <c r="A61" s="169"/>
      <c r="B61" s="170"/>
      <c r="C61" s="171"/>
      <c r="D61" s="172"/>
    </row>
    <row r="62" spans="1:4" x14ac:dyDescent="0.2">
      <c r="A62" s="169"/>
      <c r="B62" s="170"/>
      <c r="C62" s="171"/>
      <c r="D62" s="172"/>
    </row>
    <row r="63" spans="1:4" x14ac:dyDescent="0.2">
      <c r="A63" s="169"/>
      <c r="B63" s="170"/>
      <c r="C63" s="171"/>
      <c r="D63" s="172"/>
    </row>
    <row r="64" spans="1:4" x14ac:dyDescent="0.2">
      <c r="A64" s="169"/>
      <c r="B64" s="170"/>
      <c r="C64" s="171"/>
      <c r="D64" s="172"/>
    </row>
    <row r="65" spans="1:4" x14ac:dyDescent="0.2">
      <c r="A65" s="169"/>
      <c r="B65" s="170"/>
      <c r="C65" s="171"/>
      <c r="D65" s="172"/>
    </row>
    <row r="66" spans="1:4" x14ac:dyDescent="0.2">
      <c r="A66" s="169"/>
      <c r="B66" s="170"/>
      <c r="C66" s="171"/>
      <c r="D66" s="172"/>
    </row>
    <row r="67" spans="1:4" x14ac:dyDescent="0.2">
      <c r="A67" s="169"/>
      <c r="B67" s="170"/>
      <c r="C67" s="171"/>
      <c r="D67" s="172"/>
    </row>
    <row r="68" spans="1:4" x14ac:dyDescent="0.2">
      <c r="A68" s="169"/>
      <c r="B68" s="170"/>
      <c r="C68" s="171"/>
      <c r="D68" s="172"/>
    </row>
    <row r="69" spans="1:4" x14ac:dyDescent="0.2">
      <c r="A69" s="169"/>
      <c r="B69" s="170"/>
      <c r="C69" s="171"/>
      <c r="D69" s="172"/>
    </row>
    <row r="70" spans="1:4" x14ac:dyDescent="0.2">
      <c r="A70" s="169"/>
      <c r="B70" s="170"/>
      <c r="C70" s="171"/>
      <c r="D70" s="172"/>
    </row>
    <row r="71" spans="1:4" x14ac:dyDescent="0.2">
      <c r="A71" s="169"/>
      <c r="B71" s="170"/>
      <c r="C71" s="171"/>
      <c r="D71" s="172"/>
    </row>
    <row r="72" spans="1:4" x14ac:dyDescent="0.2">
      <c r="A72" s="169"/>
      <c r="B72" s="170"/>
      <c r="C72" s="171"/>
      <c r="D72" s="172"/>
    </row>
    <row r="73" spans="1:4" x14ac:dyDescent="0.2">
      <c r="A73" s="169"/>
      <c r="B73" s="170"/>
      <c r="C73" s="171"/>
      <c r="D73" s="172"/>
    </row>
    <row r="74" spans="1:4" x14ac:dyDescent="0.2">
      <c r="A74" s="169"/>
      <c r="B74" s="170"/>
      <c r="C74" s="171"/>
      <c r="D74" s="172"/>
    </row>
    <row r="75" spans="1:4" x14ac:dyDescent="0.2">
      <c r="A75" s="169"/>
      <c r="B75" s="170"/>
      <c r="C75" s="171"/>
      <c r="D75" s="172"/>
    </row>
    <row r="76" spans="1:4" x14ac:dyDescent="0.2">
      <c r="A76" s="169"/>
      <c r="B76" s="170"/>
      <c r="C76" s="171"/>
      <c r="D76" s="172"/>
    </row>
    <row r="77" spans="1:4" x14ac:dyDescent="0.2">
      <c r="A77" s="169"/>
      <c r="B77" s="170"/>
      <c r="C77" s="171"/>
      <c r="D77" s="172"/>
    </row>
    <row r="78" spans="1:4" x14ac:dyDescent="0.2">
      <c r="A78" s="169"/>
      <c r="B78" s="170"/>
      <c r="C78" s="171"/>
      <c r="D78" s="172"/>
    </row>
    <row r="79" spans="1:4" x14ac:dyDescent="0.2">
      <c r="A79" s="169"/>
      <c r="B79" s="170"/>
      <c r="C79" s="171"/>
      <c r="D79" s="172"/>
    </row>
    <row r="80" spans="1:4" x14ac:dyDescent="0.2">
      <c r="A80" s="169"/>
      <c r="B80" s="170"/>
      <c r="C80" s="171"/>
      <c r="D80" s="172"/>
    </row>
    <row r="81" spans="1:4" x14ac:dyDescent="0.2">
      <c r="A81" s="169"/>
      <c r="B81" s="170"/>
      <c r="C81" s="171"/>
      <c r="D81" s="172"/>
    </row>
    <row r="82" spans="1:4" x14ac:dyDescent="0.2">
      <c r="A82" s="169"/>
      <c r="B82" s="170"/>
      <c r="C82" s="171"/>
      <c r="D82" s="172"/>
    </row>
    <row r="83" spans="1:4" x14ac:dyDescent="0.2">
      <c r="A83" s="169"/>
      <c r="B83" s="170"/>
      <c r="C83" s="171"/>
      <c r="D83" s="172"/>
    </row>
    <row r="84" spans="1:4" x14ac:dyDescent="0.2">
      <c r="A84" s="169"/>
      <c r="B84" s="170"/>
      <c r="C84" s="171"/>
      <c r="D84" s="172"/>
    </row>
    <row r="85" spans="1:4" x14ac:dyDescent="0.2">
      <c r="A85" s="169"/>
      <c r="B85" s="170"/>
      <c r="C85" s="171"/>
      <c r="D85" s="172"/>
    </row>
    <row r="86" spans="1:4" x14ac:dyDescent="0.2">
      <c r="A86" s="169"/>
      <c r="B86" s="170"/>
      <c r="C86" s="171"/>
      <c r="D86" s="172"/>
    </row>
    <row r="87" spans="1:4" x14ac:dyDescent="0.2">
      <c r="A87" s="169"/>
      <c r="B87" s="170"/>
      <c r="C87" s="171"/>
      <c r="D87" s="172"/>
    </row>
    <row r="88" spans="1:4" x14ac:dyDescent="0.2">
      <c r="A88" s="169"/>
      <c r="B88" s="173"/>
      <c r="C88" s="171"/>
      <c r="D88" s="172"/>
    </row>
    <row r="89" spans="1:4" x14ac:dyDescent="0.2">
      <c r="A89" s="169"/>
      <c r="B89" s="170"/>
      <c r="C89" s="171"/>
      <c r="D89" s="172"/>
    </row>
    <row r="90" spans="1:4" x14ac:dyDescent="0.2">
      <c r="A90" s="169"/>
      <c r="B90" s="170"/>
      <c r="C90" s="171"/>
      <c r="D90" s="172"/>
    </row>
    <row r="91" spans="1:4" x14ac:dyDescent="0.2">
      <c r="A91" s="169"/>
      <c r="B91" s="170"/>
      <c r="C91" s="171"/>
      <c r="D91" s="172"/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F42" sqref="F42"/>
    </sheetView>
  </sheetViews>
  <sheetFormatPr defaultColWidth="11.42578125" defaultRowHeight="12.75" x14ac:dyDescent="0.2"/>
  <cols>
    <col min="1" max="16384" width="11.42578125" style="145"/>
  </cols>
  <sheetData>
    <row r="1" spans="1:4" ht="13.5" thickBot="1" x14ac:dyDescent="0.25">
      <c r="A1" s="175"/>
      <c r="B1" s="175"/>
      <c r="C1" s="176"/>
      <c r="D1" s="177"/>
    </row>
    <row r="2" spans="1:4" x14ac:dyDescent="0.2">
      <c r="A2" s="177"/>
      <c r="B2" s="178"/>
      <c r="C2" s="179"/>
      <c r="D2" s="180"/>
    </row>
    <row r="3" spans="1:4" x14ac:dyDescent="0.2">
      <c r="A3" s="177"/>
      <c r="B3" s="178"/>
      <c r="C3" s="179"/>
      <c r="D3" s="180"/>
    </row>
    <row r="4" spans="1:4" x14ac:dyDescent="0.2">
      <c r="A4" s="177"/>
      <c r="B4" s="178"/>
      <c r="C4" s="179"/>
      <c r="D4" s="180"/>
    </row>
    <row r="5" spans="1:4" x14ac:dyDescent="0.2">
      <c r="A5" s="177"/>
      <c r="B5" s="178"/>
      <c r="C5" s="179"/>
      <c r="D5" s="180"/>
    </row>
    <row r="6" spans="1:4" x14ac:dyDescent="0.2">
      <c r="A6" s="177"/>
      <c r="B6" s="178"/>
      <c r="C6" s="179"/>
      <c r="D6" s="180"/>
    </row>
    <row r="7" spans="1:4" x14ac:dyDescent="0.2">
      <c r="A7" s="177"/>
      <c r="B7" s="178"/>
      <c r="C7" s="179"/>
      <c r="D7" s="180"/>
    </row>
    <row r="8" spans="1:4" x14ac:dyDescent="0.2">
      <c r="A8" s="177"/>
      <c r="B8" s="178"/>
      <c r="C8" s="179"/>
      <c r="D8" s="180"/>
    </row>
    <row r="9" spans="1:4" x14ac:dyDescent="0.2">
      <c r="A9" s="177"/>
      <c r="B9" s="178"/>
      <c r="C9" s="179"/>
      <c r="D9" s="180"/>
    </row>
    <row r="10" spans="1:4" x14ac:dyDescent="0.2">
      <c r="A10" s="177"/>
      <c r="B10" s="178"/>
      <c r="C10" s="179"/>
      <c r="D10" s="180"/>
    </row>
    <row r="11" spans="1:4" x14ac:dyDescent="0.2">
      <c r="A11" s="177"/>
      <c r="B11" s="178"/>
      <c r="C11" s="179"/>
      <c r="D11" s="180"/>
    </row>
    <row r="12" spans="1:4" x14ac:dyDescent="0.2">
      <c r="A12" s="177"/>
      <c r="B12" s="178"/>
      <c r="C12" s="179"/>
      <c r="D12" s="180"/>
    </row>
    <row r="13" spans="1:4" x14ac:dyDescent="0.2">
      <c r="A13" s="177"/>
      <c r="B13" s="178"/>
      <c r="C13" s="179"/>
      <c r="D13" s="180"/>
    </row>
    <row r="14" spans="1:4" x14ac:dyDescent="0.2">
      <c r="A14" s="177"/>
      <c r="B14" s="178"/>
      <c r="C14" s="179"/>
      <c r="D14" s="180"/>
    </row>
    <row r="15" spans="1:4" x14ac:dyDescent="0.2">
      <c r="A15" s="177"/>
      <c r="B15" s="178"/>
      <c r="C15" s="179"/>
      <c r="D15" s="180"/>
    </row>
    <row r="16" spans="1:4" x14ac:dyDescent="0.2">
      <c r="A16" s="177"/>
      <c r="B16" s="178"/>
      <c r="C16" s="179"/>
      <c r="D16" s="180"/>
    </row>
    <row r="17" spans="1:4" x14ac:dyDescent="0.2">
      <c r="A17" s="177"/>
      <c r="B17" s="178"/>
      <c r="C17" s="179"/>
      <c r="D17" s="180"/>
    </row>
    <row r="18" spans="1:4" x14ac:dyDescent="0.2">
      <c r="A18" s="177"/>
      <c r="B18" s="178"/>
      <c r="C18" s="179"/>
      <c r="D18" s="180"/>
    </row>
    <row r="19" spans="1:4" x14ac:dyDescent="0.2">
      <c r="A19" s="177"/>
      <c r="B19" s="178"/>
      <c r="C19" s="179"/>
      <c r="D19" s="180"/>
    </row>
    <row r="20" spans="1:4" x14ac:dyDescent="0.2">
      <c r="A20" s="177"/>
      <c r="B20" s="178"/>
      <c r="C20" s="179"/>
      <c r="D20" s="180"/>
    </row>
    <row r="21" spans="1:4" x14ac:dyDescent="0.2">
      <c r="A21" s="177"/>
      <c r="B21" s="178"/>
      <c r="C21" s="179"/>
      <c r="D21" s="180"/>
    </row>
    <row r="22" spans="1:4" x14ac:dyDescent="0.2">
      <c r="A22" s="177"/>
      <c r="B22" s="178"/>
      <c r="C22" s="179"/>
      <c r="D22" s="180"/>
    </row>
    <row r="23" spans="1:4" x14ac:dyDescent="0.2">
      <c r="A23" s="177"/>
      <c r="B23" s="178"/>
      <c r="C23" s="179"/>
      <c r="D23" s="180"/>
    </row>
    <row r="24" spans="1:4" x14ac:dyDescent="0.2">
      <c r="A24" s="177"/>
      <c r="B24" s="178"/>
      <c r="C24" s="179"/>
      <c r="D24" s="180"/>
    </row>
    <row r="25" spans="1:4" x14ac:dyDescent="0.2">
      <c r="A25" s="177"/>
      <c r="B25" s="178"/>
      <c r="C25" s="179"/>
      <c r="D25" s="180"/>
    </row>
    <row r="26" spans="1:4" x14ac:dyDescent="0.2">
      <c r="A26" s="177"/>
      <c r="B26" s="178"/>
      <c r="C26" s="179"/>
      <c r="D26" s="180"/>
    </row>
    <row r="27" spans="1:4" x14ac:dyDescent="0.2">
      <c r="A27" s="177"/>
      <c r="B27" s="178"/>
      <c r="C27" s="179"/>
      <c r="D27" s="180"/>
    </row>
    <row r="28" spans="1:4" x14ac:dyDescent="0.2">
      <c r="A28" s="177"/>
      <c r="B28" s="178"/>
      <c r="C28" s="179"/>
      <c r="D28" s="180"/>
    </row>
    <row r="29" spans="1:4" x14ac:dyDescent="0.2">
      <c r="A29" s="177"/>
      <c r="B29" s="178"/>
      <c r="C29" s="179"/>
      <c r="D29" s="180"/>
    </row>
    <row r="30" spans="1:4" x14ac:dyDescent="0.2">
      <c r="A30" s="177"/>
      <c r="B30" s="178"/>
      <c r="C30" s="179"/>
      <c r="D30" s="180"/>
    </row>
    <row r="31" spans="1:4" x14ac:dyDescent="0.2">
      <c r="A31" s="177"/>
      <c r="B31" s="178"/>
      <c r="C31" s="179"/>
      <c r="D31" s="180"/>
    </row>
    <row r="32" spans="1:4" x14ac:dyDescent="0.2">
      <c r="A32" s="177"/>
      <c r="B32" s="178"/>
      <c r="C32" s="179"/>
      <c r="D32" s="180"/>
    </row>
    <row r="33" spans="1:4" x14ac:dyDescent="0.2">
      <c r="A33" s="177"/>
      <c r="B33" s="178"/>
      <c r="C33" s="179"/>
      <c r="D33" s="180"/>
    </row>
    <row r="34" spans="1:4" x14ac:dyDescent="0.2">
      <c r="A34" s="177"/>
      <c r="B34" s="178"/>
      <c r="C34" s="179"/>
      <c r="D34" s="180"/>
    </row>
    <row r="35" spans="1:4" x14ac:dyDescent="0.2">
      <c r="A35" s="177"/>
      <c r="B35" s="178"/>
      <c r="C35" s="179"/>
      <c r="D35" s="180"/>
    </row>
    <row r="36" spans="1:4" x14ac:dyDescent="0.2">
      <c r="A36" s="177"/>
      <c r="B36" s="178"/>
      <c r="C36" s="179"/>
      <c r="D36" s="180"/>
    </row>
    <row r="37" spans="1:4" x14ac:dyDescent="0.2">
      <c r="A37" s="177"/>
      <c r="B37" s="178"/>
      <c r="C37" s="179"/>
      <c r="D37" s="180"/>
    </row>
    <row r="38" spans="1:4" x14ac:dyDescent="0.2">
      <c r="A38" s="177"/>
      <c r="B38" s="178"/>
      <c r="C38" s="179"/>
      <c r="D38" s="180"/>
    </row>
    <row r="39" spans="1:4" x14ac:dyDescent="0.2">
      <c r="A39" s="177"/>
      <c r="B39" s="178"/>
      <c r="C39" s="179"/>
      <c r="D39" s="180"/>
    </row>
    <row r="40" spans="1:4" x14ac:dyDescent="0.2">
      <c r="A40" s="177"/>
      <c r="B40" s="178"/>
      <c r="C40" s="179"/>
      <c r="D40" s="180"/>
    </row>
    <row r="41" spans="1:4" x14ac:dyDescent="0.2">
      <c r="A41" s="177"/>
      <c r="B41" s="178"/>
      <c r="C41" s="179"/>
      <c r="D41" s="180"/>
    </row>
    <row r="42" spans="1:4" x14ac:dyDescent="0.2">
      <c r="A42" s="177"/>
      <c r="B42" s="178"/>
      <c r="C42" s="179"/>
      <c r="D42" s="180"/>
    </row>
    <row r="43" spans="1:4" x14ac:dyDescent="0.2">
      <c r="A43" s="177"/>
      <c r="B43" s="178"/>
      <c r="C43" s="179"/>
      <c r="D43" s="180"/>
    </row>
    <row r="44" spans="1:4" x14ac:dyDescent="0.2">
      <c r="A44" s="177"/>
      <c r="B44" s="178"/>
      <c r="C44" s="179"/>
      <c r="D44" s="180"/>
    </row>
    <row r="45" spans="1:4" x14ac:dyDescent="0.2">
      <c r="A45" s="177"/>
      <c r="B45" s="178"/>
      <c r="C45" s="179"/>
      <c r="D45" s="180"/>
    </row>
    <row r="46" spans="1:4" x14ac:dyDescent="0.2">
      <c r="A46" s="177"/>
      <c r="B46" s="178"/>
      <c r="C46" s="179"/>
      <c r="D46" s="180"/>
    </row>
    <row r="47" spans="1:4" x14ac:dyDescent="0.2">
      <c r="A47" s="177"/>
      <c r="B47" s="178"/>
      <c r="C47" s="179"/>
      <c r="D47" s="180"/>
    </row>
    <row r="48" spans="1:4" x14ac:dyDescent="0.2">
      <c r="A48" s="177"/>
      <c r="B48" s="178"/>
      <c r="C48" s="179"/>
      <c r="D48" s="180"/>
    </row>
    <row r="49" spans="1:4" x14ac:dyDescent="0.2">
      <c r="A49" s="177"/>
      <c r="B49" s="178"/>
      <c r="C49" s="179"/>
      <c r="D49" s="180"/>
    </row>
    <row r="50" spans="1:4" x14ac:dyDescent="0.2">
      <c r="A50" s="177"/>
      <c r="B50" s="178"/>
      <c r="C50" s="179"/>
      <c r="D50" s="180"/>
    </row>
    <row r="51" spans="1:4" x14ac:dyDescent="0.2">
      <c r="A51" s="177"/>
      <c r="B51" s="178"/>
      <c r="C51" s="179"/>
      <c r="D51" s="180"/>
    </row>
    <row r="52" spans="1:4" x14ac:dyDescent="0.2">
      <c r="A52" s="177"/>
      <c r="B52" s="178"/>
      <c r="C52" s="179"/>
      <c r="D52" s="180"/>
    </row>
    <row r="53" spans="1:4" x14ac:dyDescent="0.2">
      <c r="A53" s="177"/>
      <c r="B53" s="178"/>
      <c r="C53" s="179"/>
      <c r="D53" s="180"/>
    </row>
    <row r="54" spans="1:4" x14ac:dyDescent="0.2">
      <c r="A54" s="177"/>
      <c r="B54" s="178"/>
      <c r="C54" s="179"/>
      <c r="D54" s="180"/>
    </row>
    <row r="55" spans="1:4" x14ac:dyDescent="0.2">
      <c r="A55" s="177"/>
      <c r="B55" s="178"/>
      <c r="C55" s="179"/>
      <c r="D55" s="180"/>
    </row>
    <row r="56" spans="1:4" x14ac:dyDescent="0.2">
      <c r="A56" s="177"/>
      <c r="B56" s="178"/>
      <c r="C56" s="179"/>
      <c r="D56" s="180"/>
    </row>
    <row r="57" spans="1:4" x14ac:dyDescent="0.2">
      <c r="A57" s="177"/>
      <c r="B57" s="178"/>
      <c r="C57" s="179"/>
      <c r="D57" s="180"/>
    </row>
    <row r="58" spans="1:4" x14ac:dyDescent="0.2">
      <c r="A58" s="177"/>
      <c r="B58" s="178"/>
      <c r="C58" s="179"/>
      <c r="D58" s="180"/>
    </row>
    <row r="59" spans="1:4" x14ac:dyDescent="0.2">
      <c r="A59" s="177"/>
      <c r="B59" s="178"/>
      <c r="C59" s="179"/>
      <c r="D59" s="180"/>
    </row>
    <row r="60" spans="1:4" x14ac:dyDescent="0.2">
      <c r="A60" s="177"/>
      <c r="B60" s="178"/>
      <c r="C60" s="179"/>
      <c r="D60" s="180"/>
    </row>
    <row r="61" spans="1:4" x14ac:dyDescent="0.2">
      <c r="A61" s="177"/>
      <c r="B61" s="178"/>
      <c r="C61" s="179"/>
      <c r="D61" s="180"/>
    </row>
    <row r="62" spans="1:4" x14ac:dyDescent="0.2">
      <c r="A62" s="177"/>
      <c r="B62" s="178"/>
      <c r="C62" s="179"/>
      <c r="D62" s="180"/>
    </row>
    <row r="63" spans="1:4" x14ac:dyDescent="0.2">
      <c r="A63" s="177"/>
      <c r="B63" s="178"/>
      <c r="C63" s="179"/>
      <c r="D63" s="180"/>
    </row>
    <row r="64" spans="1:4" x14ac:dyDescent="0.2">
      <c r="A64" s="177"/>
      <c r="B64" s="178"/>
      <c r="C64" s="179"/>
      <c r="D64" s="180"/>
    </row>
    <row r="65" spans="1:4" x14ac:dyDescent="0.2">
      <c r="A65" s="177"/>
      <c r="B65" s="178"/>
      <c r="C65" s="179"/>
      <c r="D65" s="180"/>
    </row>
    <row r="66" spans="1:4" x14ac:dyDescent="0.2">
      <c r="A66" s="177"/>
      <c r="B66" s="178"/>
      <c r="C66" s="179"/>
      <c r="D66" s="180"/>
    </row>
    <row r="67" spans="1:4" x14ac:dyDescent="0.2">
      <c r="A67" s="177"/>
      <c r="B67" s="178"/>
      <c r="C67" s="179"/>
      <c r="D67" s="180"/>
    </row>
    <row r="68" spans="1:4" x14ac:dyDescent="0.2">
      <c r="A68" s="177"/>
      <c r="B68" s="178"/>
      <c r="C68" s="179"/>
      <c r="D68" s="180"/>
    </row>
    <row r="69" spans="1:4" x14ac:dyDescent="0.2">
      <c r="A69" s="177"/>
      <c r="B69" s="178"/>
      <c r="C69" s="179"/>
      <c r="D69" s="180"/>
    </row>
    <row r="70" spans="1:4" x14ac:dyDescent="0.2">
      <c r="A70" s="177"/>
      <c r="B70" s="178"/>
      <c r="C70" s="179"/>
      <c r="D70" s="180"/>
    </row>
    <row r="71" spans="1:4" x14ac:dyDescent="0.2">
      <c r="A71" s="177"/>
      <c r="B71" s="178"/>
      <c r="C71" s="179"/>
      <c r="D71" s="180"/>
    </row>
    <row r="72" spans="1:4" x14ac:dyDescent="0.2">
      <c r="A72" s="177"/>
      <c r="B72" s="178"/>
      <c r="C72" s="179"/>
      <c r="D72" s="180"/>
    </row>
    <row r="73" spans="1:4" x14ac:dyDescent="0.2">
      <c r="A73" s="177"/>
      <c r="B73" s="178"/>
      <c r="C73" s="179"/>
      <c r="D73" s="180"/>
    </row>
    <row r="74" spans="1:4" x14ac:dyDescent="0.2">
      <c r="A74" s="177"/>
      <c r="B74" s="178"/>
      <c r="C74" s="179"/>
      <c r="D74" s="180"/>
    </row>
    <row r="75" spans="1:4" x14ac:dyDescent="0.2">
      <c r="A75" s="177"/>
      <c r="B75" s="178"/>
      <c r="C75" s="179"/>
      <c r="D75" s="180"/>
    </row>
    <row r="76" spans="1:4" x14ac:dyDescent="0.2">
      <c r="A76" s="177"/>
      <c r="B76" s="178"/>
      <c r="C76" s="179"/>
      <c r="D76" s="180"/>
    </row>
    <row r="77" spans="1:4" x14ac:dyDescent="0.2">
      <c r="A77" s="177"/>
      <c r="B77" s="178"/>
      <c r="C77" s="179"/>
      <c r="D77" s="180"/>
    </row>
    <row r="78" spans="1:4" x14ac:dyDescent="0.2">
      <c r="A78" s="177"/>
      <c r="B78" s="178"/>
      <c r="C78" s="179"/>
      <c r="D78" s="180"/>
    </row>
    <row r="79" spans="1:4" x14ac:dyDescent="0.2">
      <c r="A79" s="177"/>
      <c r="B79" s="178"/>
      <c r="C79" s="179"/>
      <c r="D79" s="180"/>
    </row>
    <row r="80" spans="1:4" x14ac:dyDescent="0.2">
      <c r="A80" s="177"/>
      <c r="B80" s="178"/>
      <c r="C80" s="179"/>
      <c r="D80" s="180"/>
    </row>
    <row r="81" spans="1:4" x14ac:dyDescent="0.2">
      <c r="A81" s="177"/>
      <c r="B81" s="178"/>
      <c r="C81" s="179"/>
      <c r="D81" s="180"/>
    </row>
    <row r="82" spans="1:4" x14ac:dyDescent="0.2">
      <c r="A82" s="177"/>
      <c r="B82" s="178"/>
      <c r="C82" s="179"/>
      <c r="D82" s="180"/>
    </row>
    <row r="83" spans="1:4" x14ac:dyDescent="0.2">
      <c r="A83" s="177"/>
      <c r="B83" s="178"/>
      <c r="C83" s="179"/>
      <c r="D83" s="180"/>
    </row>
    <row r="84" spans="1:4" x14ac:dyDescent="0.2">
      <c r="A84" s="177"/>
      <c r="B84" s="178"/>
      <c r="C84" s="179"/>
      <c r="D84" s="180"/>
    </row>
    <row r="85" spans="1:4" x14ac:dyDescent="0.2">
      <c r="A85" s="177"/>
      <c r="B85" s="178"/>
      <c r="C85" s="179"/>
      <c r="D85" s="180"/>
    </row>
    <row r="86" spans="1:4" x14ac:dyDescent="0.2">
      <c r="A86" s="177"/>
      <c r="B86" s="178"/>
      <c r="C86" s="179"/>
      <c r="D86" s="180"/>
    </row>
    <row r="87" spans="1:4" x14ac:dyDescent="0.2">
      <c r="A87" s="177"/>
      <c r="B87" s="178"/>
      <c r="C87" s="179"/>
      <c r="D87" s="180"/>
    </row>
    <row r="88" spans="1:4" x14ac:dyDescent="0.2">
      <c r="A88" s="177"/>
      <c r="B88" s="178"/>
      <c r="C88" s="179"/>
      <c r="D88" s="180"/>
    </row>
    <row r="89" spans="1:4" x14ac:dyDescent="0.2">
      <c r="A89" s="177"/>
      <c r="B89" s="178"/>
      <c r="C89" s="179"/>
      <c r="D89" s="180"/>
    </row>
    <row r="90" spans="1:4" x14ac:dyDescent="0.2">
      <c r="A90" s="177"/>
      <c r="B90" s="178"/>
      <c r="C90" s="179"/>
      <c r="D90" s="180"/>
    </row>
    <row r="91" spans="1:4" x14ac:dyDescent="0.2">
      <c r="A91" s="177"/>
      <c r="B91" s="178"/>
      <c r="C91" s="179"/>
      <c r="D91" s="180"/>
    </row>
  </sheetData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opLeftCell="A55" workbookViewId="0">
      <selection activeCell="D95" sqref="D95"/>
    </sheetView>
  </sheetViews>
  <sheetFormatPr defaultRowHeight="12.75" x14ac:dyDescent="0.2"/>
  <cols>
    <col min="1" max="1" width="14" style="145" customWidth="1"/>
    <col min="2" max="2" width="23.28515625" style="145" customWidth="1"/>
    <col min="3" max="4" width="14" style="145" customWidth="1"/>
    <col min="5" max="256" width="9.140625" style="145"/>
    <col min="257" max="257" width="14" style="145" customWidth="1"/>
    <col min="258" max="258" width="23.28515625" style="145" customWidth="1"/>
    <col min="259" max="260" width="14" style="145" customWidth="1"/>
    <col min="261" max="512" width="9.140625" style="145"/>
    <col min="513" max="513" width="14" style="145" customWidth="1"/>
    <col min="514" max="514" width="23.28515625" style="145" customWidth="1"/>
    <col min="515" max="516" width="14" style="145" customWidth="1"/>
    <col min="517" max="768" width="9.140625" style="145"/>
    <col min="769" max="769" width="14" style="145" customWidth="1"/>
    <col min="770" max="770" width="23.28515625" style="145" customWidth="1"/>
    <col min="771" max="772" width="14" style="145" customWidth="1"/>
    <col min="773" max="1024" width="9.140625" style="145"/>
    <col min="1025" max="1025" width="14" style="145" customWidth="1"/>
    <col min="1026" max="1026" width="23.28515625" style="145" customWidth="1"/>
    <col min="1027" max="1028" width="14" style="145" customWidth="1"/>
    <col min="1029" max="1280" width="9.140625" style="145"/>
    <col min="1281" max="1281" width="14" style="145" customWidth="1"/>
    <col min="1282" max="1282" width="23.28515625" style="145" customWidth="1"/>
    <col min="1283" max="1284" width="14" style="145" customWidth="1"/>
    <col min="1285" max="1536" width="9.140625" style="145"/>
    <col min="1537" max="1537" width="14" style="145" customWidth="1"/>
    <col min="1538" max="1538" width="23.28515625" style="145" customWidth="1"/>
    <col min="1539" max="1540" width="14" style="145" customWidth="1"/>
    <col min="1541" max="1792" width="9.140625" style="145"/>
    <col min="1793" max="1793" width="14" style="145" customWidth="1"/>
    <col min="1794" max="1794" width="23.28515625" style="145" customWidth="1"/>
    <col min="1795" max="1796" width="14" style="145" customWidth="1"/>
    <col min="1797" max="2048" width="9.140625" style="145"/>
    <col min="2049" max="2049" width="14" style="145" customWidth="1"/>
    <col min="2050" max="2050" width="23.28515625" style="145" customWidth="1"/>
    <col min="2051" max="2052" width="14" style="145" customWidth="1"/>
    <col min="2053" max="2304" width="9.140625" style="145"/>
    <col min="2305" max="2305" width="14" style="145" customWidth="1"/>
    <col min="2306" max="2306" width="23.28515625" style="145" customWidth="1"/>
    <col min="2307" max="2308" width="14" style="145" customWidth="1"/>
    <col min="2309" max="2560" width="9.140625" style="145"/>
    <col min="2561" max="2561" width="14" style="145" customWidth="1"/>
    <col min="2562" max="2562" width="23.28515625" style="145" customWidth="1"/>
    <col min="2563" max="2564" width="14" style="145" customWidth="1"/>
    <col min="2565" max="2816" width="9.140625" style="145"/>
    <col min="2817" max="2817" width="14" style="145" customWidth="1"/>
    <col min="2818" max="2818" width="23.28515625" style="145" customWidth="1"/>
    <col min="2819" max="2820" width="14" style="145" customWidth="1"/>
    <col min="2821" max="3072" width="9.140625" style="145"/>
    <col min="3073" max="3073" width="14" style="145" customWidth="1"/>
    <col min="3074" max="3074" width="23.28515625" style="145" customWidth="1"/>
    <col min="3075" max="3076" width="14" style="145" customWidth="1"/>
    <col min="3077" max="3328" width="9.140625" style="145"/>
    <col min="3329" max="3329" width="14" style="145" customWidth="1"/>
    <col min="3330" max="3330" width="23.28515625" style="145" customWidth="1"/>
    <col min="3331" max="3332" width="14" style="145" customWidth="1"/>
    <col min="3333" max="3584" width="9.140625" style="145"/>
    <col min="3585" max="3585" width="14" style="145" customWidth="1"/>
    <col min="3586" max="3586" width="23.28515625" style="145" customWidth="1"/>
    <col min="3587" max="3588" width="14" style="145" customWidth="1"/>
    <col min="3589" max="3840" width="9.140625" style="145"/>
    <col min="3841" max="3841" width="14" style="145" customWidth="1"/>
    <col min="3842" max="3842" width="23.28515625" style="145" customWidth="1"/>
    <col min="3843" max="3844" width="14" style="145" customWidth="1"/>
    <col min="3845" max="4096" width="9.140625" style="145"/>
    <col min="4097" max="4097" width="14" style="145" customWidth="1"/>
    <col min="4098" max="4098" width="23.28515625" style="145" customWidth="1"/>
    <col min="4099" max="4100" width="14" style="145" customWidth="1"/>
    <col min="4101" max="4352" width="9.140625" style="145"/>
    <col min="4353" max="4353" width="14" style="145" customWidth="1"/>
    <col min="4354" max="4354" width="23.28515625" style="145" customWidth="1"/>
    <col min="4355" max="4356" width="14" style="145" customWidth="1"/>
    <col min="4357" max="4608" width="9.140625" style="145"/>
    <col min="4609" max="4609" width="14" style="145" customWidth="1"/>
    <col min="4610" max="4610" width="23.28515625" style="145" customWidth="1"/>
    <col min="4611" max="4612" width="14" style="145" customWidth="1"/>
    <col min="4613" max="4864" width="9.140625" style="145"/>
    <col min="4865" max="4865" width="14" style="145" customWidth="1"/>
    <col min="4866" max="4866" width="23.28515625" style="145" customWidth="1"/>
    <col min="4867" max="4868" width="14" style="145" customWidth="1"/>
    <col min="4869" max="5120" width="9.140625" style="145"/>
    <col min="5121" max="5121" width="14" style="145" customWidth="1"/>
    <col min="5122" max="5122" width="23.28515625" style="145" customWidth="1"/>
    <col min="5123" max="5124" width="14" style="145" customWidth="1"/>
    <col min="5125" max="5376" width="9.140625" style="145"/>
    <col min="5377" max="5377" width="14" style="145" customWidth="1"/>
    <col min="5378" max="5378" width="23.28515625" style="145" customWidth="1"/>
    <col min="5379" max="5380" width="14" style="145" customWidth="1"/>
    <col min="5381" max="5632" width="9.140625" style="145"/>
    <col min="5633" max="5633" width="14" style="145" customWidth="1"/>
    <col min="5634" max="5634" width="23.28515625" style="145" customWidth="1"/>
    <col min="5635" max="5636" width="14" style="145" customWidth="1"/>
    <col min="5637" max="5888" width="9.140625" style="145"/>
    <col min="5889" max="5889" width="14" style="145" customWidth="1"/>
    <col min="5890" max="5890" width="23.28515625" style="145" customWidth="1"/>
    <col min="5891" max="5892" width="14" style="145" customWidth="1"/>
    <col min="5893" max="6144" width="9.140625" style="145"/>
    <col min="6145" max="6145" width="14" style="145" customWidth="1"/>
    <col min="6146" max="6146" width="23.28515625" style="145" customWidth="1"/>
    <col min="6147" max="6148" width="14" style="145" customWidth="1"/>
    <col min="6149" max="6400" width="9.140625" style="145"/>
    <col min="6401" max="6401" width="14" style="145" customWidth="1"/>
    <col min="6402" max="6402" width="23.28515625" style="145" customWidth="1"/>
    <col min="6403" max="6404" width="14" style="145" customWidth="1"/>
    <col min="6405" max="6656" width="9.140625" style="145"/>
    <col min="6657" max="6657" width="14" style="145" customWidth="1"/>
    <col min="6658" max="6658" width="23.28515625" style="145" customWidth="1"/>
    <col min="6659" max="6660" width="14" style="145" customWidth="1"/>
    <col min="6661" max="6912" width="9.140625" style="145"/>
    <col min="6913" max="6913" width="14" style="145" customWidth="1"/>
    <col min="6914" max="6914" width="23.28515625" style="145" customWidth="1"/>
    <col min="6915" max="6916" width="14" style="145" customWidth="1"/>
    <col min="6917" max="7168" width="9.140625" style="145"/>
    <col min="7169" max="7169" width="14" style="145" customWidth="1"/>
    <col min="7170" max="7170" width="23.28515625" style="145" customWidth="1"/>
    <col min="7171" max="7172" width="14" style="145" customWidth="1"/>
    <col min="7173" max="7424" width="9.140625" style="145"/>
    <col min="7425" max="7425" width="14" style="145" customWidth="1"/>
    <col min="7426" max="7426" width="23.28515625" style="145" customWidth="1"/>
    <col min="7427" max="7428" width="14" style="145" customWidth="1"/>
    <col min="7429" max="7680" width="9.140625" style="145"/>
    <col min="7681" max="7681" width="14" style="145" customWidth="1"/>
    <col min="7682" max="7682" width="23.28515625" style="145" customWidth="1"/>
    <col min="7683" max="7684" width="14" style="145" customWidth="1"/>
    <col min="7685" max="7936" width="9.140625" style="145"/>
    <col min="7937" max="7937" width="14" style="145" customWidth="1"/>
    <col min="7938" max="7938" width="23.28515625" style="145" customWidth="1"/>
    <col min="7939" max="7940" width="14" style="145" customWidth="1"/>
    <col min="7941" max="8192" width="9.140625" style="145"/>
    <col min="8193" max="8193" width="14" style="145" customWidth="1"/>
    <col min="8194" max="8194" width="23.28515625" style="145" customWidth="1"/>
    <col min="8195" max="8196" width="14" style="145" customWidth="1"/>
    <col min="8197" max="8448" width="9.140625" style="145"/>
    <col min="8449" max="8449" width="14" style="145" customWidth="1"/>
    <col min="8450" max="8450" width="23.28515625" style="145" customWidth="1"/>
    <col min="8451" max="8452" width="14" style="145" customWidth="1"/>
    <col min="8453" max="8704" width="9.140625" style="145"/>
    <col min="8705" max="8705" width="14" style="145" customWidth="1"/>
    <col min="8706" max="8706" width="23.28515625" style="145" customWidth="1"/>
    <col min="8707" max="8708" width="14" style="145" customWidth="1"/>
    <col min="8709" max="8960" width="9.140625" style="145"/>
    <col min="8961" max="8961" width="14" style="145" customWidth="1"/>
    <col min="8962" max="8962" width="23.28515625" style="145" customWidth="1"/>
    <col min="8963" max="8964" width="14" style="145" customWidth="1"/>
    <col min="8965" max="9216" width="9.140625" style="145"/>
    <col min="9217" max="9217" width="14" style="145" customWidth="1"/>
    <col min="9218" max="9218" width="23.28515625" style="145" customWidth="1"/>
    <col min="9219" max="9220" width="14" style="145" customWidth="1"/>
    <col min="9221" max="9472" width="9.140625" style="145"/>
    <col min="9473" max="9473" width="14" style="145" customWidth="1"/>
    <col min="9474" max="9474" width="23.28515625" style="145" customWidth="1"/>
    <col min="9475" max="9476" width="14" style="145" customWidth="1"/>
    <col min="9477" max="9728" width="9.140625" style="145"/>
    <col min="9729" max="9729" width="14" style="145" customWidth="1"/>
    <col min="9730" max="9730" width="23.28515625" style="145" customWidth="1"/>
    <col min="9731" max="9732" width="14" style="145" customWidth="1"/>
    <col min="9733" max="9984" width="9.140625" style="145"/>
    <col min="9985" max="9985" width="14" style="145" customWidth="1"/>
    <col min="9986" max="9986" width="23.28515625" style="145" customWidth="1"/>
    <col min="9987" max="9988" width="14" style="145" customWidth="1"/>
    <col min="9989" max="10240" width="9.140625" style="145"/>
    <col min="10241" max="10241" width="14" style="145" customWidth="1"/>
    <col min="10242" max="10242" width="23.28515625" style="145" customWidth="1"/>
    <col min="10243" max="10244" width="14" style="145" customWidth="1"/>
    <col min="10245" max="10496" width="9.140625" style="145"/>
    <col min="10497" max="10497" width="14" style="145" customWidth="1"/>
    <col min="10498" max="10498" width="23.28515625" style="145" customWidth="1"/>
    <col min="10499" max="10500" width="14" style="145" customWidth="1"/>
    <col min="10501" max="10752" width="9.140625" style="145"/>
    <col min="10753" max="10753" width="14" style="145" customWidth="1"/>
    <col min="10754" max="10754" width="23.28515625" style="145" customWidth="1"/>
    <col min="10755" max="10756" width="14" style="145" customWidth="1"/>
    <col min="10757" max="11008" width="9.140625" style="145"/>
    <col min="11009" max="11009" width="14" style="145" customWidth="1"/>
    <col min="11010" max="11010" width="23.28515625" style="145" customWidth="1"/>
    <col min="11011" max="11012" width="14" style="145" customWidth="1"/>
    <col min="11013" max="11264" width="9.140625" style="145"/>
    <col min="11265" max="11265" width="14" style="145" customWidth="1"/>
    <col min="11266" max="11266" width="23.28515625" style="145" customWidth="1"/>
    <col min="11267" max="11268" width="14" style="145" customWidth="1"/>
    <col min="11269" max="11520" width="9.140625" style="145"/>
    <col min="11521" max="11521" width="14" style="145" customWidth="1"/>
    <col min="11522" max="11522" width="23.28515625" style="145" customWidth="1"/>
    <col min="11523" max="11524" width="14" style="145" customWidth="1"/>
    <col min="11525" max="11776" width="9.140625" style="145"/>
    <col min="11777" max="11777" width="14" style="145" customWidth="1"/>
    <col min="11778" max="11778" width="23.28515625" style="145" customWidth="1"/>
    <col min="11779" max="11780" width="14" style="145" customWidth="1"/>
    <col min="11781" max="12032" width="9.140625" style="145"/>
    <col min="12033" max="12033" width="14" style="145" customWidth="1"/>
    <col min="12034" max="12034" width="23.28515625" style="145" customWidth="1"/>
    <col min="12035" max="12036" width="14" style="145" customWidth="1"/>
    <col min="12037" max="12288" width="9.140625" style="145"/>
    <col min="12289" max="12289" width="14" style="145" customWidth="1"/>
    <col min="12290" max="12290" width="23.28515625" style="145" customWidth="1"/>
    <col min="12291" max="12292" width="14" style="145" customWidth="1"/>
    <col min="12293" max="12544" width="9.140625" style="145"/>
    <col min="12545" max="12545" width="14" style="145" customWidth="1"/>
    <col min="12546" max="12546" width="23.28515625" style="145" customWidth="1"/>
    <col min="12547" max="12548" width="14" style="145" customWidth="1"/>
    <col min="12549" max="12800" width="9.140625" style="145"/>
    <col min="12801" max="12801" width="14" style="145" customWidth="1"/>
    <col min="12802" max="12802" width="23.28515625" style="145" customWidth="1"/>
    <col min="12803" max="12804" width="14" style="145" customWidth="1"/>
    <col min="12805" max="13056" width="9.140625" style="145"/>
    <col min="13057" max="13057" width="14" style="145" customWidth="1"/>
    <col min="13058" max="13058" width="23.28515625" style="145" customWidth="1"/>
    <col min="13059" max="13060" width="14" style="145" customWidth="1"/>
    <col min="13061" max="13312" width="9.140625" style="145"/>
    <col min="13313" max="13313" width="14" style="145" customWidth="1"/>
    <col min="13314" max="13314" width="23.28515625" style="145" customWidth="1"/>
    <col min="13315" max="13316" width="14" style="145" customWidth="1"/>
    <col min="13317" max="13568" width="9.140625" style="145"/>
    <col min="13569" max="13569" width="14" style="145" customWidth="1"/>
    <col min="13570" max="13570" width="23.28515625" style="145" customWidth="1"/>
    <col min="13571" max="13572" width="14" style="145" customWidth="1"/>
    <col min="13573" max="13824" width="9.140625" style="145"/>
    <col min="13825" max="13825" width="14" style="145" customWidth="1"/>
    <col min="13826" max="13826" width="23.28515625" style="145" customWidth="1"/>
    <col min="13827" max="13828" width="14" style="145" customWidth="1"/>
    <col min="13829" max="14080" width="9.140625" style="145"/>
    <col min="14081" max="14081" width="14" style="145" customWidth="1"/>
    <col min="14082" max="14082" width="23.28515625" style="145" customWidth="1"/>
    <col min="14083" max="14084" width="14" style="145" customWidth="1"/>
    <col min="14085" max="14336" width="9.140625" style="145"/>
    <col min="14337" max="14337" width="14" style="145" customWidth="1"/>
    <col min="14338" max="14338" width="23.28515625" style="145" customWidth="1"/>
    <col min="14339" max="14340" width="14" style="145" customWidth="1"/>
    <col min="14341" max="14592" width="9.140625" style="145"/>
    <col min="14593" max="14593" width="14" style="145" customWidth="1"/>
    <col min="14594" max="14594" width="23.28515625" style="145" customWidth="1"/>
    <col min="14595" max="14596" width="14" style="145" customWidth="1"/>
    <col min="14597" max="14848" width="9.140625" style="145"/>
    <col min="14849" max="14849" width="14" style="145" customWidth="1"/>
    <col min="14850" max="14850" width="23.28515625" style="145" customWidth="1"/>
    <col min="14851" max="14852" width="14" style="145" customWidth="1"/>
    <col min="14853" max="15104" width="9.140625" style="145"/>
    <col min="15105" max="15105" width="14" style="145" customWidth="1"/>
    <col min="15106" max="15106" width="23.28515625" style="145" customWidth="1"/>
    <col min="15107" max="15108" width="14" style="145" customWidth="1"/>
    <col min="15109" max="15360" width="9.140625" style="145"/>
    <col min="15361" max="15361" width="14" style="145" customWidth="1"/>
    <col min="15362" max="15362" width="23.28515625" style="145" customWidth="1"/>
    <col min="15363" max="15364" width="14" style="145" customWidth="1"/>
    <col min="15365" max="15616" width="9.140625" style="145"/>
    <col min="15617" max="15617" width="14" style="145" customWidth="1"/>
    <col min="15618" max="15618" width="23.28515625" style="145" customWidth="1"/>
    <col min="15619" max="15620" width="14" style="145" customWidth="1"/>
    <col min="15621" max="15872" width="9.140625" style="145"/>
    <col min="15873" max="15873" width="14" style="145" customWidth="1"/>
    <col min="15874" max="15874" width="23.28515625" style="145" customWidth="1"/>
    <col min="15875" max="15876" width="14" style="145" customWidth="1"/>
    <col min="15877" max="16128" width="9.140625" style="145"/>
    <col min="16129" max="16129" width="14" style="145" customWidth="1"/>
    <col min="16130" max="16130" width="23.28515625" style="145" customWidth="1"/>
    <col min="16131" max="16132" width="14" style="145" customWidth="1"/>
    <col min="16133" max="16384" width="9.140625" style="145"/>
  </cols>
  <sheetData>
    <row r="1" spans="1:4" ht="13.5" thickBot="1" x14ac:dyDescent="0.25">
      <c r="A1" s="181"/>
      <c r="B1" s="181"/>
      <c r="C1" s="182"/>
      <c r="D1" s="183"/>
    </row>
    <row r="2" spans="1:4" x14ac:dyDescent="0.2">
      <c r="A2" s="183"/>
      <c r="B2" s="184"/>
      <c r="C2" s="185"/>
      <c r="D2" s="186"/>
    </row>
    <row r="3" spans="1:4" x14ac:dyDescent="0.2">
      <c r="A3" s="183"/>
      <c r="B3" s="184"/>
      <c r="C3" s="185"/>
      <c r="D3" s="186"/>
    </row>
    <row r="4" spans="1:4" x14ac:dyDescent="0.2">
      <c r="A4" s="183"/>
      <c r="B4" s="184"/>
      <c r="C4" s="185"/>
      <c r="D4" s="186"/>
    </row>
    <row r="5" spans="1:4" x14ac:dyDescent="0.2">
      <c r="A5" s="183"/>
      <c r="B5" s="184"/>
      <c r="C5" s="185"/>
      <c r="D5" s="186"/>
    </row>
    <row r="6" spans="1:4" x14ac:dyDescent="0.2">
      <c r="A6" s="183"/>
      <c r="B6" s="184"/>
      <c r="C6" s="185"/>
      <c r="D6" s="186"/>
    </row>
    <row r="7" spans="1:4" x14ac:dyDescent="0.2">
      <c r="A7" s="183"/>
      <c r="B7" s="184"/>
      <c r="C7" s="185"/>
      <c r="D7" s="186"/>
    </row>
    <row r="8" spans="1:4" x14ac:dyDescent="0.2">
      <c r="A8" s="183"/>
      <c r="B8" s="184"/>
      <c r="C8" s="185"/>
      <c r="D8" s="186"/>
    </row>
    <row r="9" spans="1:4" x14ac:dyDescent="0.2">
      <c r="A9" s="183"/>
      <c r="B9" s="184"/>
      <c r="C9" s="185"/>
      <c r="D9" s="186"/>
    </row>
    <row r="10" spans="1:4" x14ac:dyDescent="0.2">
      <c r="A10" s="183"/>
      <c r="B10" s="184"/>
      <c r="C10" s="185"/>
      <c r="D10" s="186"/>
    </row>
    <row r="11" spans="1:4" x14ac:dyDescent="0.2">
      <c r="A11" s="183"/>
      <c r="B11" s="184"/>
      <c r="C11" s="185"/>
      <c r="D11" s="186"/>
    </row>
    <row r="12" spans="1:4" x14ac:dyDescent="0.2">
      <c r="A12" s="183"/>
      <c r="B12" s="184"/>
      <c r="C12" s="185"/>
      <c r="D12" s="186"/>
    </row>
    <row r="13" spans="1:4" x14ac:dyDescent="0.2">
      <c r="A13" s="183"/>
      <c r="B13" s="184"/>
      <c r="C13" s="185"/>
      <c r="D13" s="186"/>
    </row>
    <row r="14" spans="1:4" x14ac:dyDescent="0.2">
      <c r="A14" s="183"/>
      <c r="B14" s="184"/>
      <c r="C14" s="185"/>
      <c r="D14" s="186"/>
    </row>
    <row r="15" spans="1:4" x14ac:dyDescent="0.2">
      <c r="A15" s="183"/>
      <c r="B15" s="184"/>
      <c r="C15" s="185"/>
      <c r="D15" s="186"/>
    </row>
    <row r="16" spans="1:4" x14ac:dyDescent="0.2">
      <c r="A16" s="183"/>
      <c r="B16" s="184"/>
      <c r="C16" s="185"/>
      <c r="D16" s="186"/>
    </row>
    <row r="17" spans="1:4" x14ac:dyDescent="0.2">
      <c r="A17" s="183"/>
      <c r="B17" s="184"/>
      <c r="C17" s="185"/>
      <c r="D17" s="186"/>
    </row>
    <row r="18" spans="1:4" x14ac:dyDescent="0.2">
      <c r="A18" s="183"/>
      <c r="B18" s="184"/>
      <c r="C18" s="185"/>
      <c r="D18" s="186"/>
    </row>
    <row r="19" spans="1:4" x14ac:dyDescent="0.2">
      <c r="A19" s="183"/>
      <c r="B19" s="184"/>
      <c r="C19" s="185"/>
      <c r="D19" s="186"/>
    </row>
    <row r="20" spans="1:4" x14ac:dyDescent="0.2">
      <c r="A20" s="183"/>
      <c r="B20" s="184"/>
      <c r="C20" s="185"/>
      <c r="D20" s="186"/>
    </row>
    <row r="21" spans="1:4" x14ac:dyDescent="0.2">
      <c r="A21" s="183"/>
      <c r="B21" s="184"/>
      <c r="C21" s="185"/>
      <c r="D21" s="186"/>
    </row>
    <row r="22" spans="1:4" x14ac:dyDescent="0.2">
      <c r="A22" s="183"/>
      <c r="B22" s="184"/>
      <c r="C22" s="185"/>
      <c r="D22" s="186"/>
    </row>
    <row r="23" spans="1:4" x14ac:dyDescent="0.2">
      <c r="A23" s="183"/>
      <c r="B23" s="184"/>
      <c r="C23" s="185"/>
      <c r="D23" s="186"/>
    </row>
    <row r="24" spans="1:4" x14ac:dyDescent="0.2">
      <c r="A24" s="183"/>
      <c r="B24" s="184"/>
      <c r="C24" s="185"/>
      <c r="D24" s="186"/>
    </row>
    <row r="25" spans="1:4" x14ac:dyDescent="0.2">
      <c r="A25" s="183"/>
      <c r="B25" s="184"/>
      <c r="C25" s="185"/>
      <c r="D25" s="186"/>
    </row>
    <row r="26" spans="1:4" x14ac:dyDescent="0.2">
      <c r="A26" s="183"/>
      <c r="B26" s="184"/>
      <c r="C26" s="185"/>
      <c r="D26" s="186"/>
    </row>
    <row r="27" spans="1:4" x14ac:dyDescent="0.2">
      <c r="A27" s="183"/>
      <c r="B27" s="184"/>
      <c r="C27" s="185"/>
      <c r="D27" s="186"/>
    </row>
    <row r="28" spans="1:4" x14ac:dyDescent="0.2">
      <c r="A28" s="183"/>
      <c r="B28" s="184"/>
      <c r="C28" s="185"/>
      <c r="D28" s="186"/>
    </row>
    <row r="29" spans="1:4" x14ac:dyDescent="0.2">
      <c r="A29" s="183"/>
      <c r="B29" s="184"/>
      <c r="C29" s="185"/>
      <c r="D29" s="186"/>
    </row>
    <row r="30" spans="1:4" x14ac:dyDescent="0.2">
      <c r="A30" s="183"/>
      <c r="B30" s="184"/>
      <c r="C30" s="185"/>
      <c r="D30" s="186"/>
    </row>
    <row r="31" spans="1:4" x14ac:dyDescent="0.2">
      <c r="A31" s="183"/>
      <c r="B31" s="184"/>
      <c r="C31" s="185"/>
      <c r="D31" s="186"/>
    </row>
    <row r="32" spans="1:4" x14ac:dyDescent="0.2">
      <c r="A32" s="183"/>
      <c r="B32" s="184"/>
      <c r="C32" s="185"/>
      <c r="D32" s="186"/>
    </row>
    <row r="33" spans="1:4" x14ac:dyDescent="0.2">
      <c r="A33" s="183"/>
      <c r="B33" s="184"/>
      <c r="C33" s="185"/>
      <c r="D33" s="186"/>
    </row>
    <row r="34" spans="1:4" x14ac:dyDescent="0.2">
      <c r="A34" s="183"/>
      <c r="B34" s="184"/>
      <c r="C34" s="185"/>
      <c r="D34" s="186"/>
    </row>
    <row r="35" spans="1:4" x14ac:dyDescent="0.2">
      <c r="A35" s="183"/>
      <c r="B35" s="184"/>
      <c r="C35" s="185"/>
      <c r="D35" s="186"/>
    </row>
    <row r="36" spans="1:4" x14ac:dyDescent="0.2">
      <c r="A36" s="183"/>
      <c r="B36" s="184"/>
      <c r="C36" s="185"/>
      <c r="D36" s="186"/>
    </row>
    <row r="37" spans="1:4" x14ac:dyDescent="0.2">
      <c r="A37" s="183"/>
      <c r="B37" s="184"/>
      <c r="C37" s="185"/>
      <c r="D37" s="186"/>
    </row>
    <row r="38" spans="1:4" x14ac:dyDescent="0.2">
      <c r="A38" s="183"/>
      <c r="B38" s="184"/>
      <c r="C38" s="185"/>
      <c r="D38" s="186"/>
    </row>
    <row r="39" spans="1:4" x14ac:dyDescent="0.2">
      <c r="A39" s="183"/>
      <c r="B39" s="184"/>
      <c r="C39" s="185"/>
      <c r="D39" s="186"/>
    </row>
    <row r="40" spans="1:4" x14ac:dyDescent="0.2">
      <c r="A40" s="183"/>
      <c r="B40" s="184"/>
      <c r="C40" s="185"/>
      <c r="D40" s="186"/>
    </row>
    <row r="41" spans="1:4" x14ac:dyDescent="0.2">
      <c r="A41" s="183"/>
      <c r="B41" s="184"/>
      <c r="C41" s="185"/>
      <c r="D41" s="186"/>
    </row>
    <row r="42" spans="1:4" x14ac:dyDescent="0.2">
      <c r="A42" s="183"/>
      <c r="B42" s="184"/>
      <c r="C42" s="185"/>
      <c r="D42" s="186"/>
    </row>
    <row r="43" spans="1:4" x14ac:dyDescent="0.2">
      <c r="A43" s="183"/>
      <c r="B43" s="184"/>
      <c r="C43" s="185"/>
      <c r="D43" s="186"/>
    </row>
    <row r="44" spans="1:4" x14ac:dyDescent="0.2">
      <c r="A44" s="183"/>
      <c r="B44" s="184"/>
      <c r="C44" s="185"/>
      <c r="D44" s="186"/>
    </row>
    <row r="45" spans="1:4" x14ac:dyDescent="0.2">
      <c r="A45" s="183"/>
      <c r="B45" s="184"/>
      <c r="C45" s="185"/>
      <c r="D45" s="186"/>
    </row>
    <row r="46" spans="1:4" x14ac:dyDescent="0.2">
      <c r="A46" s="183"/>
      <c r="B46" s="184"/>
      <c r="C46" s="185"/>
      <c r="D46" s="186"/>
    </row>
    <row r="47" spans="1:4" x14ac:dyDescent="0.2">
      <c r="A47" s="183"/>
      <c r="B47" s="184"/>
      <c r="C47" s="185"/>
      <c r="D47" s="186"/>
    </row>
    <row r="48" spans="1:4" x14ac:dyDescent="0.2">
      <c r="A48" s="183"/>
      <c r="B48" s="184"/>
      <c r="C48" s="185"/>
      <c r="D48" s="186"/>
    </row>
    <row r="49" spans="1:4" x14ac:dyDescent="0.2">
      <c r="A49" s="183"/>
      <c r="B49" s="184"/>
      <c r="C49" s="185"/>
      <c r="D49" s="186"/>
    </row>
    <row r="50" spans="1:4" x14ac:dyDescent="0.2">
      <c r="A50" s="183"/>
      <c r="B50" s="184"/>
      <c r="C50" s="185"/>
      <c r="D50" s="186"/>
    </row>
    <row r="51" spans="1:4" x14ac:dyDescent="0.2">
      <c r="A51" s="183"/>
      <c r="B51" s="184"/>
      <c r="C51" s="185"/>
      <c r="D51" s="186"/>
    </row>
    <row r="52" spans="1:4" x14ac:dyDescent="0.2">
      <c r="A52" s="183"/>
      <c r="B52" s="184"/>
      <c r="C52" s="185"/>
      <c r="D52" s="186"/>
    </row>
    <row r="53" spans="1:4" x14ac:dyDescent="0.2">
      <c r="A53" s="183"/>
      <c r="B53" s="184"/>
      <c r="C53" s="185"/>
      <c r="D53" s="186"/>
    </row>
    <row r="54" spans="1:4" x14ac:dyDescent="0.2">
      <c r="A54" s="183"/>
      <c r="B54" s="184"/>
      <c r="C54" s="185"/>
      <c r="D54" s="186"/>
    </row>
    <row r="55" spans="1:4" x14ac:dyDescent="0.2">
      <c r="A55" s="183"/>
      <c r="B55" s="184"/>
      <c r="C55" s="185"/>
      <c r="D55" s="186"/>
    </row>
    <row r="56" spans="1:4" x14ac:dyDescent="0.2">
      <c r="A56" s="183"/>
      <c r="B56" s="184"/>
      <c r="C56" s="185"/>
      <c r="D56" s="186"/>
    </row>
    <row r="57" spans="1:4" x14ac:dyDescent="0.2">
      <c r="A57" s="183"/>
      <c r="B57" s="184"/>
      <c r="C57" s="185"/>
      <c r="D57" s="186"/>
    </row>
    <row r="58" spans="1:4" x14ac:dyDescent="0.2">
      <c r="A58" s="183"/>
      <c r="B58" s="184"/>
      <c r="C58" s="185"/>
      <c r="D58" s="186"/>
    </row>
    <row r="59" spans="1:4" x14ac:dyDescent="0.2">
      <c r="A59" s="183"/>
      <c r="B59" s="184"/>
      <c r="C59" s="185"/>
      <c r="D59" s="186"/>
    </row>
    <row r="60" spans="1:4" x14ac:dyDescent="0.2">
      <c r="A60" s="183"/>
      <c r="B60" s="184"/>
      <c r="C60" s="185"/>
      <c r="D60" s="186"/>
    </row>
    <row r="61" spans="1:4" x14ac:dyDescent="0.2">
      <c r="A61" s="183"/>
      <c r="B61" s="184"/>
      <c r="C61" s="185"/>
      <c r="D61" s="186"/>
    </row>
    <row r="62" spans="1:4" x14ac:dyDescent="0.2">
      <c r="A62" s="183"/>
      <c r="B62" s="184"/>
      <c r="C62" s="185"/>
      <c r="D62" s="186"/>
    </row>
    <row r="63" spans="1:4" x14ac:dyDescent="0.2">
      <c r="A63" s="183"/>
      <c r="B63" s="184"/>
      <c r="C63" s="185"/>
      <c r="D63" s="186"/>
    </row>
    <row r="64" spans="1:4" x14ac:dyDescent="0.2">
      <c r="A64" s="183"/>
      <c r="B64" s="184"/>
      <c r="C64" s="185"/>
      <c r="D64" s="186"/>
    </row>
    <row r="65" spans="1:4" x14ac:dyDescent="0.2">
      <c r="A65" s="183"/>
      <c r="B65" s="184"/>
      <c r="C65" s="185"/>
      <c r="D65" s="186"/>
    </row>
    <row r="66" spans="1:4" x14ac:dyDescent="0.2">
      <c r="A66" s="183"/>
      <c r="B66" s="184"/>
      <c r="C66" s="185"/>
      <c r="D66" s="186"/>
    </row>
    <row r="67" spans="1:4" x14ac:dyDescent="0.2">
      <c r="A67" s="183"/>
      <c r="B67" s="184"/>
      <c r="C67" s="185"/>
      <c r="D67" s="186"/>
    </row>
    <row r="68" spans="1:4" x14ac:dyDescent="0.2">
      <c r="A68" s="183"/>
      <c r="B68" s="184"/>
      <c r="C68" s="185"/>
      <c r="D68" s="186"/>
    </row>
    <row r="69" spans="1:4" x14ac:dyDescent="0.2">
      <c r="A69" s="183"/>
      <c r="B69" s="184"/>
      <c r="C69" s="185"/>
      <c r="D69" s="186"/>
    </row>
    <row r="70" spans="1:4" x14ac:dyDescent="0.2">
      <c r="A70" s="183"/>
      <c r="B70" s="184"/>
      <c r="C70" s="185"/>
      <c r="D70" s="186"/>
    </row>
    <row r="71" spans="1:4" x14ac:dyDescent="0.2">
      <c r="A71" s="183"/>
      <c r="B71" s="184"/>
      <c r="C71" s="185"/>
      <c r="D71" s="186"/>
    </row>
    <row r="72" spans="1:4" x14ac:dyDescent="0.2">
      <c r="A72" s="183"/>
      <c r="B72" s="184"/>
      <c r="C72" s="185"/>
      <c r="D72" s="186"/>
    </row>
    <row r="73" spans="1:4" x14ac:dyDescent="0.2">
      <c r="A73" s="183"/>
      <c r="B73" s="184"/>
      <c r="C73" s="185"/>
      <c r="D73" s="186"/>
    </row>
    <row r="74" spans="1:4" x14ac:dyDescent="0.2">
      <c r="A74" s="183"/>
      <c r="B74" s="184"/>
      <c r="C74" s="185"/>
      <c r="D74" s="186"/>
    </row>
    <row r="75" spans="1:4" x14ac:dyDescent="0.2">
      <c r="A75" s="183"/>
      <c r="B75" s="184"/>
      <c r="C75" s="185"/>
      <c r="D75" s="186"/>
    </row>
    <row r="76" spans="1:4" x14ac:dyDescent="0.2">
      <c r="A76" s="183"/>
      <c r="B76" s="184"/>
      <c r="C76" s="185"/>
      <c r="D76" s="186"/>
    </row>
    <row r="77" spans="1:4" x14ac:dyDescent="0.2">
      <c r="A77" s="183"/>
      <c r="B77" s="184"/>
      <c r="C77" s="185"/>
      <c r="D77" s="186"/>
    </row>
    <row r="78" spans="1:4" x14ac:dyDescent="0.2">
      <c r="A78" s="183"/>
      <c r="B78" s="184"/>
      <c r="C78" s="185"/>
      <c r="D78" s="186"/>
    </row>
    <row r="79" spans="1:4" x14ac:dyDescent="0.2">
      <c r="A79" s="183"/>
      <c r="B79" s="184"/>
      <c r="C79" s="185"/>
      <c r="D79" s="186"/>
    </row>
    <row r="80" spans="1:4" x14ac:dyDescent="0.2">
      <c r="A80" s="183"/>
      <c r="B80" s="184"/>
      <c r="C80" s="185"/>
      <c r="D80" s="186"/>
    </row>
    <row r="81" spans="1:4" x14ac:dyDescent="0.2">
      <c r="A81" s="183"/>
      <c r="B81" s="184"/>
      <c r="C81" s="185"/>
      <c r="D81" s="186"/>
    </row>
    <row r="82" spans="1:4" x14ac:dyDescent="0.2">
      <c r="A82" s="183"/>
      <c r="B82" s="184"/>
      <c r="C82" s="185"/>
      <c r="D82" s="186"/>
    </row>
    <row r="83" spans="1:4" x14ac:dyDescent="0.2">
      <c r="A83" s="183"/>
      <c r="B83" s="184"/>
      <c r="C83" s="185"/>
      <c r="D83" s="186"/>
    </row>
    <row r="84" spans="1:4" x14ac:dyDescent="0.2">
      <c r="A84" s="183"/>
      <c r="B84" s="184"/>
      <c r="C84" s="185"/>
      <c r="D84" s="186"/>
    </row>
    <row r="85" spans="1:4" x14ac:dyDescent="0.2">
      <c r="A85" s="183"/>
      <c r="B85" s="184"/>
      <c r="C85" s="185"/>
      <c r="D85" s="186"/>
    </row>
    <row r="86" spans="1:4" x14ac:dyDescent="0.2">
      <c r="A86" s="183"/>
      <c r="B86" s="184"/>
      <c r="C86" s="185"/>
      <c r="D86" s="186"/>
    </row>
    <row r="87" spans="1:4" x14ac:dyDescent="0.2">
      <c r="A87" s="183"/>
      <c r="B87" s="184"/>
      <c r="C87" s="185"/>
      <c r="D87" s="186"/>
    </row>
    <row r="88" spans="1:4" x14ac:dyDescent="0.2">
      <c r="A88" s="183"/>
      <c r="B88" s="184"/>
      <c r="C88" s="185"/>
      <c r="D88" s="186"/>
    </row>
    <row r="89" spans="1:4" x14ac:dyDescent="0.2">
      <c r="A89" s="183"/>
      <c r="B89" s="184"/>
      <c r="C89" s="185"/>
      <c r="D89" s="186"/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13" workbookViewId="0">
      <selection activeCell="E52" sqref="E52"/>
    </sheetView>
  </sheetViews>
  <sheetFormatPr defaultRowHeight="12.75" x14ac:dyDescent="0.2"/>
  <cols>
    <col min="1" max="1" width="14" style="174" customWidth="1"/>
    <col min="2" max="2" width="23.28515625" style="174" customWidth="1"/>
    <col min="3" max="4" width="14" style="174" customWidth="1"/>
    <col min="5" max="256" width="9.140625" style="174"/>
    <col min="257" max="257" width="14" style="174" customWidth="1"/>
    <col min="258" max="258" width="23.28515625" style="174" customWidth="1"/>
    <col min="259" max="260" width="14" style="174" customWidth="1"/>
    <col min="261" max="512" width="9.140625" style="174"/>
    <col min="513" max="513" width="14" style="174" customWidth="1"/>
    <col min="514" max="514" width="23.28515625" style="174" customWidth="1"/>
    <col min="515" max="516" width="14" style="174" customWidth="1"/>
    <col min="517" max="768" width="9.140625" style="174"/>
    <col min="769" max="769" width="14" style="174" customWidth="1"/>
    <col min="770" max="770" width="23.28515625" style="174" customWidth="1"/>
    <col min="771" max="772" width="14" style="174" customWidth="1"/>
    <col min="773" max="1024" width="9.140625" style="174"/>
    <col min="1025" max="1025" width="14" style="174" customWidth="1"/>
    <col min="1026" max="1026" width="23.28515625" style="174" customWidth="1"/>
    <col min="1027" max="1028" width="14" style="174" customWidth="1"/>
    <col min="1029" max="1280" width="9.140625" style="174"/>
    <col min="1281" max="1281" width="14" style="174" customWidth="1"/>
    <col min="1282" max="1282" width="23.28515625" style="174" customWidth="1"/>
    <col min="1283" max="1284" width="14" style="174" customWidth="1"/>
    <col min="1285" max="1536" width="9.140625" style="174"/>
    <col min="1537" max="1537" width="14" style="174" customWidth="1"/>
    <col min="1538" max="1538" width="23.28515625" style="174" customWidth="1"/>
    <col min="1539" max="1540" width="14" style="174" customWidth="1"/>
    <col min="1541" max="1792" width="9.140625" style="174"/>
    <col min="1793" max="1793" width="14" style="174" customWidth="1"/>
    <col min="1794" max="1794" width="23.28515625" style="174" customWidth="1"/>
    <col min="1795" max="1796" width="14" style="174" customWidth="1"/>
    <col min="1797" max="2048" width="9.140625" style="174"/>
    <col min="2049" max="2049" width="14" style="174" customWidth="1"/>
    <col min="2050" max="2050" width="23.28515625" style="174" customWidth="1"/>
    <col min="2051" max="2052" width="14" style="174" customWidth="1"/>
    <col min="2053" max="2304" width="9.140625" style="174"/>
    <col min="2305" max="2305" width="14" style="174" customWidth="1"/>
    <col min="2306" max="2306" width="23.28515625" style="174" customWidth="1"/>
    <col min="2307" max="2308" width="14" style="174" customWidth="1"/>
    <col min="2309" max="2560" width="9.140625" style="174"/>
    <col min="2561" max="2561" width="14" style="174" customWidth="1"/>
    <col min="2562" max="2562" width="23.28515625" style="174" customWidth="1"/>
    <col min="2563" max="2564" width="14" style="174" customWidth="1"/>
    <col min="2565" max="2816" width="9.140625" style="174"/>
    <col min="2817" max="2817" width="14" style="174" customWidth="1"/>
    <col min="2818" max="2818" width="23.28515625" style="174" customWidth="1"/>
    <col min="2819" max="2820" width="14" style="174" customWidth="1"/>
    <col min="2821" max="3072" width="9.140625" style="174"/>
    <col min="3073" max="3073" width="14" style="174" customWidth="1"/>
    <col min="3074" max="3074" width="23.28515625" style="174" customWidth="1"/>
    <col min="3075" max="3076" width="14" style="174" customWidth="1"/>
    <col min="3077" max="3328" width="9.140625" style="174"/>
    <col min="3329" max="3329" width="14" style="174" customWidth="1"/>
    <col min="3330" max="3330" width="23.28515625" style="174" customWidth="1"/>
    <col min="3331" max="3332" width="14" style="174" customWidth="1"/>
    <col min="3333" max="3584" width="9.140625" style="174"/>
    <col min="3585" max="3585" width="14" style="174" customWidth="1"/>
    <col min="3586" max="3586" width="23.28515625" style="174" customWidth="1"/>
    <col min="3587" max="3588" width="14" style="174" customWidth="1"/>
    <col min="3589" max="3840" width="9.140625" style="174"/>
    <col min="3841" max="3841" width="14" style="174" customWidth="1"/>
    <col min="3842" max="3842" width="23.28515625" style="174" customWidth="1"/>
    <col min="3843" max="3844" width="14" style="174" customWidth="1"/>
    <col min="3845" max="4096" width="9.140625" style="174"/>
    <col min="4097" max="4097" width="14" style="174" customWidth="1"/>
    <col min="4098" max="4098" width="23.28515625" style="174" customWidth="1"/>
    <col min="4099" max="4100" width="14" style="174" customWidth="1"/>
    <col min="4101" max="4352" width="9.140625" style="174"/>
    <col min="4353" max="4353" width="14" style="174" customWidth="1"/>
    <col min="4354" max="4354" width="23.28515625" style="174" customWidth="1"/>
    <col min="4355" max="4356" width="14" style="174" customWidth="1"/>
    <col min="4357" max="4608" width="9.140625" style="174"/>
    <col min="4609" max="4609" width="14" style="174" customWidth="1"/>
    <col min="4610" max="4610" width="23.28515625" style="174" customWidth="1"/>
    <col min="4611" max="4612" width="14" style="174" customWidth="1"/>
    <col min="4613" max="4864" width="9.140625" style="174"/>
    <col min="4865" max="4865" width="14" style="174" customWidth="1"/>
    <col min="4866" max="4866" width="23.28515625" style="174" customWidth="1"/>
    <col min="4867" max="4868" width="14" style="174" customWidth="1"/>
    <col min="4869" max="5120" width="9.140625" style="174"/>
    <col min="5121" max="5121" width="14" style="174" customWidth="1"/>
    <col min="5122" max="5122" width="23.28515625" style="174" customWidth="1"/>
    <col min="5123" max="5124" width="14" style="174" customWidth="1"/>
    <col min="5125" max="5376" width="9.140625" style="174"/>
    <col min="5377" max="5377" width="14" style="174" customWidth="1"/>
    <col min="5378" max="5378" width="23.28515625" style="174" customWidth="1"/>
    <col min="5379" max="5380" width="14" style="174" customWidth="1"/>
    <col min="5381" max="5632" width="9.140625" style="174"/>
    <col min="5633" max="5633" width="14" style="174" customWidth="1"/>
    <col min="5634" max="5634" width="23.28515625" style="174" customWidth="1"/>
    <col min="5635" max="5636" width="14" style="174" customWidth="1"/>
    <col min="5637" max="5888" width="9.140625" style="174"/>
    <col min="5889" max="5889" width="14" style="174" customWidth="1"/>
    <col min="5890" max="5890" width="23.28515625" style="174" customWidth="1"/>
    <col min="5891" max="5892" width="14" style="174" customWidth="1"/>
    <col min="5893" max="6144" width="9.140625" style="174"/>
    <col min="6145" max="6145" width="14" style="174" customWidth="1"/>
    <col min="6146" max="6146" width="23.28515625" style="174" customWidth="1"/>
    <col min="6147" max="6148" width="14" style="174" customWidth="1"/>
    <col min="6149" max="6400" width="9.140625" style="174"/>
    <col min="6401" max="6401" width="14" style="174" customWidth="1"/>
    <col min="6402" max="6402" width="23.28515625" style="174" customWidth="1"/>
    <col min="6403" max="6404" width="14" style="174" customWidth="1"/>
    <col min="6405" max="6656" width="9.140625" style="174"/>
    <col min="6657" max="6657" width="14" style="174" customWidth="1"/>
    <col min="6658" max="6658" width="23.28515625" style="174" customWidth="1"/>
    <col min="6659" max="6660" width="14" style="174" customWidth="1"/>
    <col min="6661" max="6912" width="9.140625" style="174"/>
    <col min="6913" max="6913" width="14" style="174" customWidth="1"/>
    <col min="6914" max="6914" width="23.28515625" style="174" customWidth="1"/>
    <col min="6915" max="6916" width="14" style="174" customWidth="1"/>
    <col min="6917" max="7168" width="9.140625" style="174"/>
    <col min="7169" max="7169" width="14" style="174" customWidth="1"/>
    <col min="7170" max="7170" width="23.28515625" style="174" customWidth="1"/>
    <col min="7171" max="7172" width="14" style="174" customWidth="1"/>
    <col min="7173" max="7424" width="9.140625" style="174"/>
    <col min="7425" max="7425" width="14" style="174" customWidth="1"/>
    <col min="7426" max="7426" width="23.28515625" style="174" customWidth="1"/>
    <col min="7427" max="7428" width="14" style="174" customWidth="1"/>
    <col min="7429" max="7680" width="9.140625" style="174"/>
    <col min="7681" max="7681" width="14" style="174" customWidth="1"/>
    <col min="7682" max="7682" width="23.28515625" style="174" customWidth="1"/>
    <col min="7683" max="7684" width="14" style="174" customWidth="1"/>
    <col min="7685" max="7936" width="9.140625" style="174"/>
    <col min="7937" max="7937" width="14" style="174" customWidth="1"/>
    <col min="7938" max="7938" width="23.28515625" style="174" customWidth="1"/>
    <col min="7939" max="7940" width="14" style="174" customWidth="1"/>
    <col min="7941" max="8192" width="9.140625" style="174"/>
    <col min="8193" max="8193" width="14" style="174" customWidth="1"/>
    <col min="8194" max="8194" width="23.28515625" style="174" customWidth="1"/>
    <col min="8195" max="8196" width="14" style="174" customWidth="1"/>
    <col min="8197" max="8448" width="9.140625" style="174"/>
    <col min="8449" max="8449" width="14" style="174" customWidth="1"/>
    <col min="8450" max="8450" width="23.28515625" style="174" customWidth="1"/>
    <col min="8451" max="8452" width="14" style="174" customWidth="1"/>
    <col min="8453" max="8704" width="9.140625" style="174"/>
    <col min="8705" max="8705" width="14" style="174" customWidth="1"/>
    <col min="8706" max="8706" width="23.28515625" style="174" customWidth="1"/>
    <col min="8707" max="8708" width="14" style="174" customWidth="1"/>
    <col min="8709" max="8960" width="9.140625" style="174"/>
    <col min="8961" max="8961" width="14" style="174" customWidth="1"/>
    <col min="8962" max="8962" width="23.28515625" style="174" customWidth="1"/>
    <col min="8963" max="8964" width="14" style="174" customWidth="1"/>
    <col min="8965" max="9216" width="9.140625" style="174"/>
    <col min="9217" max="9217" width="14" style="174" customWidth="1"/>
    <col min="9218" max="9218" width="23.28515625" style="174" customWidth="1"/>
    <col min="9219" max="9220" width="14" style="174" customWidth="1"/>
    <col min="9221" max="9472" width="9.140625" style="174"/>
    <col min="9473" max="9473" width="14" style="174" customWidth="1"/>
    <col min="9474" max="9474" width="23.28515625" style="174" customWidth="1"/>
    <col min="9475" max="9476" width="14" style="174" customWidth="1"/>
    <col min="9477" max="9728" width="9.140625" style="174"/>
    <col min="9729" max="9729" width="14" style="174" customWidth="1"/>
    <col min="9730" max="9730" width="23.28515625" style="174" customWidth="1"/>
    <col min="9731" max="9732" width="14" style="174" customWidth="1"/>
    <col min="9733" max="9984" width="9.140625" style="174"/>
    <col min="9985" max="9985" width="14" style="174" customWidth="1"/>
    <col min="9986" max="9986" width="23.28515625" style="174" customWidth="1"/>
    <col min="9987" max="9988" width="14" style="174" customWidth="1"/>
    <col min="9989" max="10240" width="9.140625" style="174"/>
    <col min="10241" max="10241" width="14" style="174" customWidth="1"/>
    <col min="10242" max="10242" width="23.28515625" style="174" customWidth="1"/>
    <col min="10243" max="10244" width="14" style="174" customWidth="1"/>
    <col min="10245" max="10496" width="9.140625" style="174"/>
    <col min="10497" max="10497" width="14" style="174" customWidth="1"/>
    <col min="10498" max="10498" width="23.28515625" style="174" customWidth="1"/>
    <col min="10499" max="10500" width="14" style="174" customWidth="1"/>
    <col min="10501" max="10752" width="9.140625" style="174"/>
    <col min="10753" max="10753" width="14" style="174" customWidth="1"/>
    <col min="10754" max="10754" width="23.28515625" style="174" customWidth="1"/>
    <col min="10755" max="10756" width="14" style="174" customWidth="1"/>
    <col min="10757" max="11008" width="9.140625" style="174"/>
    <col min="11009" max="11009" width="14" style="174" customWidth="1"/>
    <col min="11010" max="11010" width="23.28515625" style="174" customWidth="1"/>
    <col min="11011" max="11012" width="14" style="174" customWidth="1"/>
    <col min="11013" max="11264" width="9.140625" style="174"/>
    <col min="11265" max="11265" width="14" style="174" customWidth="1"/>
    <col min="11266" max="11266" width="23.28515625" style="174" customWidth="1"/>
    <col min="11267" max="11268" width="14" style="174" customWidth="1"/>
    <col min="11269" max="11520" width="9.140625" style="174"/>
    <col min="11521" max="11521" width="14" style="174" customWidth="1"/>
    <col min="11522" max="11522" width="23.28515625" style="174" customWidth="1"/>
    <col min="11523" max="11524" width="14" style="174" customWidth="1"/>
    <col min="11525" max="11776" width="9.140625" style="174"/>
    <col min="11777" max="11777" width="14" style="174" customWidth="1"/>
    <col min="11778" max="11778" width="23.28515625" style="174" customWidth="1"/>
    <col min="11779" max="11780" width="14" style="174" customWidth="1"/>
    <col min="11781" max="12032" width="9.140625" style="174"/>
    <col min="12033" max="12033" width="14" style="174" customWidth="1"/>
    <col min="12034" max="12034" width="23.28515625" style="174" customWidth="1"/>
    <col min="12035" max="12036" width="14" style="174" customWidth="1"/>
    <col min="12037" max="12288" width="9.140625" style="174"/>
    <col min="12289" max="12289" width="14" style="174" customWidth="1"/>
    <col min="12290" max="12290" width="23.28515625" style="174" customWidth="1"/>
    <col min="12291" max="12292" width="14" style="174" customWidth="1"/>
    <col min="12293" max="12544" width="9.140625" style="174"/>
    <col min="12545" max="12545" width="14" style="174" customWidth="1"/>
    <col min="12546" max="12546" width="23.28515625" style="174" customWidth="1"/>
    <col min="12547" max="12548" width="14" style="174" customWidth="1"/>
    <col min="12549" max="12800" width="9.140625" style="174"/>
    <col min="12801" max="12801" width="14" style="174" customWidth="1"/>
    <col min="12802" max="12802" width="23.28515625" style="174" customWidth="1"/>
    <col min="12803" max="12804" width="14" style="174" customWidth="1"/>
    <col min="12805" max="13056" width="9.140625" style="174"/>
    <col min="13057" max="13057" width="14" style="174" customWidth="1"/>
    <col min="13058" max="13058" width="23.28515625" style="174" customWidth="1"/>
    <col min="13059" max="13060" width="14" style="174" customWidth="1"/>
    <col min="13061" max="13312" width="9.140625" style="174"/>
    <col min="13313" max="13313" width="14" style="174" customWidth="1"/>
    <col min="13314" max="13314" width="23.28515625" style="174" customWidth="1"/>
    <col min="13315" max="13316" width="14" style="174" customWidth="1"/>
    <col min="13317" max="13568" width="9.140625" style="174"/>
    <col min="13569" max="13569" width="14" style="174" customWidth="1"/>
    <col min="13570" max="13570" width="23.28515625" style="174" customWidth="1"/>
    <col min="13571" max="13572" width="14" style="174" customWidth="1"/>
    <col min="13573" max="13824" width="9.140625" style="174"/>
    <col min="13825" max="13825" width="14" style="174" customWidth="1"/>
    <col min="13826" max="13826" width="23.28515625" style="174" customWidth="1"/>
    <col min="13827" max="13828" width="14" style="174" customWidth="1"/>
    <col min="13829" max="14080" width="9.140625" style="174"/>
    <col min="14081" max="14081" width="14" style="174" customWidth="1"/>
    <col min="14082" max="14082" width="23.28515625" style="174" customWidth="1"/>
    <col min="14083" max="14084" width="14" style="174" customWidth="1"/>
    <col min="14085" max="14336" width="9.140625" style="174"/>
    <col min="14337" max="14337" width="14" style="174" customWidth="1"/>
    <col min="14338" max="14338" width="23.28515625" style="174" customWidth="1"/>
    <col min="14339" max="14340" width="14" style="174" customWidth="1"/>
    <col min="14341" max="14592" width="9.140625" style="174"/>
    <col min="14593" max="14593" width="14" style="174" customWidth="1"/>
    <col min="14594" max="14594" width="23.28515625" style="174" customWidth="1"/>
    <col min="14595" max="14596" width="14" style="174" customWidth="1"/>
    <col min="14597" max="14848" width="9.140625" style="174"/>
    <col min="14849" max="14849" width="14" style="174" customWidth="1"/>
    <col min="14850" max="14850" width="23.28515625" style="174" customWidth="1"/>
    <col min="14851" max="14852" width="14" style="174" customWidth="1"/>
    <col min="14853" max="15104" width="9.140625" style="174"/>
    <col min="15105" max="15105" width="14" style="174" customWidth="1"/>
    <col min="15106" max="15106" width="23.28515625" style="174" customWidth="1"/>
    <col min="15107" max="15108" width="14" style="174" customWidth="1"/>
    <col min="15109" max="15360" width="9.140625" style="174"/>
    <col min="15361" max="15361" width="14" style="174" customWidth="1"/>
    <col min="15362" max="15362" width="23.28515625" style="174" customWidth="1"/>
    <col min="15363" max="15364" width="14" style="174" customWidth="1"/>
    <col min="15365" max="15616" width="9.140625" style="174"/>
    <col min="15617" max="15617" width="14" style="174" customWidth="1"/>
    <col min="15618" max="15618" width="23.28515625" style="174" customWidth="1"/>
    <col min="15619" max="15620" width="14" style="174" customWidth="1"/>
    <col min="15621" max="15872" width="9.140625" style="174"/>
    <col min="15873" max="15873" width="14" style="174" customWidth="1"/>
    <col min="15874" max="15874" width="23.28515625" style="174" customWidth="1"/>
    <col min="15875" max="15876" width="14" style="174" customWidth="1"/>
    <col min="15877" max="16128" width="9.140625" style="174"/>
    <col min="16129" max="16129" width="14" style="174" customWidth="1"/>
    <col min="16130" max="16130" width="23.28515625" style="174" customWidth="1"/>
    <col min="16131" max="16132" width="14" style="174" customWidth="1"/>
    <col min="16133" max="16384" width="9.140625" style="174"/>
  </cols>
  <sheetData>
    <row r="1" spans="1:4" ht="13.5" thickBot="1" x14ac:dyDescent="0.25">
      <c r="A1" s="189"/>
      <c r="B1" s="189"/>
      <c r="C1" s="190"/>
      <c r="D1" s="191"/>
    </row>
    <row r="2" spans="1:4" x14ac:dyDescent="0.2">
      <c r="A2" s="191"/>
      <c r="B2" s="192"/>
      <c r="C2" s="193"/>
      <c r="D2" s="194"/>
    </row>
    <row r="3" spans="1:4" x14ac:dyDescent="0.2">
      <c r="A3" s="191"/>
      <c r="B3" s="192"/>
      <c r="C3" s="193"/>
      <c r="D3" s="194"/>
    </row>
    <row r="4" spans="1:4" x14ac:dyDescent="0.2">
      <c r="A4" s="191"/>
      <c r="B4" s="192"/>
      <c r="C4" s="193"/>
      <c r="D4" s="194"/>
    </row>
    <row r="5" spans="1:4" x14ac:dyDescent="0.2">
      <c r="A5" s="191"/>
      <c r="B5" s="192"/>
      <c r="C5" s="193"/>
      <c r="D5" s="194"/>
    </row>
    <row r="6" spans="1:4" x14ac:dyDescent="0.2">
      <c r="A6" s="191"/>
      <c r="B6" s="192"/>
      <c r="C6" s="193"/>
      <c r="D6" s="194"/>
    </row>
    <row r="7" spans="1:4" x14ac:dyDescent="0.2">
      <c r="A7" s="191"/>
      <c r="B7" s="192"/>
      <c r="C7" s="193"/>
      <c r="D7" s="194"/>
    </row>
    <row r="8" spans="1:4" x14ac:dyDescent="0.2">
      <c r="A8" s="191"/>
      <c r="B8" s="192"/>
      <c r="C8" s="193"/>
      <c r="D8" s="194"/>
    </row>
    <row r="9" spans="1:4" x14ac:dyDescent="0.2">
      <c r="A9" s="191"/>
      <c r="B9" s="192"/>
      <c r="C9" s="193"/>
      <c r="D9" s="194"/>
    </row>
    <row r="10" spans="1:4" x14ac:dyDescent="0.2">
      <c r="A10" s="191"/>
      <c r="B10" s="192"/>
      <c r="C10" s="193"/>
      <c r="D10" s="194"/>
    </row>
    <row r="11" spans="1:4" x14ac:dyDescent="0.2">
      <c r="A11" s="191"/>
      <c r="B11" s="192"/>
      <c r="C11" s="193"/>
      <c r="D11" s="194"/>
    </row>
    <row r="12" spans="1:4" x14ac:dyDescent="0.2">
      <c r="A12" s="191"/>
      <c r="B12" s="192"/>
      <c r="C12" s="193"/>
      <c r="D12" s="194"/>
    </row>
    <row r="13" spans="1:4" x14ac:dyDescent="0.2">
      <c r="A13" s="191"/>
      <c r="B13" s="192"/>
      <c r="C13" s="193"/>
      <c r="D13" s="194"/>
    </row>
    <row r="14" spans="1:4" x14ac:dyDescent="0.2">
      <c r="A14" s="191"/>
      <c r="B14" s="192"/>
      <c r="C14" s="193"/>
      <c r="D14" s="194"/>
    </row>
    <row r="15" spans="1:4" x14ac:dyDescent="0.2">
      <c r="A15" s="191"/>
      <c r="B15" s="192"/>
      <c r="C15" s="193"/>
      <c r="D15" s="194"/>
    </row>
    <row r="16" spans="1:4" x14ac:dyDescent="0.2">
      <c r="A16" s="191"/>
      <c r="B16" s="192"/>
      <c r="C16" s="193"/>
      <c r="D16" s="194"/>
    </row>
    <row r="17" spans="1:4" x14ac:dyDescent="0.2">
      <c r="A17" s="191"/>
      <c r="B17" s="192"/>
      <c r="C17" s="193"/>
      <c r="D17" s="194"/>
    </row>
    <row r="18" spans="1:4" x14ac:dyDescent="0.2">
      <c r="A18" s="191"/>
      <c r="B18" s="195"/>
      <c r="C18" s="193"/>
      <c r="D18" s="194"/>
    </row>
    <row r="19" spans="1:4" x14ac:dyDescent="0.2">
      <c r="A19" s="191"/>
      <c r="B19" s="192"/>
      <c r="C19" s="193"/>
      <c r="D19" s="194"/>
    </row>
    <row r="20" spans="1:4" x14ac:dyDescent="0.2">
      <c r="A20" s="191"/>
      <c r="B20" s="192"/>
      <c r="C20" s="193"/>
      <c r="D20" s="194"/>
    </row>
    <row r="21" spans="1:4" x14ac:dyDescent="0.2">
      <c r="A21" s="191"/>
      <c r="B21" s="192"/>
      <c r="C21" s="193"/>
      <c r="D21" s="194"/>
    </row>
    <row r="22" spans="1:4" x14ac:dyDescent="0.2">
      <c r="A22" s="191"/>
      <c r="B22" s="192"/>
      <c r="C22" s="193"/>
      <c r="D22" s="194"/>
    </row>
    <row r="23" spans="1:4" x14ac:dyDescent="0.2">
      <c r="A23" s="191"/>
      <c r="B23" s="192"/>
      <c r="C23" s="193"/>
      <c r="D23" s="194"/>
    </row>
    <row r="24" spans="1:4" x14ac:dyDescent="0.2">
      <c r="A24" s="191"/>
      <c r="B24" s="192"/>
      <c r="C24" s="193"/>
      <c r="D24" s="194"/>
    </row>
    <row r="25" spans="1:4" x14ac:dyDescent="0.2">
      <c r="A25" s="191"/>
      <c r="B25" s="192"/>
      <c r="C25" s="193"/>
      <c r="D25" s="194"/>
    </row>
    <row r="26" spans="1:4" x14ac:dyDescent="0.2">
      <c r="A26" s="191"/>
      <c r="B26" s="192"/>
      <c r="C26" s="193"/>
      <c r="D26" s="194"/>
    </row>
    <row r="27" spans="1:4" x14ac:dyDescent="0.2">
      <c r="A27" s="191"/>
      <c r="B27" s="192"/>
      <c r="C27" s="193"/>
      <c r="D27" s="194"/>
    </row>
    <row r="28" spans="1:4" x14ac:dyDescent="0.2">
      <c r="A28" s="191"/>
      <c r="B28" s="192"/>
      <c r="C28" s="193"/>
      <c r="D28" s="194"/>
    </row>
    <row r="29" spans="1:4" x14ac:dyDescent="0.2">
      <c r="A29" s="191"/>
      <c r="B29" s="192"/>
      <c r="C29" s="193"/>
      <c r="D29" s="194"/>
    </row>
    <row r="30" spans="1:4" x14ac:dyDescent="0.2">
      <c r="A30" s="191"/>
      <c r="B30" s="192"/>
      <c r="C30" s="193"/>
      <c r="D30" s="194"/>
    </row>
    <row r="31" spans="1:4" x14ac:dyDescent="0.2">
      <c r="A31" s="191"/>
      <c r="B31" s="192"/>
      <c r="C31" s="193"/>
      <c r="D31" s="194"/>
    </row>
    <row r="32" spans="1:4" x14ac:dyDescent="0.2">
      <c r="A32" s="191"/>
      <c r="B32" s="192"/>
      <c r="C32" s="193"/>
      <c r="D32" s="194"/>
    </row>
    <row r="33" spans="1:4" x14ac:dyDescent="0.2">
      <c r="A33" s="191"/>
      <c r="B33" s="192"/>
      <c r="C33" s="193"/>
      <c r="D33" s="194"/>
    </row>
    <row r="34" spans="1:4" x14ac:dyDescent="0.2">
      <c r="A34" s="191"/>
      <c r="B34" s="192"/>
      <c r="C34" s="193"/>
      <c r="D34" s="194"/>
    </row>
    <row r="35" spans="1:4" x14ac:dyDescent="0.2">
      <c r="A35" s="191"/>
      <c r="B35" s="192"/>
      <c r="C35" s="193"/>
      <c r="D35" s="194"/>
    </row>
    <row r="36" spans="1:4" x14ac:dyDescent="0.2">
      <c r="A36" s="191"/>
      <c r="B36" s="192"/>
      <c r="C36" s="193"/>
      <c r="D36" s="194"/>
    </row>
    <row r="37" spans="1:4" x14ac:dyDescent="0.2">
      <c r="A37" s="191"/>
      <c r="B37" s="192"/>
      <c r="C37" s="193"/>
      <c r="D37" s="194"/>
    </row>
    <row r="38" spans="1:4" x14ac:dyDescent="0.2">
      <c r="A38" s="191"/>
      <c r="B38" s="192"/>
      <c r="C38" s="193"/>
      <c r="D38" s="194"/>
    </row>
    <row r="39" spans="1:4" x14ac:dyDescent="0.2">
      <c r="A39" s="191"/>
      <c r="B39" s="192"/>
      <c r="C39" s="193"/>
      <c r="D39" s="194"/>
    </row>
    <row r="40" spans="1:4" x14ac:dyDescent="0.2">
      <c r="A40" s="191"/>
      <c r="B40" s="192"/>
      <c r="C40" s="193"/>
      <c r="D40" s="194"/>
    </row>
    <row r="41" spans="1:4" x14ac:dyDescent="0.2">
      <c r="A41" s="191"/>
      <c r="B41" s="192"/>
      <c r="C41" s="193"/>
      <c r="D41" s="194"/>
    </row>
    <row r="42" spans="1:4" x14ac:dyDescent="0.2">
      <c r="A42" s="191"/>
      <c r="B42" s="192"/>
      <c r="C42" s="193"/>
      <c r="D42" s="194"/>
    </row>
    <row r="43" spans="1:4" x14ac:dyDescent="0.2">
      <c r="A43" s="191"/>
      <c r="B43" s="192"/>
      <c r="C43" s="193"/>
      <c r="D43" s="194"/>
    </row>
    <row r="44" spans="1:4" x14ac:dyDescent="0.2">
      <c r="A44" s="191"/>
      <c r="B44" s="192"/>
      <c r="C44" s="193"/>
      <c r="D44" s="194"/>
    </row>
    <row r="45" spans="1:4" x14ac:dyDescent="0.2">
      <c r="A45" s="191"/>
      <c r="B45" s="192"/>
      <c r="C45" s="193"/>
      <c r="D45" s="194"/>
    </row>
    <row r="46" spans="1:4" x14ac:dyDescent="0.2">
      <c r="A46" s="191"/>
      <c r="B46" s="192"/>
      <c r="C46" s="193"/>
      <c r="D46" s="194"/>
    </row>
    <row r="47" spans="1:4" x14ac:dyDescent="0.2">
      <c r="A47" s="191"/>
      <c r="B47" s="192"/>
      <c r="C47" s="193"/>
      <c r="D47" s="194"/>
    </row>
    <row r="48" spans="1:4" x14ac:dyDescent="0.2">
      <c r="A48" s="191"/>
      <c r="B48" s="192"/>
      <c r="C48" s="193"/>
      <c r="D48" s="194"/>
    </row>
    <row r="49" spans="1:4" x14ac:dyDescent="0.2">
      <c r="A49" s="191"/>
      <c r="B49" s="192"/>
      <c r="C49" s="193"/>
      <c r="D49" s="194"/>
    </row>
    <row r="50" spans="1:4" x14ac:dyDescent="0.2">
      <c r="A50" s="191"/>
      <c r="B50" s="192"/>
      <c r="C50" s="193"/>
      <c r="D50" s="194"/>
    </row>
    <row r="51" spans="1:4" x14ac:dyDescent="0.2">
      <c r="A51" s="191"/>
      <c r="B51" s="192"/>
      <c r="C51" s="193"/>
      <c r="D51" s="194"/>
    </row>
    <row r="52" spans="1:4" x14ac:dyDescent="0.2">
      <c r="A52" s="191"/>
      <c r="B52" s="192"/>
      <c r="C52" s="193"/>
      <c r="D52" s="194"/>
    </row>
    <row r="53" spans="1:4" x14ac:dyDescent="0.2">
      <c r="A53" s="191"/>
      <c r="B53" s="192"/>
      <c r="C53" s="193"/>
      <c r="D53" s="194"/>
    </row>
    <row r="54" spans="1:4" x14ac:dyDescent="0.2">
      <c r="A54" s="191"/>
      <c r="B54" s="192"/>
      <c r="C54" s="193"/>
      <c r="D54" s="194"/>
    </row>
    <row r="55" spans="1:4" x14ac:dyDescent="0.2">
      <c r="A55" s="191"/>
      <c r="B55" s="192"/>
      <c r="C55" s="193"/>
      <c r="D55" s="194"/>
    </row>
    <row r="56" spans="1:4" x14ac:dyDescent="0.2">
      <c r="A56" s="191"/>
      <c r="B56" s="192"/>
      <c r="C56" s="193"/>
      <c r="D56" s="194"/>
    </row>
    <row r="57" spans="1:4" x14ac:dyDescent="0.2">
      <c r="A57" s="191"/>
      <c r="B57" s="192"/>
      <c r="C57" s="193"/>
      <c r="D57" s="194"/>
    </row>
    <row r="58" spans="1:4" x14ac:dyDescent="0.2">
      <c r="A58" s="191"/>
      <c r="B58" s="192"/>
      <c r="C58" s="193"/>
      <c r="D58" s="194"/>
    </row>
    <row r="59" spans="1:4" x14ac:dyDescent="0.2">
      <c r="A59" s="191"/>
      <c r="B59" s="192"/>
      <c r="C59" s="193"/>
      <c r="D59" s="194"/>
    </row>
    <row r="60" spans="1:4" x14ac:dyDescent="0.2">
      <c r="A60" s="191"/>
      <c r="B60" s="192"/>
      <c r="C60" s="193"/>
      <c r="D60" s="194"/>
    </row>
    <row r="61" spans="1:4" x14ac:dyDescent="0.2">
      <c r="A61" s="191"/>
      <c r="B61" s="192"/>
      <c r="C61" s="193"/>
      <c r="D61" s="194"/>
    </row>
    <row r="62" spans="1:4" x14ac:dyDescent="0.2">
      <c r="A62" s="191"/>
      <c r="B62" s="192"/>
      <c r="C62" s="193"/>
      <c r="D62" s="194"/>
    </row>
    <row r="63" spans="1:4" x14ac:dyDescent="0.2">
      <c r="A63" s="191"/>
      <c r="B63" s="195"/>
      <c r="C63" s="193"/>
      <c r="D63" s="194"/>
    </row>
    <row r="64" spans="1:4" x14ac:dyDescent="0.2">
      <c r="A64" s="191"/>
      <c r="B64" s="192"/>
      <c r="C64" s="193"/>
      <c r="D64" s="194"/>
    </row>
    <row r="65" spans="1:4" x14ac:dyDescent="0.2">
      <c r="A65" s="191"/>
      <c r="B65" s="192"/>
      <c r="C65" s="193"/>
      <c r="D65" s="194"/>
    </row>
    <row r="66" spans="1:4" x14ac:dyDescent="0.2">
      <c r="A66" s="191"/>
      <c r="B66" s="192"/>
      <c r="C66" s="193"/>
      <c r="D66" s="194"/>
    </row>
    <row r="67" spans="1:4" x14ac:dyDescent="0.2">
      <c r="A67" s="191"/>
      <c r="B67" s="192"/>
      <c r="C67" s="193"/>
      <c r="D67" s="194"/>
    </row>
    <row r="68" spans="1:4" x14ac:dyDescent="0.2">
      <c r="A68" s="191"/>
      <c r="B68" s="192"/>
      <c r="C68" s="193"/>
      <c r="D68" s="194"/>
    </row>
    <row r="69" spans="1:4" x14ac:dyDescent="0.2">
      <c r="A69" s="191"/>
      <c r="B69" s="192"/>
      <c r="C69" s="193"/>
      <c r="D69" s="194"/>
    </row>
    <row r="70" spans="1:4" x14ac:dyDescent="0.2">
      <c r="A70" s="191"/>
      <c r="B70" s="192"/>
      <c r="C70" s="193"/>
      <c r="D70" s="194"/>
    </row>
    <row r="71" spans="1:4" x14ac:dyDescent="0.2">
      <c r="A71" s="191"/>
      <c r="B71" s="192"/>
      <c r="C71" s="193"/>
      <c r="D71" s="194"/>
    </row>
    <row r="72" spans="1:4" x14ac:dyDescent="0.2">
      <c r="A72" s="191"/>
      <c r="B72" s="192"/>
      <c r="C72" s="193"/>
      <c r="D72" s="194"/>
    </row>
    <row r="73" spans="1:4" x14ac:dyDescent="0.2">
      <c r="A73" s="191"/>
      <c r="B73" s="192"/>
      <c r="C73" s="193"/>
      <c r="D73" s="194"/>
    </row>
    <row r="74" spans="1:4" x14ac:dyDescent="0.2">
      <c r="A74" s="191"/>
      <c r="B74" s="192"/>
      <c r="C74" s="193"/>
      <c r="D74" s="194"/>
    </row>
    <row r="75" spans="1:4" x14ac:dyDescent="0.2">
      <c r="A75" s="191"/>
      <c r="B75" s="192"/>
      <c r="C75" s="193"/>
      <c r="D75" s="194"/>
    </row>
    <row r="76" spans="1:4" x14ac:dyDescent="0.2">
      <c r="A76" s="191"/>
      <c r="B76" s="192"/>
      <c r="C76" s="193"/>
      <c r="D76" s="194"/>
    </row>
    <row r="77" spans="1:4" x14ac:dyDescent="0.2">
      <c r="A77" s="191"/>
      <c r="B77" s="192"/>
      <c r="C77" s="193"/>
      <c r="D77" s="194"/>
    </row>
    <row r="78" spans="1:4" x14ac:dyDescent="0.2">
      <c r="A78" s="191"/>
      <c r="B78" s="192"/>
      <c r="C78" s="193"/>
      <c r="D78" s="194"/>
    </row>
    <row r="79" spans="1:4" x14ac:dyDescent="0.2">
      <c r="A79" s="191"/>
      <c r="B79" s="192"/>
      <c r="C79" s="193"/>
      <c r="D79" s="194"/>
    </row>
    <row r="80" spans="1:4" x14ac:dyDescent="0.2">
      <c r="A80" s="191"/>
      <c r="B80" s="192"/>
      <c r="C80" s="193"/>
      <c r="D80" s="194"/>
    </row>
    <row r="81" spans="1:4" x14ac:dyDescent="0.2">
      <c r="A81" s="191"/>
      <c r="B81" s="192"/>
      <c r="C81" s="193"/>
      <c r="D81" s="194"/>
    </row>
    <row r="82" spans="1:4" x14ac:dyDescent="0.2">
      <c r="A82" s="191"/>
      <c r="B82" s="192"/>
      <c r="C82" s="193"/>
      <c r="D82" s="194"/>
    </row>
    <row r="83" spans="1:4" x14ac:dyDescent="0.2">
      <c r="A83" s="191"/>
      <c r="B83" s="192"/>
      <c r="C83" s="193"/>
      <c r="D83" s="194"/>
    </row>
    <row r="84" spans="1:4" x14ac:dyDescent="0.2">
      <c r="A84" s="191"/>
      <c r="B84" s="192"/>
      <c r="C84" s="193"/>
      <c r="D84" s="194"/>
    </row>
    <row r="85" spans="1:4" x14ac:dyDescent="0.2">
      <c r="A85" s="191"/>
      <c r="B85" s="192"/>
      <c r="C85" s="193"/>
      <c r="D85" s="194"/>
    </row>
    <row r="86" spans="1:4" x14ac:dyDescent="0.2">
      <c r="A86" s="191"/>
      <c r="B86" s="192"/>
      <c r="C86" s="193"/>
      <c r="D86" s="194"/>
    </row>
    <row r="87" spans="1:4" x14ac:dyDescent="0.2">
      <c r="A87" s="191"/>
      <c r="B87" s="192"/>
      <c r="C87" s="193"/>
      <c r="D87" s="194"/>
    </row>
    <row r="88" spans="1:4" x14ac:dyDescent="0.2">
      <c r="A88" s="191"/>
      <c r="B88" s="192"/>
      <c r="C88" s="193"/>
      <c r="D88" s="194"/>
    </row>
    <row r="89" spans="1:4" x14ac:dyDescent="0.2">
      <c r="A89" s="191"/>
      <c r="B89" s="192"/>
      <c r="C89" s="193"/>
      <c r="D89" s="194"/>
    </row>
    <row r="90" spans="1:4" x14ac:dyDescent="0.2">
      <c r="A90" s="191"/>
      <c r="B90" s="192"/>
      <c r="C90" s="193"/>
      <c r="D90" s="194"/>
    </row>
    <row r="91" spans="1:4" x14ac:dyDescent="0.2">
      <c r="A91" s="191"/>
      <c r="B91" s="192"/>
      <c r="C91" s="193"/>
      <c r="D91" s="194"/>
    </row>
    <row r="92" spans="1:4" x14ac:dyDescent="0.2">
      <c r="A92" s="191"/>
      <c r="B92" s="192"/>
      <c r="C92" s="193"/>
      <c r="D92" s="194"/>
    </row>
    <row r="93" spans="1:4" x14ac:dyDescent="0.2">
      <c r="A93" s="191"/>
      <c r="B93" s="192"/>
      <c r="C93" s="193"/>
      <c r="D93" s="194"/>
    </row>
    <row r="94" spans="1:4" x14ac:dyDescent="0.2">
      <c r="A94" s="191"/>
      <c r="B94" s="192"/>
      <c r="C94" s="193"/>
      <c r="D94" s="194"/>
    </row>
  </sheetData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workbookViewId="0">
      <selection activeCell="D32" sqref="D32"/>
    </sheetView>
  </sheetViews>
  <sheetFormatPr defaultColWidth="8.85546875" defaultRowHeight="12.75" x14ac:dyDescent="0.2"/>
  <cols>
    <col min="1" max="2" width="8.85546875" style="212"/>
    <col min="3" max="3" width="32.28515625" style="212" bestFit="1" customWidth="1"/>
    <col min="4" max="4" width="31.140625" style="212" bestFit="1" customWidth="1"/>
    <col min="5" max="5" width="36.28515625" style="212" bestFit="1" customWidth="1"/>
    <col min="6" max="16384" width="8.85546875" style="212"/>
  </cols>
  <sheetData>
    <row r="2" spans="1:9" x14ac:dyDescent="0.2">
      <c r="A2" s="212" t="s">
        <v>95</v>
      </c>
    </row>
    <row r="5" spans="1:9" x14ac:dyDescent="0.2">
      <c r="C5" s="212" t="s">
        <v>81</v>
      </c>
      <c r="D5" s="212" t="s">
        <v>82</v>
      </c>
      <c r="E5" s="212" t="s">
        <v>96</v>
      </c>
      <c r="F5" s="212" t="s">
        <v>83</v>
      </c>
      <c r="G5" s="212" t="s">
        <v>97</v>
      </c>
      <c r="H5" s="212" t="s">
        <v>84</v>
      </c>
      <c r="I5" s="212" t="s">
        <v>85</v>
      </c>
    </row>
    <row r="6" spans="1:9" x14ac:dyDescent="0.2">
      <c r="C6" s="212" t="s">
        <v>109</v>
      </c>
      <c r="D6" s="212" t="s">
        <v>64</v>
      </c>
      <c r="E6" s="212" t="s">
        <v>98</v>
      </c>
      <c r="F6" s="212">
        <v>0</v>
      </c>
      <c r="G6" s="212">
        <v>0</v>
      </c>
      <c r="H6" s="212">
        <v>32</v>
      </c>
      <c r="I6" s="212">
        <v>0</v>
      </c>
    </row>
    <row r="7" spans="1:9" x14ac:dyDescent="0.2">
      <c r="C7" s="212" t="s">
        <v>109</v>
      </c>
      <c r="D7" s="212" t="s">
        <v>110</v>
      </c>
      <c r="E7" s="212" t="s">
        <v>99</v>
      </c>
      <c r="F7" s="212">
        <v>0</v>
      </c>
      <c r="G7" s="212">
        <v>1100</v>
      </c>
      <c r="H7" s="212">
        <v>152</v>
      </c>
      <c r="I7" s="212">
        <v>167200</v>
      </c>
    </row>
    <row r="9" spans="1:9" x14ac:dyDescent="0.2">
      <c r="C9" s="212" t="s">
        <v>111</v>
      </c>
      <c r="D9" s="212" t="s">
        <v>64</v>
      </c>
      <c r="E9" s="212" t="s">
        <v>100</v>
      </c>
      <c r="F9" s="212">
        <v>0</v>
      </c>
      <c r="G9" s="212">
        <v>0</v>
      </c>
      <c r="H9" s="212">
        <v>12</v>
      </c>
      <c r="I9" s="212">
        <v>0</v>
      </c>
    </row>
    <row r="10" spans="1:9" x14ac:dyDescent="0.2">
      <c r="C10" s="218" t="s">
        <v>111</v>
      </c>
      <c r="D10" s="212" t="s">
        <v>64</v>
      </c>
      <c r="E10" s="212" t="s">
        <v>98</v>
      </c>
      <c r="F10" s="212">
        <v>0</v>
      </c>
      <c r="G10" s="212">
        <v>0</v>
      </c>
      <c r="H10" s="212">
        <v>16</v>
      </c>
      <c r="I10" s="212">
        <v>0</v>
      </c>
    </row>
    <row r="11" spans="1:9" x14ac:dyDescent="0.2">
      <c r="C11" s="218" t="s">
        <v>111</v>
      </c>
      <c r="D11" s="212" t="s">
        <v>101</v>
      </c>
      <c r="F11" s="212">
        <v>0</v>
      </c>
      <c r="G11" s="212">
        <v>1500</v>
      </c>
      <c r="H11" s="212">
        <v>15</v>
      </c>
      <c r="I11" s="212">
        <v>6000</v>
      </c>
    </row>
    <row r="12" spans="1:9" x14ac:dyDescent="0.2">
      <c r="C12" s="218" t="s">
        <v>111</v>
      </c>
      <c r="D12" s="212" t="s">
        <v>94</v>
      </c>
      <c r="F12" s="212">
        <v>0</v>
      </c>
      <c r="G12" s="212">
        <v>1350</v>
      </c>
      <c r="H12" s="212">
        <v>145</v>
      </c>
      <c r="I12" s="212">
        <v>169762</v>
      </c>
    </row>
    <row r="14" spans="1:9" x14ac:dyDescent="0.2">
      <c r="C14" s="212" t="s">
        <v>112</v>
      </c>
      <c r="D14" s="212" t="s">
        <v>86</v>
      </c>
      <c r="E14" s="212" t="s">
        <v>102</v>
      </c>
      <c r="F14" s="212">
        <v>0</v>
      </c>
      <c r="G14" s="212">
        <v>0</v>
      </c>
      <c r="H14" s="212">
        <v>1</v>
      </c>
      <c r="I14" s="212">
        <v>0</v>
      </c>
    </row>
    <row r="15" spans="1:9" x14ac:dyDescent="0.2">
      <c r="C15" s="218" t="s">
        <v>112</v>
      </c>
      <c r="D15" s="212" t="s">
        <v>69</v>
      </c>
      <c r="E15" s="212" t="s">
        <v>18</v>
      </c>
      <c r="F15" s="212">
        <v>0</v>
      </c>
      <c r="G15" s="212">
        <v>0</v>
      </c>
      <c r="H15" s="212">
        <v>6.5</v>
      </c>
      <c r="I15" s="212">
        <v>0</v>
      </c>
    </row>
    <row r="16" spans="1:9" x14ac:dyDescent="0.2">
      <c r="C16" s="218" t="s">
        <v>112</v>
      </c>
      <c r="D16" s="212" t="s">
        <v>113</v>
      </c>
      <c r="E16" s="212" t="s">
        <v>99</v>
      </c>
      <c r="F16" s="212">
        <v>0</v>
      </c>
      <c r="G16" s="212">
        <v>950</v>
      </c>
      <c r="H16" s="212">
        <v>176.5</v>
      </c>
      <c r="I16" s="212">
        <v>167675</v>
      </c>
    </row>
    <row r="18" spans="1:9" x14ac:dyDescent="0.2">
      <c r="C18" s="212" t="s">
        <v>114</v>
      </c>
      <c r="D18" s="212" t="s">
        <v>64</v>
      </c>
      <c r="E18" s="212" t="s">
        <v>98</v>
      </c>
      <c r="F18" s="212">
        <v>0</v>
      </c>
      <c r="G18" s="212">
        <v>0</v>
      </c>
      <c r="H18" s="212">
        <v>40</v>
      </c>
      <c r="I18" s="212">
        <v>0</v>
      </c>
    </row>
    <row r="19" spans="1:9" x14ac:dyDescent="0.2">
      <c r="C19" s="218" t="s">
        <v>114</v>
      </c>
      <c r="D19" s="212" t="s">
        <v>89</v>
      </c>
      <c r="E19" s="212" t="s">
        <v>103</v>
      </c>
      <c r="F19" s="212">
        <v>0</v>
      </c>
      <c r="G19" s="212">
        <v>1200</v>
      </c>
      <c r="H19" s="212">
        <v>145</v>
      </c>
      <c r="I19" s="212">
        <v>55200</v>
      </c>
    </row>
    <row r="22" spans="1:9" x14ac:dyDescent="0.2">
      <c r="A22" s="212" t="s">
        <v>87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19</vt:i4>
      </vt:variant>
      <vt:variant>
        <vt:lpstr>Namngivna områden</vt:lpstr>
      </vt:variant>
      <vt:variant>
        <vt:i4>5</vt:i4>
      </vt:variant>
    </vt:vector>
  </HeadingPairs>
  <TitlesOfParts>
    <vt:vector size="24" baseType="lpstr">
      <vt:lpstr>Tabeller</vt:lpstr>
      <vt:lpstr>2018</vt:lpstr>
      <vt:lpstr>Önskemål</vt:lpstr>
      <vt:lpstr>Augusti ersättning</vt:lpstr>
      <vt:lpstr>September ersättning</vt:lpstr>
      <vt:lpstr>Oktober ersättning</vt:lpstr>
      <vt:lpstr>November ersättning</vt:lpstr>
      <vt:lpstr>December ersättning</vt:lpstr>
      <vt:lpstr>augusti</vt:lpstr>
      <vt:lpstr>september</vt:lpstr>
      <vt:lpstr>oktober</vt:lpstr>
      <vt:lpstr>november</vt:lpstr>
      <vt:lpstr>december</vt:lpstr>
      <vt:lpstr>SI-fildata</vt:lpstr>
      <vt:lpstr>1 Anna Andersson</vt:lpstr>
      <vt:lpstr>2 Kalle Karlsson</vt:lpstr>
      <vt:lpstr>3 Pelle Pärson</vt:lpstr>
      <vt:lpstr>4 Lisa Larsson</vt:lpstr>
      <vt:lpstr>5 Sven Jönsson</vt:lpstr>
      <vt:lpstr>Leasingbil</vt:lpstr>
      <vt:lpstr>Månad</vt:lpstr>
      <vt:lpstr>'3 Pelle Pärson'!Utskriftsområde</vt:lpstr>
      <vt:lpstr>'4 Lisa Larsson'!Utskriftsområde</vt:lpstr>
      <vt:lpstr>'5 Sven Jönsson'!Utskriftsområde</vt:lpstr>
    </vt:vector>
  </TitlesOfParts>
  <Company>Isengaard ekonomi 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</dc:creator>
  <cp:lastModifiedBy>Dan Hernvall</cp:lastModifiedBy>
  <cp:lastPrinted>2018-08-22T07:42:30Z</cp:lastPrinted>
  <dcterms:created xsi:type="dcterms:W3CDTF">2006-07-03T08:53:37Z</dcterms:created>
  <dcterms:modified xsi:type="dcterms:W3CDTF">2018-11-19T12:30:14Z</dcterms:modified>
</cp:coreProperties>
</file>