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/>
  <bookViews>
    <workbookView xWindow="-1320" yWindow="1485" windowWidth="14145" windowHeight="9090"/>
  </bookViews>
  <sheets>
    <sheet name="프로그램목록" sheetId="1" r:id="rId1"/>
    <sheet name="이력" sheetId="2" r:id="rId2"/>
  </sheets>
  <definedNames>
    <definedName name="_xlnm._FilterDatabase" localSheetId="1" hidden="1">이력!$A$2:$E$17</definedName>
    <definedName name="_xlnm._FilterDatabase" localSheetId="0" hidden="1">프로그램목록!$A$4:$AV$152</definedName>
    <definedName name="_TMP_C1" localSheetId="0">#REF!</definedName>
    <definedName name="_TMP_C1">#REF!</definedName>
    <definedName name="_Toc259173142" localSheetId="0">프로그램목록!#REF!</definedName>
    <definedName name="A" localSheetId="0">#REF!</definedName>
    <definedName name="A">#REF!</definedName>
    <definedName name="cause" localSheetId="0">#REF!</definedName>
    <definedName name="cause">#REF!</definedName>
    <definedName name="Comments" localSheetId="0">#REF!</definedName>
    <definedName name="Comments">#REF!</definedName>
    <definedName name="DD">#REF!</definedName>
    <definedName name="Ltst_TestLog">"'Test log'"</definedName>
    <definedName name="OLE_LINK2" localSheetId="0">프로그램목록!#REF!</definedName>
    <definedName name="OLE_LINK9" localSheetId="0">프로그램목록!#REF!</definedName>
    <definedName name="Severity" localSheetId="0">#REF!</definedName>
    <definedName name="Severity">#REF!</definedName>
    <definedName name="State_of_Origin" localSheetId="0">#REF!</definedName>
    <definedName name="State_of_Origin">#REF!</definedName>
    <definedName name="Tablelayout" localSheetId="0">#REF!</definedName>
    <definedName name="Tablelayout">#REF!</definedName>
    <definedName name="West_visit_cnt">#REF!</definedName>
    <definedName name="Z_108290B5_0ADC_4284_B757_7223517CAE97_.wvu.FilterData" localSheetId="0" hidden="1">프로그램목록!#REF!</definedName>
    <definedName name="Z_1B77BAAA_8A9C_4D82_B670_23A317E1F826_.wvu.PrintArea" localSheetId="0" hidden="1">프로그램목록!#REF!</definedName>
    <definedName name="Z_1B77BAAA_8A9C_4D82_B670_23A317E1F826_.wvu.PrintTitles" localSheetId="0" hidden="1">프로그램목록!$1:$1</definedName>
    <definedName name="Z_1EFA6B78_F46A_4AA1_9787_326CCCE58DE3_.wvu.FilterData" localSheetId="0" hidden="1">프로그램목록!#REF!</definedName>
    <definedName name="Z_1EFA6B78_F46A_4AA1_9787_326CCCE58DE3_.wvu.Rows" localSheetId="0" hidden="1">프로그램목록!#REF!</definedName>
    <definedName name="Z_453E8DD5_5920_47FC_A491_DDB785D18FE6_.wvu.FilterData" localSheetId="0" hidden="1">프로그램목록!#REF!</definedName>
    <definedName name="Z_45DE8B26_64D7_415C_8D1A_6C8C32B11E50_.wvu.FilterData" localSheetId="0" hidden="1">프로그램목록!#REF!</definedName>
    <definedName name="Z_4EE62C09_D63D_45EC_9398_B70E80BFF88D_.wvu.PrintArea" localSheetId="0" hidden="1">프로그램목록!#REF!</definedName>
    <definedName name="Z_4EE62C09_D63D_45EC_9398_B70E80BFF88D_.wvu.PrintTitles" localSheetId="0" hidden="1">프로그램목록!$1:$1</definedName>
    <definedName name="Z_73615364_C89E_4EC5_9283_F9CEF5B137D7_.wvu.FilterData" localSheetId="0" hidden="1">프로그램목록!#REF!</definedName>
    <definedName name="Z_7BC1EE65_00FC_4157_909A_44A2A4F8D3A8_.wvu.FilterData" localSheetId="0" hidden="1">프로그램목록!#REF!</definedName>
    <definedName name="Z_7DAFD5F1_8B2D_47BF_A575_919CA085B647_.wvu.Cols" localSheetId="0" hidden="1">프로그램목록!#REF!</definedName>
    <definedName name="Z_7DAFD5F1_8B2D_47BF_A575_919CA085B647_.wvu.FilterData" localSheetId="0" hidden="1">프로그램목록!#REF!</definedName>
    <definedName name="Z_85C64424_956F_43F5_9267_5CB0E585414A_.wvu.FilterData" localSheetId="0" hidden="1">프로그램목록!#REF!</definedName>
    <definedName name="Z_8769641D_1762_4934_B514_1E1D77DAF1AC_.wvu.FilterData" localSheetId="0" hidden="1">프로그램목록!#REF!</definedName>
    <definedName name="Z_8DA0090B_881C_46FB_940E_0768C6BE61F5_.wvu.FilterData" localSheetId="0" hidden="1">프로그램목록!#REF!</definedName>
    <definedName name="Z_9CC2BFA6_3475_4F64_B506_B5FF230D78FE_.wvu.PrintArea" localSheetId="0" hidden="1">프로그램목록!$C$1:$C$4</definedName>
    <definedName name="Z_9D772A11_3BE4_49B0_95F1_171EC203AD15_.wvu.Cols" localSheetId="0" hidden="1">프로그램목록!#REF!</definedName>
    <definedName name="Z_9D772A11_3BE4_49B0_95F1_171EC203AD15_.wvu.FilterData" localSheetId="0" hidden="1">프로그램목록!#REF!</definedName>
    <definedName name="Z_ADAC0F8A_9457_48DE_881D_6FE1B3FBA716_.wvu.FilterData" localSheetId="0" hidden="1">프로그램목록!#REF!</definedName>
    <definedName name="Z_B28C2BBF_D43C_41A0_A8F5_94E7549EC674_.wvu.FilterData" localSheetId="0" hidden="1">프로그램목록!#REF!</definedName>
    <definedName name="Z_B71A556E_7A13_49DD_B3E2_BEA2E18B6FEB_.wvu.PrintArea" localSheetId="0" hidden="1">프로그램목록!#REF!</definedName>
    <definedName name="Z_B71A556E_7A13_49DD_B3E2_BEA2E18B6FEB_.wvu.PrintTitles" localSheetId="0" hidden="1">프로그램목록!$1:$1</definedName>
    <definedName name="Z_BC820598_DD49_4C3D_8144_2E374729F93F_.wvu.FilterData" localSheetId="0" hidden="1">프로그램목록!#REF!</definedName>
    <definedName name="Z_C132B9BF_D503_4D68_8A20_A99073CC4F32_.wvu.FilterData" localSheetId="0" hidden="1">프로그램목록!#REF!</definedName>
    <definedName name="Z_C4334D26_DA7E_45D8_AABA_8E544EAFAB34_.wvu.Cols" localSheetId="0" hidden="1">프로그램목록!#REF!</definedName>
    <definedName name="Z_C4334D26_DA7E_45D8_AABA_8E544EAFAB34_.wvu.FilterData" localSheetId="0" hidden="1">프로그램목록!#REF!</definedName>
    <definedName name="Z_C4334D26_DA7E_45D8_AABA_8E544EAFAB34_.wvu.PrintTitles" localSheetId="0" hidden="1">프로그램목록!#REF!</definedName>
    <definedName name="Z_C6AFC7E3_DEBE_4736_BA2B_B72887E68CFD_.wvu.FilterData" localSheetId="0" hidden="1">프로그램목록!#REF!</definedName>
    <definedName name="Z_C6AFC7E3_DEBE_4736_BA2B_B72887E68CFD_.wvu.Rows" localSheetId="0" hidden="1">프로그램목록!#REF!</definedName>
    <definedName name="Z_CA1FA873_F8B9_416E_B2B3_12004D97250E_.wvu.Cols" localSheetId="0" hidden="1">프로그램목록!#REF!</definedName>
    <definedName name="Z_CA1FA873_F8B9_416E_B2B3_12004D97250E_.wvu.FilterData" localSheetId="0" hidden="1">프로그램목록!#REF!</definedName>
    <definedName name="Z_CA3F4938_3FFE_425E_A32D_47455F26EA54_.wvu.Cols" localSheetId="0" hidden="1">프로그램목록!#REF!</definedName>
    <definedName name="Z_CA3F4938_3FFE_425E_A32D_47455F26EA54_.wvu.PrintTitles" localSheetId="0" hidden="1">프로그램목록!#REF!</definedName>
    <definedName name="Z_D2E6D465_1724_4EC0_A67E_114EA1E5005F_.wvu.FilterData" localSheetId="0" hidden="1">프로그램목록!#REF!</definedName>
    <definedName name="Z_D30B693E_01A9_42C9_8049_ABBEB15B95DD_.wvu.FilterData" localSheetId="0" hidden="1">프로그램목록!#REF!</definedName>
    <definedName name="Z_D9F13FA1_E284_4566_B038_54396B3946FB_.wvu.FilterData" localSheetId="0" hidden="1">프로그램목록!#REF!</definedName>
    <definedName name="Z_EB746EFC_9905_4C51_8688_9F8EA0FC35A4_.wvu.PrintArea" localSheetId="0" hidden="1">프로그램목록!#REF!</definedName>
    <definedName name="Z_EB746EFC_9905_4C51_8688_9F8EA0FC35A4_.wvu.PrintTitles" localSheetId="0" hidden="1">프로그램목록!$1:$1</definedName>
    <definedName name="Z_F8D28E36_3FB8_4CD0_A3EB_9369ED881912_.wvu.PrintArea" localSheetId="0" hidden="1">프로그램목록!#REF!</definedName>
    <definedName name="Z_F8D28E36_3FB8_4CD0_A3EB_9369ED881912_.wvu.PrintTitles" localSheetId="0" hidden="1">프로그램목록!$1:$1</definedName>
    <definedName name="ㅏㅏㅏ\">#REF!</definedName>
  </definedNames>
  <calcPr calcId="145621"/>
  <customWorkbookViews>
    <customWorkbookView name="admin - 사용자 보기" guid="{7DAFD5F1-8B2D-47BF-A575-919CA085B647}" mergeInterval="0" personalView="1" maximized="1" windowWidth="1680" windowHeight="855" activeSheetId="1"/>
    <customWorkbookView name="Name - 사용자 보기" guid="{9D772A11-3BE4-49B0-95F1-171EC203AD15}" mergeInterval="0" personalView="1" maximized="1" windowWidth="1280" windowHeight="538" activeSheetId="1"/>
    <customWorkbookView name="sbkim - 사용자 보기" guid="{C6AFC7E3-DEBE-4736-BA2B-B72887E68CFD}" mergeInterval="0" personalView="1" maximized="1" windowWidth="978" windowHeight="620" activeSheetId="1"/>
    <customWorkbookView name="disc - 사용자 보기" guid="{8769641D-1762-4934-B514-1E1D77DAF1AC}" mergeInterval="0" personalView="1" maximized="1" windowWidth="1396" windowHeight="768" activeSheetId="1"/>
    <customWorkbookView name="XP - 사용자 보기" guid="{1EFA6B78-F46A-4AA1-9787-326CCCE58DE3}" mergeInterval="0" personalView="1" maximized="1" windowWidth="1276" windowHeight="770" activeSheetId="1"/>
  </customWorkbookViews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5" i="1"/>
  <c r="X109" i="1" l="1"/>
  <c r="Z109" i="1"/>
  <c r="AA109" i="1"/>
  <c r="AB109" i="1"/>
  <c r="AC109" i="1"/>
  <c r="AD109" i="1"/>
  <c r="AE109" i="1"/>
  <c r="AF109" i="1"/>
  <c r="AG109" i="1"/>
  <c r="AH109" i="1"/>
  <c r="AI109" i="1"/>
  <c r="AJ109" i="1"/>
  <c r="AT109" i="1" s="1"/>
  <c r="AK109" i="1"/>
  <c r="AL109" i="1"/>
  <c r="AM109" i="1"/>
  <c r="AN109" i="1"/>
  <c r="AO109" i="1"/>
  <c r="AP109" i="1"/>
  <c r="AQ109" i="1"/>
  <c r="AR109" i="1"/>
  <c r="AS109" i="1"/>
  <c r="W109" i="1" l="1"/>
  <c r="V109" i="1"/>
  <c r="Y109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 l="1"/>
  <c r="V53" i="1" l="1"/>
  <c r="W53" i="1"/>
  <c r="C55" i="2"/>
  <c r="C54" i="2"/>
  <c r="X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X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3" i="1" l="1"/>
  <c r="AT64" i="1"/>
  <c r="W63" i="1" l="1"/>
  <c r="V63" i="1"/>
  <c r="W64" i="1"/>
  <c r="V64" i="1"/>
  <c r="Y63" i="1"/>
  <c r="Y64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X122" i="1"/>
  <c r="C56" i="2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X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X114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X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X150" i="1"/>
  <c r="AT151" i="1" l="1"/>
  <c r="AT122" i="1"/>
  <c r="AT114" i="1"/>
  <c r="AT150" i="1"/>
  <c r="AT115" i="1"/>
  <c r="W114" i="1" l="1"/>
  <c r="V114" i="1"/>
  <c r="W122" i="1"/>
  <c r="V122" i="1"/>
  <c r="W115" i="1"/>
  <c r="V115" i="1"/>
  <c r="V151" i="1"/>
  <c r="W151" i="1"/>
  <c r="W150" i="1"/>
  <c r="V150" i="1"/>
  <c r="Y115" i="1"/>
  <c r="Y151" i="1"/>
  <c r="Y150" i="1"/>
  <c r="Y122" i="1"/>
  <c r="Y114" i="1"/>
  <c r="X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 l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W78" i="1" l="1"/>
  <c r="V78" i="1"/>
  <c r="Y78" i="1"/>
  <c r="AT62" i="1"/>
  <c r="W62" i="1" l="1"/>
  <c r="V62" i="1"/>
  <c r="Y62" i="1"/>
  <c r="X142" i="1"/>
  <c r="X143" i="1"/>
  <c r="X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 l="1"/>
  <c r="AT143" i="1"/>
  <c r="AT144" i="1"/>
  <c r="X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W144" i="1" l="1"/>
  <c r="V144" i="1"/>
  <c r="V143" i="1"/>
  <c r="W143" i="1"/>
  <c r="W142" i="1"/>
  <c r="V142" i="1"/>
  <c r="Y144" i="1"/>
  <c r="Y143" i="1"/>
  <c r="Y142" i="1"/>
  <c r="AT121" i="1"/>
  <c r="X147" i="1"/>
  <c r="Y147" i="1"/>
  <c r="X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W121" i="1" l="1"/>
  <c r="V121" i="1"/>
  <c r="Y121" i="1"/>
  <c r="AT149" i="1"/>
  <c r="W149" i="1" l="1"/>
  <c r="V149" i="1"/>
  <c r="Y149" i="1"/>
  <c r="X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 l="1"/>
  <c r="Y102" i="1"/>
  <c r="W138" i="1" l="1"/>
  <c r="V138" i="1"/>
  <c r="Y138" i="1"/>
  <c r="X132" i="1"/>
  <c r="X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 l="1"/>
  <c r="V133" i="1" l="1"/>
  <c r="W133" i="1"/>
  <c r="Y133" i="1"/>
  <c r="X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 l="1"/>
  <c r="W120" i="1" l="1"/>
  <c r="V120" i="1"/>
  <c r="Y120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X116" i="1"/>
  <c r="X119" i="1"/>
  <c r="X118" i="1"/>
  <c r="X117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X101" i="1"/>
  <c r="AT118" i="1" l="1"/>
  <c r="AT116" i="1"/>
  <c r="AT119" i="1"/>
  <c r="AT117" i="1"/>
  <c r="AT101" i="1"/>
  <c r="V119" i="1" l="1"/>
  <c r="W119" i="1"/>
  <c r="W116" i="1"/>
  <c r="V116" i="1"/>
  <c r="V101" i="1"/>
  <c r="W101" i="1"/>
  <c r="W118" i="1"/>
  <c r="V118" i="1"/>
  <c r="W117" i="1"/>
  <c r="V117" i="1"/>
  <c r="Y119" i="1"/>
  <c r="Y116" i="1"/>
  <c r="Y101" i="1"/>
  <c r="Y118" i="1"/>
  <c r="Y117" i="1"/>
  <c r="X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 l="1"/>
  <c r="X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X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W88" i="1" l="1"/>
  <c r="V88" i="1"/>
  <c r="Y88" i="1"/>
  <c r="AT58" i="1"/>
  <c r="AT57" i="1"/>
  <c r="W57" i="1" l="1"/>
  <c r="V57" i="1"/>
  <c r="W58" i="1"/>
  <c r="V58" i="1"/>
  <c r="Y58" i="1"/>
  <c r="Y57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4" i="1"/>
  <c r="X55" i="1"/>
  <c r="X56" i="1"/>
  <c r="X59" i="1"/>
  <c r="X60" i="1"/>
  <c r="X61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9" i="1"/>
  <c r="X90" i="1"/>
  <c r="X91" i="1"/>
  <c r="X92" i="1"/>
  <c r="X93" i="1"/>
  <c r="X94" i="1"/>
  <c r="X95" i="1"/>
  <c r="X96" i="1"/>
  <c r="X97" i="1"/>
  <c r="X98" i="1"/>
  <c r="X99" i="1"/>
  <c r="X100" i="1"/>
  <c r="X102" i="1"/>
  <c r="X103" i="1"/>
  <c r="X104" i="1"/>
  <c r="X105" i="1"/>
  <c r="X106" i="1"/>
  <c r="X107" i="1"/>
  <c r="X108" i="1"/>
  <c r="X110" i="1"/>
  <c r="X111" i="1"/>
  <c r="X112" i="1"/>
  <c r="X113" i="1"/>
  <c r="X123" i="1"/>
  <c r="X124" i="1"/>
  <c r="X125" i="1"/>
  <c r="X126" i="1"/>
  <c r="X127" i="1"/>
  <c r="X128" i="1"/>
  <c r="X129" i="1"/>
  <c r="X130" i="1"/>
  <c r="X131" i="1"/>
  <c r="X134" i="1"/>
  <c r="X135" i="1"/>
  <c r="X136" i="1"/>
  <c r="X137" i="1"/>
  <c r="X139" i="1"/>
  <c r="X140" i="1"/>
  <c r="X141" i="1"/>
  <c r="X145" i="1"/>
  <c r="X146" i="1"/>
  <c r="X148" i="1"/>
  <c r="X152" i="1"/>
  <c r="X5" i="1"/>
  <c r="B174" i="1" l="1"/>
  <c r="B175" i="1"/>
  <c r="B178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4" i="1"/>
  <c r="AS55" i="1"/>
  <c r="AS56" i="1"/>
  <c r="AS59" i="1"/>
  <c r="AS60" i="1"/>
  <c r="AS61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9" i="1"/>
  <c r="AS80" i="1"/>
  <c r="AS81" i="1"/>
  <c r="AS82" i="1"/>
  <c r="AS83" i="1"/>
  <c r="AS84" i="1"/>
  <c r="AS85" i="1"/>
  <c r="AS86" i="1"/>
  <c r="AS87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2" i="1"/>
  <c r="AS103" i="1"/>
  <c r="AS104" i="1"/>
  <c r="AS105" i="1"/>
  <c r="AS106" i="1"/>
  <c r="AS107" i="1"/>
  <c r="AS108" i="1"/>
  <c r="AS110" i="1"/>
  <c r="AS111" i="1"/>
  <c r="AS112" i="1"/>
  <c r="AS113" i="1"/>
  <c r="AS123" i="1"/>
  <c r="AS124" i="1"/>
  <c r="AS125" i="1"/>
  <c r="AS126" i="1"/>
  <c r="AS127" i="1"/>
  <c r="AS128" i="1"/>
  <c r="AS129" i="1"/>
  <c r="AS130" i="1"/>
  <c r="AS131" i="1"/>
  <c r="AS132" i="1"/>
  <c r="AS134" i="1"/>
  <c r="AS135" i="1"/>
  <c r="AS136" i="1"/>
  <c r="AS137" i="1"/>
  <c r="AS139" i="1"/>
  <c r="AS140" i="1"/>
  <c r="AS141" i="1"/>
  <c r="AS145" i="1"/>
  <c r="AS146" i="1"/>
  <c r="AS147" i="1"/>
  <c r="AS148" i="1"/>
  <c r="AS152" i="1"/>
  <c r="AS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4" i="1"/>
  <c r="AR55" i="1"/>
  <c r="AR56" i="1"/>
  <c r="AR59" i="1"/>
  <c r="AR60" i="1"/>
  <c r="AR61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9" i="1"/>
  <c r="AR80" i="1"/>
  <c r="AR81" i="1"/>
  <c r="AR82" i="1"/>
  <c r="AR83" i="1"/>
  <c r="AR84" i="1"/>
  <c r="AR85" i="1"/>
  <c r="AR86" i="1"/>
  <c r="AR87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2" i="1"/>
  <c r="AR103" i="1"/>
  <c r="AR104" i="1"/>
  <c r="AR105" i="1"/>
  <c r="AR106" i="1"/>
  <c r="AR107" i="1"/>
  <c r="AR108" i="1"/>
  <c r="AR110" i="1"/>
  <c r="AR111" i="1"/>
  <c r="AR112" i="1"/>
  <c r="AR113" i="1"/>
  <c r="AR123" i="1"/>
  <c r="AR124" i="1"/>
  <c r="AR125" i="1"/>
  <c r="AR126" i="1"/>
  <c r="AR127" i="1"/>
  <c r="AR128" i="1"/>
  <c r="AR129" i="1"/>
  <c r="AR130" i="1"/>
  <c r="AR131" i="1"/>
  <c r="AR132" i="1"/>
  <c r="AR134" i="1"/>
  <c r="AR135" i="1"/>
  <c r="AR136" i="1"/>
  <c r="AR137" i="1"/>
  <c r="AR139" i="1"/>
  <c r="AR140" i="1"/>
  <c r="AR141" i="1"/>
  <c r="AR145" i="1"/>
  <c r="AR146" i="1"/>
  <c r="AR147" i="1"/>
  <c r="AR148" i="1"/>
  <c r="AR152" i="1"/>
  <c r="AR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4" i="1"/>
  <c r="AQ55" i="1"/>
  <c r="AQ56" i="1"/>
  <c r="AQ59" i="1"/>
  <c r="AQ60" i="1"/>
  <c r="AQ61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9" i="1"/>
  <c r="AQ80" i="1"/>
  <c r="AQ81" i="1"/>
  <c r="AQ82" i="1"/>
  <c r="AQ83" i="1"/>
  <c r="AQ84" i="1"/>
  <c r="AQ85" i="1"/>
  <c r="AQ86" i="1"/>
  <c r="AQ87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2" i="1"/>
  <c r="AQ103" i="1"/>
  <c r="AQ104" i="1"/>
  <c r="AQ105" i="1"/>
  <c r="AQ106" i="1"/>
  <c r="AQ107" i="1"/>
  <c r="AQ108" i="1"/>
  <c r="AQ110" i="1"/>
  <c r="AQ111" i="1"/>
  <c r="AQ112" i="1"/>
  <c r="AQ113" i="1"/>
  <c r="AQ123" i="1"/>
  <c r="AQ124" i="1"/>
  <c r="AQ125" i="1"/>
  <c r="AQ126" i="1"/>
  <c r="AQ127" i="1"/>
  <c r="AQ128" i="1"/>
  <c r="AQ129" i="1"/>
  <c r="AQ130" i="1"/>
  <c r="AQ131" i="1"/>
  <c r="AQ132" i="1"/>
  <c r="AQ134" i="1"/>
  <c r="AQ135" i="1"/>
  <c r="AQ136" i="1"/>
  <c r="AQ137" i="1"/>
  <c r="AQ139" i="1"/>
  <c r="AQ140" i="1"/>
  <c r="AQ141" i="1"/>
  <c r="AQ145" i="1"/>
  <c r="AQ146" i="1"/>
  <c r="AQ147" i="1"/>
  <c r="AQ148" i="1"/>
  <c r="AQ152" i="1"/>
  <c r="AQ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4" i="1"/>
  <c r="AP55" i="1"/>
  <c r="AP56" i="1"/>
  <c r="AP59" i="1"/>
  <c r="AP60" i="1"/>
  <c r="AP61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9" i="1"/>
  <c r="AP80" i="1"/>
  <c r="AP81" i="1"/>
  <c r="AP82" i="1"/>
  <c r="AP83" i="1"/>
  <c r="AP84" i="1"/>
  <c r="AP85" i="1"/>
  <c r="AP86" i="1"/>
  <c r="AP87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2" i="1"/>
  <c r="AP103" i="1"/>
  <c r="AP104" i="1"/>
  <c r="AP105" i="1"/>
  <c r="AP106" i="1"/>
  <c r="AP107" i="1"/>
  <c r="AP108" i="1"/>
  <c r="AP110" i="1"/>
  <c r="AP111" i="1"/>
  <c r="AP112" i="1"/>
  <c r="AP113" i="1"/>
  <c r="AP123" i="1"/>
  <c r="AP124" i="1"/>
  <c r="AP125" i="1"/>
  <c r="AP126" i="1"/>
  <c r="AP127" i="1"/>
  <c r="AP128" i="1"/>
  <c r="AP129" i="1"/>
  <c r="AP130" i="1"/>
  <c r="AP131" i="1"/>
  <c r="AP132" i="1"/>
  <c r="AP134" i="1"/>
  <c r="AP135" i="1"/>
  <c r="AP136" i="1"/>
  <c r="AP137" i="1"/>
  <c r="AP139" i="1"/>
  <c r="AP140" i="1"/>
  <c r="AP141" i="1"/>
  <c r="AP145" i="1"/>
  <c r="AP146" i="1"/>
  <c r="AP147" i="1"/>
  <c r="AP148" i="1"/>
  <c r="AP152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4" i="1"/>
  <c r="AO55" i="1"/>
  <c r="AO56" i="1"/>
  <c r="AO59" i="1"/>
  <c r="AO60" i="1"/>
  <c r="AO61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9" i="1"/>
  <c r="AO80" i="1"/>
  <c r="AO81" i="1"/>
  <c r="AO82" i="1"/>
  <c r="AO83" i="1"/>
  <c r="AO84" i="1"/>
  <c r="AO85" i="1"/>
  <c r="AO86" i="1"/>
  <c r="AO87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2" i="1"/>
  <c r="AO103" i="1"/>
  <c r="AO104" i="1"/>
  <c r="AO105" i="1"/>
  <c r="AO106" i="1"/>
  <c r="AO107" i="1"/>
  <c r="AO108" i="1"/>
  <c r="AO110" i="1"/>
  <c r="AO111" i="1"/>
  <c r="AO112" i="1"/>
  <c r="AO113" i="1"/>
  <c r="AO123" i="1"/>
  <c r="AO124" i="1"/>
  <c r="AO125" i="1"/>
  <c r="AO126" i="1"/>
  <c r="AO127" i="1"/>
  <c r="AO128" i="1"/>
  <c r="AO129" i="1"/>
  <c r="AO130" i="1"/>
  <c r="AO131" i="1"/>
  <c r="AO132" i="1"/>
  <c r="AO134" i="1"/>
  <c r="AO135" i="1"/>
  <c r="AO136" i="1"/>
  <c r="AO137" i="1"/>
  <c r="AO139" i="1"/>
  <c r="AO140" i="1"/>
  <c r="AO141" i="1"/>
  <c r="AO145" i="1"/>
  <c r="AO146" i="1"/>
  <c r="AO147" i="1"/>
  <c r="AO148" i="1"/>
  <c r="AO152" i="1"/>
  <c r="AO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4" i="1"/>
  <c r="AN55" i="1"/>
  <c r="AN56" i="1"/>
  <c r="AN59" i="1"/>
  <c r="AN60" i="1"/>
  <c r="AN61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9" i="1"/>
  <c r="AN80" i="1"/>
  <c r="AN81" i="1"/>
  <c r="AN82" i="1"/>
  <c r="AN83" i="1"/>
  <c r="AN84" i="1"/>
  <c r="AN85" i="1"/>
  <c r="AN86" i="1"/>
  <c r="AN87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2" i="1"/>
  <c r="AN103" i="1"/>
  <c r="AN104" i="1"/>
  <c r="AN105" i="1"/>
  <c r="AN106" i="1"/>
  <c r="AN107" i="1"/>
  <c r="AN108" i="1"/>
  <c r="AN110" i="1"/>
  <c r="AN111" i="1"/>
  <c r="AN112" i="1"/>
  <c r="AN113" i="1"/>
  <c r="AN123" i="1"/>
  <c r="AN124" i="1"/>
  <c r="AN125" i="1"/>
  <c r="AN126" i="1"/>
  <c r="AN127" i="1"/>
  <c r="AN128" i="1"/>
  <c r="AN129" i="1"/>
  <c r="AN130" i="1"/>
  <c r="AN131" i="1"/>
  <c r="AN132" i="1"/>
  <c r="AN134" i="1"/>
  <c r="AN135" i="1"/>
  <c r="AN136" i="1"/>
  <c r="AN137" i="1"/>
  <c r="AN139" i="1"/>
  <c r="AN140" i="1"/>
  <c r="AN141" i="1"/>
  <c r="AN145" i="1"/>
  <c r="AN146" i="1"/>
  <c r="AN147" i="1"/>
  <c r="AN148" i="1"/>
  <c r="AN152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4" i="1"/>
  <c r="AM55" i="1"/>
  <c r="AM56" i="1"/>
  <c r="AM59" i="1"/>
  <c r="AM60" i="1"/>
  <c r="AM61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9" i="1"/>
  <c r="AM80" i="1"/>
  <c r="AM81" i="1"/>
  <c r="AM82" i="1"/>
  <c r="AM83" i="1"/>
  <c r="AM84" i="1"/>
  <c r="AM85" i="1"/>
  <c r="AM86" i="1"/>
  <c r="AM87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8" i="1"/>
  <c r="AM110" i="1"/>
  <c r="AM111" i="1"/>
  <c r="AM112" i="1"/>
  <c r="AM113" i="1"/>
  <c r="AM123" i="1"/>
  <c r="AM124" i="1"/>
  <c r="AM125" i="1"/>
  <c r="AM126" i="1"/>
  <c r="AM127" i="1"/>
  <c r="AM128" i="1"/>
  <c r="AM129" i="1"/>
  <c r="AM130" i="1"/>
  <c r="AM131" i="1"/>
  <c r="AM132" i="1"/>
  <c r="AM134" i="1"/>
  <c r="AM135" i="1"/>
  <c r="AM136" i="1"/>
  <c r="AM137" i="1"/>
  <c r="AM139" i="1"/>
  <c r="AM140" i="1"/>
  <c r="AM141" i="1"/>
  <c r="AM145" i="1"/>
  <c r="AM146" i="1"/>
  <c r="AM147" i="1"/>
  <c r="AM148" i="1"/>
  <c r="AM152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4" i="1"/>
  <c r="AL55" i="1"/>
  <c r="AL56" i="1"/>
  <c r="AL59" i="1"/>
  <c r="AL60" i="1"/>
  <c r="AL61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9" i="1"/>
  <c r="AL80" i="1"/>
  <c r="AL81" i="1"/>
  <c r="AL82" i="1"/>
  <c r="AL83" i="1"/>
  <c r="AL84" i="1"/>
  <c r="AL85" i="1"/>
  <c r="AL86" i="1"/>
  <c r="AL87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2" i="1"/>
  <c r="AL103" i="1"/>
  <c r="AL104" i="1"/>
  <c r="AL105" i="1"/>
  <c r="AL106" i="1"/>
  <c r="AL107" i="1"/>
  <c r="AL108" i="1"/>
  <c r="AL110" i="1"/>
  <c r="AL111" i="1"/>
  <c r="AL112" i="1"/>
  <c r="AL113" i="1"/>
  <c r="AL123" i="1"/>
  <c r="AL124" i="1"/>
  <c r="AL125" i="1"/>
  <c r="AL126" i="1"/>
  <c r="AL127" i="1"/>
  <c r="AL128" i="1"/>
  <c r="AL129" i="1"/>
  <c r="AL130" i="1"/>
  <c r="AL131" i="1"/>
  <c r="AL132" i="1"/>
  <c r="AL134" i="1"/>
  <c r="AL135" i="1"/>
  <c r="AL136" i="1"/>
  <c r="AL137" i="1"/>
  <c r="AL139" i="1"/>
  <c r="AL140" i="1"/>
  <c r="AL141" i="1"/>
  <c r="AL145" i="1"/>
  <c r="AL146" i="1"/>
  <c r="AL147" i="1"/>
  <c r="AL148" i="1"/>
  <c r="AL152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4" i="1"/>
  <c r="AK55" i="1"/>
  <c r="AK56" i="1"/>
  <c r="AK59" i="1"/>
  <c r="AK60" i="1"/>
  <c r="AK61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2" i="1"/>
  <c r="AK103" i="1"/>
  <c r="AK104" i="1"/>
  <c r="AK105" i="1"/>
  <c r="AK106" i="1"/>
  <c r="AK107" i="1"/>
  <c r="AK108" i="1"/>
  <c r="AK110" i="1"/>
  <c r="AK111" i="1"/>
  <c r="AK112" i="1"/>
  <c r="AK113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9" i="1"/>
  <c r="AK140" i="1"/>
  <c r="AK141" i="1"/>
  <c r="AK145" i="1"/>
  <c r="AK146" i="1"/>
  <c r="AK147" i="1"/>
  <c r="AK148" i="1"/>
  <c r="AK152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4" i="1"/>
  <c r="AJ55" i="1"/>
  <c r="AJ56" i="1"/>
  <c r="AJ59" i="1"/>
  <c r="AJ60" i="1"/>
  <c r="AJ61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J85" i="1"/>
  <c r="AJ86" i="1"/>
  <c r="AJ87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2" i="1"/>
  <c r="AJ103" i="1"/>
  <c r="AJ104" i="1"/>
  <c r="AJ105" i="1"/>
  <c r="AJ106" i="1"/>
  <c r="AJ107" i="1"/>
  <c r="AJ108" i="1"/>
  <c r="AJ110" i="1"/>
  <c r="AJ111" i="1"/>
  <c r="AJ112" i="1"/>
  <c r="AJ113" i="1"/>
  <c r="AJ123" i="1"/>
  <c r="AJ124" i="1"/>
  <c r="AJ125" i="1"/>
  <c r="AJ126" i="1"/>
  <c r="AJ127" i="1"/>
  <c r="AJ128" i="1"/>
  <c r="AJ129" i="1"/>
  <c r="AJ130" i="1"/>
  <c r="AJ131" i="1"/>
  <c r="AJ132" i="1"/>
  <c r="AJ134" i="1"/>
  <c r="AJ135" i="1"/>
  <c r="AJ136" i="1"/>
  <c r="AJ137" i="1"/>
  <c r="AJ139" i="1"/>
  <c r="AJ140" i="1"/>
  <c r="AJ141" i="1"/>
  <c r="AJ145" i="1"/>
  <c r="AJ146" i="1"/>
  <c r="AJ147" i="1"/>
  <c r="AJ148" i="1"/>
  <c r="AJ152" i="1"/>
  <c r="AJ5" i="1"/>
  <c r="D168" i="1" l="1"/>
  <c r="C169" i="1"/>
  <c r="C167" i="1"/>
  <c r="D166" i="1"/>
  <c r="D170" i="1"/>
  <c r="C168" i="1"/>
  <c r="D167" i="1"/>
  <c r="C166" i="1"/>
  <c r="C170" i="1"/>
  <c r="D169" i="1"/>
  <c r="AU142" i="1"/>
  <c r="AU83" i="1"/>
  <c r="AV142" i="1"/>
  <c r="AT37" i="1"/>
  <c r="AT25" i="1"/>
  <c r="AT9" i="1"/>
  <c r="AT33" i="1"/>
  <c r="AT29" i="1"/>
  <c r="AT21" i="1"/>
  <c r="AT17" i="1"/>
  <c r="AT13" i="1"/>
  <c r="AT147" i="1"/>
  <c r="AT145" i="1"/>
  <c r="AT141" i="1"/>
  <c r="AT136" i="1"/>
  <c r="AT127" i="1"/>
  <c r="AT123" i="1"/>
  <c r="AT111" i="1"/>
  <c r="AT108" i="1"/>
  <c r="AT96" i="1"/>
  <c r="AT92" i="1"/>
  <c r="AT87" i="1"/>
  <c r="AT85" i="1"/>
  <c r="AT82" i="1"/>
  <c r="AT77" i="1"/>
  <c r="AT73" i="1"/>
  <c r="AT70" i="1"/>
  <c r="AT66" i="1"/>
  <c r="AT59" i="1"/>
  <c r="AT52" i="1"/>
  <c r="AT48" i="1"/>
  <c r="AT44" i="1"/>
  <c r="AT40" i="1"/>
  <c r="AT140" i="1"/>
  <c r="AT129" i="1"/>
  <c r="AT104" i="1"/>
  <c r="AT91" i="1"/>
  <c r="AT81" i="1"/>
  <c r="AT72" i="1"/>
  <c r="AT65" i="1"/>
  <c r="AT51" i="1"/>
  <c r="AT43" i="1"/>
  <c r="AT36" i="1"/>
  <c r="AT32" i="1"/>
  <c r="AT24" i="1"/>
  <c r="AT20" i="1"/>
  <c r="AT8" i="1"/>
  <c r="AT146" i="1"/>
  <c r="AT134" i="1"/>
  <c r="AT130" i="1"/>
  <c r="AT125" i="1"/>
  <c r="AT113" i="1"/>
  <c r="AT106" i="1"/>
  <c r="AT103" i="1"/>
  <c r="AT98" i="1"/>
  <c r="AT94" i="1"/>
  <c r="AT86" i="1"/>
  <c r="AT84" i="1"/>
  <c r="AT75" i="1"/>
  <c r="AT61" i="1"/>
  <c r="AT55" i="1"/>
  <c r="AT42" i="1"/>
  <c r="AT39" i="1"/>
  <c r="AT31" i="1"/>
  <c r="AT27" i="1"/>
  <c r="AT23" i="1"/>
  <c r="AT19" i="1"/>
  <c r="AT15" i="1"/>
  <c r="AT11" i="1"/>
  <c r="AT7" i="1"/>
  <c r="AT148" i="1"/>
  <c r="AT137" i="1"/>
  <c r="AT132" i="1"/>
  <c r="AT128" i="1"/>
  <c r="AT124" i="1"/>
  <c r="AT112" i="1"/>
  <c r="AT105" i="1"/>
  <c r="AT102" i="1"/>
  <c r="AT99" i="1"/>
  <c r="AT97" i="1"/>
  <c r="AT93" i="1"/>
  <c r="AT89" i="1"/>
  <c r="AT83" i="1"/>
  <c r="AT79" i="1"/>
  <c r="AT74" i="1"/>
  <c r="AT71" i="1"/>
  <c r="AT67" i="1"/>
  <c r="AT60" i="1"/>
  <c r="AT54" i="1"/>
  <c r="AT49" i="1"/>
  <c r="AT45" i="1"/>
  <c r="AT41" i="1"/>
  <c r="AT38" i="1"/>
  <c r="AT34" i="1"/>
  <c r="AT30" i="1"/>
  <c r="AT26" i="1"/>
  <c r="AT22" i="1"/>
  <c r="AT18" i="1"/>
  <c r="AT14" i="1"/>
  <c r="AT10" i="1"/>
  <c r="AT6" i="1"/>
  <c r="AT135" i="1"/>
  <c r="AT16" i="1"/>
  <c r="AT5" i="1"/>
  <c r="AT131" i="1"/>
  <c r="AT126" i="1"/>
  <c r="AT107" i="1"/>
  <c r="AT95" i="1"/>
  <c r="AT76" i="1"/>
  <c r="AT69" i="1"/>
  <c r="AT56" i="1"/>
  <c r="AT47" i="1"/>
  <c r="AT28" i="1"/>
  <c r="AT12" i="1"/>
  <c r="AT152" i="1"/>
  <c r="AT139" i="1"/>
  <c r="AT110" i="1"/>
  <c r="AT100" i="1"/>
  <c r="AT90" i="1"/>
  <c r="AT80" i="1"/>
  <c r="AT68" i="1"/>
  <c r="AT50" i="1"/>
  <c r="AT35" i="1"/>
  <c r="AT46" i="1"/>
  <c r="Z67" i="1"/>
  <c r="AA67" i="1"/>
  <c r="AB67" i="1"/>
  <c r="AC67" i="1"/>
  <c r="AD67" i="1"/>
  <c r="AE67" i="1"/>
  <c r="AF67" i="1"/>
  <c r="AG67" i="1"/>
  <c r="AH67" i="1"/>
  <c r="AI67" i="1"/>
  <c r="W68" i="1" l="1"/>
  <c r="V68" i="1"/>
  <c r="W110" i="1"/>
  <c r="V110" i="1"/>
  <c r="W28" i="1"/>
  <c r="V28" i="1"/>
  <c r="W76" i="1"/>
  <c r="V76" i="1"/>
  <c r="V131" i="1"/>
  <c r="W131" i="1"/>
  <c r="W6" i="1"/>
  <c r="V6" i="1"/>
  <c r="W22" i="1"/>
  <c r="V22" i="1"/>
  <c r="W38" i="1"/>
  <c r="V38" i="1"/>
  <c r="W54" i="1"/>
  <c r="V54" i="1"/>
  <c r="W74" i="1"/>
  <c r="V74" i="1"/>
  <c r="W93" i="1"/>
  <c r="V93" i="1"/>
  <c r="W105" i="1"/>
  <c r="V105" i="1"/>
  <c r="W132" i="1"/>
  <c r="V132" i="1"/>
  <c r="W11" i="1"/>
  <c r="V11" i="1"/>
  <c r="W27" i="1"/>
  <c r="V27" i="1"/>
  <c r="W55" i="1"/>
  <c r="V55" i="1"/>
  <c r="W86" i="1"/>
  <c r="V86" i="1"/>
  <c r="W106" i="1"/>
  <c r="V106" i="1"/>
  <c r="W134" i="1"/>
  <c r="V134" i="1"/>
  <c r="W24" i="1"/>
  <c r="V24" i="1"/>
  <c r="W51" i="1"/>
  <c r="V51" i="1"/>
  <c r="W91" i="1"/>
  <c r="V91" i="1"/>
  <c r="W40" i="1"/>
  <c r="V40" i="1"/>
  <c r="Y40" i="1"/>
  <c r="W59" i="1"/>
  <c r="V59" i="1"/>
  <c r="W77" i="1"/>
  <c r="V77" i="1"/>
  <c r="W92" i="1"/>
  <c r="V92" i="1"/>
  <c r="W123" i="1"/>
  <c r="V123" i="1"/>
  <c r="V145" i="1"/>
  <c r="W145" i="1"/>
  <c r="V21" i="1"/>
  <c r="W21" i="1"/>
  <c r="W25" i="1"/>
  <c r="V25" i="1"/>
  <c r="W46" i="1"/>
  <c r="V46" i="1"/>
  <c r="W80" i="1"/>
  <c r="V80" i="1"/>
  <c r="V139" i="1"/>
  <c r="W139" i="1"/>
  <c r="W47" i="1"/>
  <c r="V47" i="1"/>
  <c r="V95" i="1"/>
  <c r="W95" i="1"/>
  <c r="W5" i="1"/>
  <c r="V5" i="1"/>
  <c r="W10" i="1"/>
  <c r="V10" i="1"/>
  <c r="W26" i="1"/>
  <c r="V26" i="1"/>
  <c r="W41" i="1"/>
  <c r="V41" i="1"/>
  <c r="Y41" i="1"/>
  <c r="W60" i="1"/>
  <c r="V60" i="1"/>
  <c r="W79" i="1"/>
  <c r="V79" i="1"/>
  <c r="W97" i="1"/>
  <c r="V97" i="1"/>
  <c r="W112" i="1"/>
  <c r="V112" i="1"/>
  <c r="W137" i="1"/>
  <c r="V137" i="1"/>
  <c r="W15" i="1"/>
  <c r="V15" i="1"/>
  <c r="W31" i="1"/>
  <c r="V31" i="1"/>
  <c r="W61" i="1"/>
  <c r="V61" i="1"/>
  <c r="W94" i="1"/>
  <c r="V94" i="1"/>
  <c r="V113" i="1"/>
  <c r="W113" i="1"/>
  <c r="W146" i="1"/>
  <c r="V146" i="1"/>
  <c r="W32" i="1"/>
  <c r="V32" i="1"/>
  <c r="V65" i="1"/>
  <c r="W65" i="1"/>
  <c r="W104" i="1"/>
  <c r="V104" i="1"/>
  <c r="W44" i="1"/>
  <c r="V44" i="1"/>
  <c r="W66" i="1"/>
  <c r="V66" i="1"/>
  <c r="W82" i="1"/>
  <c r="V82" i="1"/>
  <c r="W96" i="1"/>
  <c r="V96" i="1"/>
  <c r="V127" i="1"/>
  <c r="W127" i="1"/>
  <c r="Y127" i="1"/>
  <c r="W147" i="1"/>
  <c r="V147" i="1"/>
  <c r="W29" i="1"/>
  <c r="V29" i="1"/>
  <c r="V37" i="1"/>
  <c r="W37" i="1"/>
  <c r="W35" i="1"/>
  <c r="V35" i="1"/>
  <c r="W90" i="1"/>
  <c r="V90" i="1"/>
  <c r="W152" i="1"/>
  <c r="V152" i="1"/>
  <c r="W56" i="1"/>
  <c r="V56" i="1"/>
  <c r="V107" i="1"/>
  <c r="W107" i="1"/>
  <c r="W16" i="1"/>
  <c r="V16" i="1"/>
  <c r="W14" i="1"/>
  <c r="V14" i="1"/>
  <c r="W30" i="1"/>
  <c r="V30" i="1"/>
  <c r="W45" i="1"/>
  <c r="V45" i="1"/>
  <c r="W67" i="1"/>
  <c r="V67" i="1"/>
  <c r="W83" i="1"/>
  <c r="V83" i="1"/>
  <c r="V99" i="1"/>
  <c r="W99" i="1"/>
  <c r="W124" i="1"/>
  <c r="V124" i="1"/>
  <c r="W148" i="1"/>
  <c r="V148" i="1"/>
  <c r="W19" i="1"/>
  <c r="V19" i="1"/>
  <c r="W39" i="1"/>
  <c r="V39" i="1"/>
  <c r="W75" i="1"/>
  <c r="V75" i="1"/>
  <c r="W98" i="1"/>
  <c r="V98" i="1"/>
  <c r="W125" i="1"/>
  <c r="V125" i="1"/>
  <c r="W8" i="1"/>
  <c r="V8" i="1"/>
  <c r="W36" i="1"/>
  <c r="V36" i="1"/>
  <c r="W72" i="1"/>
  <c r="V72" i="1"/>
  <c r="V129" i="1"/>
  <c r="W129" i="1"/>
  <c r="W48" i="1"/>
  <c r="V48" i="1"/>
  <c r="W70" i="1"/>
  <c r="V70" i="1"/>
  <c r="V85" i="1"/>
  <c r="W85" i="1"/>
  <c r="W108" i="1"/>
  <c r="V108" i="1"/>
  <c r="W136" i="1"/>
  <c r="V136" i="1"/>
  <c r="W13" i="1"/>
  <c r="V13" i="1"/>
  <c r="V33" i="1"/>
  <c r="W33" i="1"/>
  <c r="W50" i="1"/>
  <c r="V50" i="1"/>
  <c r="W100" i="1"/>
  <c r="V100" i="1"/>
  <c r="W12" i="1"/>
  <c r="V12" i="1"/>
  <c r="V69" i="1"/>
  <c r="W69" i="1"/>
  <c r="W126" i="1"/>
  <c r="V126" i="1"/>
  <c r="W135" i="1"/>
  <c r="V135" i="1"/>
  <c r="W18" i="1"/>
  <c r="V18" i="1"/>
  <c r="W34" i="1"/>
  <c r="V34" i="1"/>
  <c r="W49" i="1"/>
  <c r="V49" i="1"/>
  <c r="W71" i="1"/>
  <c r="V71" i="1"/>
  <c r="W89" i="1"/>
  <c r="V89" i="1"/>
  <c r="W102" i="1"/>
  <c r="V102" i="1"/>
  <c r="W128" i="1"/>
  <c r="V128" i="1"/>
  <c r="Y128" i="1"/>
  <c r="W7" i="1"/>
  <c r="V7" i="1"/>
  <c r="W23" i="1"/>
  <c r="V23" i="1"/>
  <c r="W42" i="1"/>
  <c r="V42" i="1"/>
  <c r="Y42" i="1"/>
  <c r="W84" i="1"/>
  <c r="V84" i="1"/>
  <c r="W103" i="1"/>
  <c r="V103" i="1"/>
  <c r="W130" i="1"/>
  <c r="V130" i="1"/>
  <c r="W20" i="1"/>
  <c r="V20" i="1"/>
  <c r="W43" i="1"/>
  <c r="V43" i="1"/>
  <c r="V81" i="1"/>
  <c r="W81" i="1"/>
  <c r="W140" i="1"/>
  <c r="V140" i="1"/>
  <c r="W52" i="1"/>
  <c r="V52" i="1"/>
  <c r="W73" i="1"/>
  <c r="V73" i="1"/>
  <c r="V87" i="1"/>
  <c r="W87" i="1"/>
  <c r="V111" i="1"/>
  <c r="W111" i="1"/>
  <c r="W141" i="1"/>
  <c r="V141" i="1"/>
  <c r="Y141" i="1"/>
  <c r="V17" i="1"/>
  <c r="W17" i="1"/>
  <c r="W9" i="1"/>
  <c r="V9" i="1"/>
  <c r="Y76" i="1"/>
  <c r="Y22" i="1"/>
  <c r="Y105" i="1"/>
  <c r="Y134" i="1"/>
  <c r="Y51" i="1"/>
  <c r="Y77" i="1"/>
  <c r="Y123" i="1"/>
  <c r="Y50" i="1"/>
  <c r="Y126" i="1"/>
  <c r="Y135" i="1"/>
  <c r="Y89" i="1"/>
  <c r="Y84" i="1"/>
  <c r="Y103" i="1"/>
  <c r="Y130" i="1"/>
  <c r="Y140" i="1"/>
  <c r="Y111" i="1"/>
  <c r="Y131" i="1"/>
  <c r="Y54" i="1"/>
  <c r="Y132" i="1"/>
  <c r="Y86" i="1"/>
  <c r="Y59" i="1"/>
  <c r="Y145" i="1"/>
  <c r="Y139" i="1"/>
  <c r="Y79" i="1"/>
  <c r="Y112" i="1"/>
  <c r="Y137" i="1"/>
  <c r="Y61" i="1"/>
  <c r="Y113" i="1"/>
  <c r="Y146" i="1"/>
  <c r="Y65" i="1"/>
  <c r="Y104" i="1"/>
  <c r="Y96" i="1"/>
  <c r="Y110" i="1"/>
  <c r="Y74" i="1"/>
  <c r="Y106" i="1"/>
  <c r="Y91" i="1"/>
  <c r="Y152" i="1"/>
  <c r="Y107" i="1"/>
  <c r="Y83" i="1"/>
  <c r="Y99" i="1"/>
  <c r="Y124" i="1"/>
  <c r="Y148" i="1"/>
  <c r="Y75" i="1"/>
  <c r="Y125" i="1"/>
  <c r="Y72" i="1"/>
  <c r="Y129" i="1"/>
  <c r="Y85" i="1"/>
  <c r="Y108" i="1"/>
  <c r="Y136" i="1"/>
  <c r="Y31" i="1"/>
  <c r="Y21" i="1"/>
  <c r="Y35" i="1"/>
  <c r="Y24" i="1"/>
  <c r="Y14" i="1"/>
  <c r="Y19" i="1"/>
  <c r="Y37" i="1"/>
  <c r="Y32" i="1"/>
  <c r="Y23" i="1"/>
  <c r="Y20" i="1"/>
  <c r="Y8" i="1"/>
  <c r="Y12" i="1"/>
  <c r="Y6" i="1"/>
  <c r="Y13" i="1"/>
  <c r="Y5" i="1"/>
  <c r="Y10" i="1"/>
  <c r="Y9" i="1"/>
  <c r="Y68" i="1"/>
  <c r="Y28" i="1"/>
  <c r="Y30" i="1"/>
  <c r="Y45" i="1"/>
  <c r="Y67" i="1"/>
  <c r="Y11" i="1"/>
  <c r="Y27" i="1"/>
  <c r="Y55" i="1"/>
  <c r="Y52" i="1"/>
  <c r="Y73" i="1"/>
  <c r="Y87" i="1"/>
  <c r="Y33" i="1"/>
  <c r="Y18" i="1"/>
  <c r="Y34" i="1"/>
  <c r="Y49" i="1"/>
  <c r="Y71" i="1"/>
  <c r="Y15" i="1"/>
  <c r="Y94" i="1"/>
  <c r="Y92" i="1"/>
  <c r="Y17" i="1"/>
  <c r="Y90" i="1"/>
  <c r="Y56" i="1"/>
  <c r="Y95" i="1"/>
  <c r="Y38" i="1"/>
  <c r="Y93" i="1"/>
  <c r="Y39" i="1"/>
  <c r="Y98" i="1"/>
  <c r="Y36" i="1"/>
  <c r="Y44" i="1"/>
  <c r="Y66" i="1"/>
  <c r="Y82" i="1"/>
  <c r="Y25" i="1"/>
  <c r="Y46" i="1"/>
  <c r="Y80" i="1"/>
  <c r="Y47" i="1"/>
  <c r="Y100" i="1"/>
  <c r="Y69" i="1"/>
  <c r="Y16" i="1"/>
  <c r="Y26" i="1"/>
  <c r="Y60" i="1"/>
  <c r="Y97" i="1"/>
  <c r="Y7" i="1"/>
  <c r="Y43" i="1"/>
  <c r="Y81" i="1"/>
  <c r="Y48" i="1"/>
  <c r="Y70" i="1"/>
  <c r="Y29" i="1"/>
  <c r="B161" i="1"/>
  <c r="B160" i="1"/>
  <c r="B159" i="1"/>
  <c r="B158" i="1"/>
  <c r="B157" i="1"/>
  <c r="B179" i="1" l="1"/>
  <c r="B162" i="1"/>
  <c r="B176" i="1"/>
  <c r="B177" i="1"/>
  <c r="B180" i="1" l="1"/>
  <c r="Z141" i="1"/>
  <c r="AA141" i="1"/>
  <c r="AB141" i="1"/>
  <c r="AC141" i="1"/>
  <c r="AD141" i="1"/>
  <c r="AE141" i="1"/>
  <c r="AF141" i="1"/>
  <c r="AG141" i="1"/>
  <c r="AH141" i="1"/>
  <c r="AI141" i="1"/>
  <c r="Z52" i="1"/>
  <c r="AA52" i="1"/>
  <c r="AB52" i="1"/>
  <c r="AC52" i="1"/>
  <c r="AD52" i="1"/>
  <c r="AE52" i="1"/>
  <c r="AF52" i="1"/>
  <c r="AG52" i="1"/>
  <c r="AH52" i="1"/>
  <c r="AI52" i="1"/>
  <c r="AU35" i="1" l="1"/>
  <c r="AU5" i="1"/>
  <c r="AV44" i="1"/>
  <c r="AV35" i="1"/>
  <c r="AV5" i="1"/>
  <c r="AU74" i="1"/>
  <c r="AU44" i="1"/>
  <c r="AV83" i="1"/>
  <c r="AV74" i="1"/>
  <c r="B170" i="1" l="1"/>
  <c r="B168" i="1"/>
  <c r="B166" i="1"/>
  <c r="B167" i="1"/>
  <c r="B169" i="1"/>
  <c r="C171" i="1"/>
  <c r="D171" i="1"/>
  <c r="B171" i="1" l="1"/>
  <c r="AI152" i="1"/>
  <c r="AH152" i="1"/>
  <c r="AG152" i="1"/>
  <c r="AF152" i="1"/>
  <c r="AE152" i="1"/>
  <c r="AD152" i="1"/>
  <c r="AC152" i="1"/>
  <c r="AB152" i="1"/>
  <c r="AA152" i="1"/>
  <c r="Z152" i="1"/>
  <c r="AI148" i="1"/>
  <c r="AH148" i="1"/>
  <c r="AG148" i="1"/>
  <c r="AF148" i="1"/>
  <c r="AE148" i="1"/>
  <c r="AD148" i="1"/>
  <c r="AC148" i="1"/>
  <c r="AB148" i="1"/>
  <c r="AA148" i="1"/>
  <c r="Z148" i="1"/>
  <c r="AI147" i="1"/>
  <c r="AH147" i="1"/>
  <c r="AG147" i="1"/>
  <c r="AF147" i="1"/>
  <c r="AE147" i="1"/>
  <c r="AD147" i="1"/>
  <c r="AC147" i="1"/>
  <c r="AB147" i="1"/>
  <c r="AA147" i="1"/>
  <c r="Z147" i="1"/>
  <c r="AI146" i="1"/>
  <c r="AH146" i="1"/>
  <c r="AG146" i="1"/>
  <c r="AF146" i="1"/>
  <c r="AE146" i="1"/>
  <c r="AD146" i="1"/>
  <c r="AC146" i="1"/>
  <c r="AB146" i="1"/>
  <c r="AA146" i="1"/>
  <c r="Z146" i="1"/>
  <c r="AI145" i="1"/>
  <c r="AH145" i="1"/>
  <c r="AG145" i="1"/>
  <c r="AF145" i="1"/>
  <c r="AE145" i="1"/>
  <c r="AD145" i="1"/>
  <c r="AC145" i="1"/>
  <c r="AB145" i="1"/>
  <c r="AA145" i="1"/>
  <c r="Z145" i="1"/>
  <c r="AI140" i="1"/>
  <c r="AH140" i="1"/>
  <c r="AG140" i="1"/>
  <c r="AF140" i="1"/>
  <c r="AE140" i="1"/>
  <c r="AD140" i="1"/>
  <c r="AC140" i="1"/>
  <c r="AB140" i="1"/>
  <c r="AA140" i="1"/>
  <c r="Z140" i="1"/>
  <c r="AI139" i="1"/>
  <c r="AH139" i="1"/>
  <c r="AG139" i="1"/>
  <c r="AF139" i="1"/>
  <c r="AE139" i="1"/>
  <c r="AD139" i="1"/>
  <c r="AC139" i="1"/>
  <c r="AB139" i="1"/>
  <c r="AA139" i="1"/>
  <c r="Z139" i="1"/>
  <c r="AI137" i="1"/>
  <c r="AH137" i="1"/>
  <c r="AG137" i="1"/>
  <c r="AF137" i="1"/>
  <c r="AE137" i="1"/>
  <c r="AD137" i="1"/>
  <c r="AC137" i="1"/>
  <c r="AB137" i="1"/>
  <c r="AA137" i="1"/>
  <c r="Z137" i="1"/>
  <c r="AI136" i="1"/>
  <c r="AH136" i="1"/>
  <c r="AG136" i="1"/>
  <c r="AF136" i="1"/>
  <c r="AE136" i="1"/>
  <c r="AD136" i="1"/>
  <c r="AC136" i="1"/>
  <c r="AB136" i="1"/>
  <c r="AA136" i="1"/>
  <c r="Z136" i="1"/>
  <c r="AI135" i="1"/>
  <c r="AH135" i="1"/>
  <c r="AG135" i="1"/>
  <c r="AF135" i="1"/>
  <c r="AE135" i="1"/>
  <c r="AD135" i="1"/>
  <c r="AC135" i="1"/>
  <c r="AB135" i="1"/>
  <c r="AA135" i="1"/>
  <c r="Z135" i="1"/>
  <c r="AI134" i="1"/>
  <c r="AH134" i="1"/>
  <c r="AG134" i="1"/>
  <c r="AF134" i="1"/>
  <c r="AE134" i="1"/>
  <c r="AD134" i="1"/>
  <c r="AC134" i="1"/>
  <c r="AB134" i="1"/>
  <c r="AA134" i="1"/>
  <c r="Z134" i="1"/>
  <c r="AI132" i="1"/>
  <c r="AH132" i="1"/>
  <c r="AG132" i="1"/>
  <c r="AF132" i="1"/>
  <c r="AE132" i="1"/>
  <c r="AD132" i="1"/>
  <c r="AC132" i="1"/>
  <c r="AB132" i="1"/>
  <c r="AA132" i="1"/>
  <c r="Z132" i="1"/>
  <c r="AI131" i="1"/>
  <c r="AH131" i="1"/>
  <c r="AG131" i="1"/>
  <c r="AF131" i="1"/>
  <c r="AE131" i="1"/>
  <c r="AD131" i="1"/>
  <c r="AC131" i="1"/>
  <c r="AB131" i="1"/>
  <c r="AA131" i="1"/>
  <c r="Z131" i="1"/>
  <c r="AI130" i="1"/>
  <c r="AH130" i="1"/>
  <c r="AG130" i="1"/>
  <c r="AF130" i="1"/>
  <c r="AE130" i="1"/>
  <c r="AD130" i="1"/>
  <c r="AC130" i="1"/>
  <c r="AB130" i="1"/>
  <c r="AA130" i="1"/>
  <c r="Z130" i="1"/>
  <c r="AI129" i="1"/>
  <c r="AH129" i="1"/>
  <c r="AG129" i="1"/>
  <c r="AF129" i="1"/>
  <c r="AE129" i="1"/>
  <c r="AD129" i="1"/>
  <c r="AC129" i="1"/>
  <c r="AB129" i="1"/>
  <c r="AA129" i="1"/>
  <c r="Z129" i="1"/>
  <c r="AI128" i="1"/>
  <c r="AH128" i="1"/>
  <c r="AG128" i="1"/>
  <c r="AF128" i="1"/>
  <c r="AE128" i="1"/>
  <c r="AD128" i="1"/>
  <c r="AC128" i="1"/>
  <c r="AB128" i="1"/>
  <c r="AA128" i="1"/>
  <c r="Z128" i="1"/>
  <c r="AI127" i="1"/>
  <c r="AH127" i="1"/>
  <c r="AG127" i="1"/>
  <c r="AF127" i="1"/>
  <c r="AE127" i="1"/>
  <c r="AD127" i="1"/>
  <c r="AC127" i="1"/>
  <c r="AB127" i="1"/>
  <c r="AA127" i="1"/>
  <c r="Z127" i="1"/>
  <c r="AI126" i="1"/>
  <c r="AH126" i="1"/>
  <c r="AG126" i="1"/>
  <c r="AF126" i="1"/>
  <c r="AE126" i="1"/>
  <c r="AD126" i="1"/>
  <c r="AC126" i="1"/>
  <c r="AB126" i="1"/>
  <c r="AA126" i="1"/>
  <c r="Z126" i="1"/>
  <c r="AI125" i="1"/>
  <c r="AH125" i="1"/>
  <c r="AG125" i="1"/>
  <c r="AF125" i="1"/>
  <c r="AE125" i="1"/>
  <c r="AD125" i="1"/>
  <c r="AC125" i="1"/>
  <c r="AB125" i="1"/>
  <c r="AA125" i="1"/>
  <c r="Z125" i="1"/>
  <c r="AI124" i="1"/>
  <c r="AH124" i="1"/>
  <c r="AG124" i="1"/>
  <c r="AF124" i="1"/>
  <c r="AE124" i="1"/>
  <c r="AD124" i="1"/>
  <c r="AC124" i="1"/>
  <c r="AB124" i="1"/>
  <c r="AA124" i="1"/>
  <c r="Z124" i="1"/>
  <c r="AI123" i="1"/>
  <c r="AH123" i="1"/>
  <c r="AG123" i="1"/>
  <c r="AF123" i="1"/>
  <c r="AE123" i="1"/>
  <c r="AD123" i="1"/>
  <c r="AC123" i="1"/>
  <c r="AB123" i="1"/>
  <c r="AA123" i="1"/>
  <c r="Z123" i="1"/>
  <c r="AI113" i="1"/>
  <c r="AH113" i="1"/>
  <c r="AG113" i="1"/>
  <c r="AF113" i="1"/>
  <c r="AE113" i="1"/>
  <c r="AD113" i="1"/>
  <c r="AC113" i="1"/>
  <c r="AB113" i="1"/>
  <c r="AA113" i="1"/>
  <c r="Z113" i="1"/>
  <c r="AI112" i="1"/>
  <c r="AH112" i="1"/>
  <c r="AG112" i="1"/>
  <c r="AF112" i="1"/>
  <c r="AE112" i="1"/>
  <c r="AD112" i="1"/>
  <c r="AC112" i="1"/>
  <c r="AB112" i="1"/>
  <c r="AA112" i="1"/>
  <c r="Z112" i="1"/>
  <c r="AI111" i="1"/>
  <c r="AH111" i="1"/>
  <c r="AG111" i="1"/>
  <c r="AF111" i="1"/>
  <c r="AE111" i="1"/>
  <c r="AD111" i="1"/>
  <c r="AC111" i="1"/>
  <c r="AB111" i="1"/>
  <c r="AA111" i="1"/>
  <c r="Z111" i="1"/>
  <c r="AI110" i="1"/>
  <c r="AH110" i="1"/>
  <c r="AG110" i="1"/>
  <c r="AF110" i="1"/>
  <c r="AE110" i="1"/>
  <c r="AD110" i="1"/>
  <c r="AC110" i="1"/>
  <c r="AB110" i="1"/>
  <c r="AA110" i="1"/>
  <c r="Z110" i="1"/>
  <c r="AI108" i="1"/>
  <c r="AH108" i="1"/>
  <c r="AG108" i="1"/>
  <c r="AF108" i="1"/>
  <c r="AE108" i="1"/>
  <c r="AD108" i="1"/>
  <c r="AC108" i="1"/>
  <c r="AB108" i="1"/>
  <c r="AA108" i="1"/>
  <c r="Z108" i="1"/>
  <c r="AI107" i="1"/>
  <c r="AH107" i="1"/>
  <c r="AG107" i="1"/>
  <c r="AF107" i="1"/>
  <c r="AE107" i="1"/>
  <c r="AD107" i="1"/>
  <c r="AC107" i="1"/>
  <c r="AB107" i="1"/>
  <c r="AA107" i="1"/>
  <c r="Z107" i="1"/>
  <c r="AI106" i="1"/>
  <c r="AH106" i="1"/>
  <c r="AG106" i="1"/>
  <c r="AF106" i="1"/>
  <c r="AE106" i="1"/>
  <c r="AD106" i="1"/>
  <c r="AC106" i="1"/>
  <c r="AB106" i="1"/>
  <c r="AA106" i="1"/>
  <c r="Z106" i="1"/>
  <c r="AI105" i="1"/>
  <c r="AH105" i="1"/>
  <c r="AG105" i="1"/>
  <c r="AF105" i="1"/>
  <c r="AE105" i="1"/>
  <c r="AD105" i="1"/>
  <c r="AC105" i="1"/>
  <c r="AB105" i="1"/>
  <c r="AA105" i="1"/>
  <c r="Z105" i="1"/>
  <c r="AI104" i="1"/>
  <c r="AH104" i="1"/>
  <c r="AG104" i="1"/>
  <c r="AF104" i="1"/>
  <c r="AE104" i="1"/>
  <c r="AD104" i="1"/>
  <c r="AC104" i="1"/>
  <c r="AB104" i="1"/>
  <c r="AA104" i="1"/>
  <c r="Z104" i="1"/>
  <c r="AI103" i="1"/>
  <c r="AH103" i="1"/>
  <c r="AG103" i="1"/>
  <c r="AF103" i="1"/>
  <c r="AE103" i="1"/>
  <c r="AD103" i="1"/>
  <c r="AC103" i="1"/>
  <c r="AB103" i="1"/>
  <c r="AA103" i="1"/>
  <c r="Z103" i="1"/>
  <c r="AI102" i="1"/>
  <c r="AH102" i="1"/>
  <c r="AG102" i="1"/>
  <c r="AF102" i="1"/>
  <c r="AE102" i="1"/>
  <c r="AD102" i="1"/>
  <c r="AC102" i="1"/>
  <c r="AB102" i="1"/>
  <c r="AA102" i="1"/>
  <c r="Z102" i="1"/>
  <c r="AI100" i="1"/>
  <c r="AH100" i="1"/>
  <c r="AG100" i="1"/>
  <c r="AF100" i="1"/>
  <c r="AE100" i="1"/>
  <c r="AD100" i="1"/>
  <c r="AC100" i="1"/>
  <c r="AB100" i="1"/>
  <c r="AA100" i="1"/>
  <c r="Z100" i="1"/>
  <c r="AI99" i="1"/>
  <c r="AH99" i="1"/>
  <c r="AG99" i="1"/>
  <c r="AF99" i="1"/>
  <c r="AE99" i="1"/>
  <c r="AD99" i="1"/>
  <c r="AC99" i="1"/>
  <c r="AB99" i="1"/>
  <c r="AA99" i="1"/>
  <c r="Z99" i="1"/>
  <c r="AI98" i="1"/>
  <c r="AH98" i="1"/>
  <c r="AG98" i="1"/>
  <c r="AF98" i="1"/>
  <c r="AE98" i="1"/>
  <c r="AD98" i="1"/>
  <c r="AC98" i="1"/>
  <c r="AB98" i="1"/>
  <c r="AA98" i="1"/>
  <c r="Z98" i="1"/>
  <c r="AI97" i="1"/>
  <c r="AH97" i="1"/>
  <c r="AG97" i="1"/>
  <c r="AF97" i="1"/>
  <c r="AE97" i="1"/>
  <c r="AD97" i="1"/>
  <c r="AC97" i="1"/>
  <c r="AB97" i="1"/>
  <c r="AA97" i="1"/>
  <c r="Z97" i="1"/>
  <c r="AI96" i="1"/>
  <c r="AH96" i="1"/>
  <c r="AG96" i="1"/>
  <c r="AF96" i="1"/>
  <c r="AE96" i="1"/>
  <c r="AD96" i="1"/>
  <c r="AC96" i="1"/>
  <c r="AB96" i="1"/>
  <c r="AA96" i="1"/>
  <c r="Z96" i="1"/>
  <c r="AI95" i="1"/>
  <c r="AH95" i="1"/>
  <c r="AG95" i="1"/>
  <c r="AF95" i="1"/>
  <c r="AE95" i="1"/>
  <c r="AD95" i="1"/>
  <c r="AC95" i="1"/>
  <c r="AB95" i="1"/>
  <c r="AA95" i="1"/>
  <c r="Z95" i="1"/>
  <c r="AI94" i="1"/>
  <c r="AH94" i="1"/>
  <c r="AG94" i="1"/>
  <c r="AF94" i="1"/>
  <c r="AE94" i="1"/>
  <c r="AD94" i="1"/>
  <c r="AC94" i="1"/>
  <c r="AB94" i="1"/>
  <c r="AA94" i="1"/>
  <c r="Z94" i="1"/>
  <c r="AI93" i="1"/>
  <c r="AH93" i="1"/>
  <c r="AG93" i="1"/>
  <c r="AF93" i="1"/>
  <c r="AE93" i="1"/>
  <c r="AD93" i="1"/>
  <c r="AC93" i="1"/>
  <c r="AB93" i="1"/>
  <c r="AA93" i="1"/>
  <c r="Z93" i="1"/>
  <c r="AI92" i="1"/>
  <c r="AH92" i="1"/>
  <c r="AG92" i="1"/>
  <c r="AF92" i="1"/>
  <c r="AE92" i="1"/>
  <c r="AD92" i="1"/>
  <c r="AC92" i="1"/>
  <c r="AB92" i="1"/>
  <c r="AA92" i="1"/>
  <c r="Z92" i="1"/>
  <c r="AI91" i="1"/>
  <c r="AH91" i="1"/>
  <c r="AG91" i="1"/>
  <c r="AF91" i="1"/>
  <c r="AE91" i="1"/>
  <c r="AD91" i="1"/>
  <c r="AC91" i="1"/>
  <c r="AB91" i="1"/>
  <c r="AA91" i="1"/>
  <c r="Z91" i="1"/>
  <c r="AI90" i="1"/>
  <c r="AH90" i="1"/>
  <c r="AG90" i="1"/>
  <c r="AF90" i="1"/>
  <c r="AE90" i="1"/>
  <c r="AD90" i="1"/>
  <c r="AC90" i="1"/>
  <c r="AB90" i="1"/>
  <c r="AA90" i="1"/>
  <c r="Z90" i="1"/>
  <c r="AI89" i="1"/>
  <c r="AH89" i="1"/>
  <c r="AG89" i="1"/>
  <c r="AF89" i="1"/>
  <c r="AE89" i="1"/>
  <c r="AD89" i="1"/>
  <c r="AC89" i="1"/>
  <c r="AB89" i="1"/>
  <c r="AA89" i="1"/>
  <c r="Z89" i="1"/>
  <c r="AI87" i="1"/>
  <c r="AH87" i="1"/>
  <c r="AG87" i="1"/>
  <c r="AF87" i="1"/>
  <c r="AE87" i="1"/>
  <c r="AD87" i="1"/>
  <c r="AC87" i="1"/>
  <c r="AB87" i="1"/>
  <c r="AA87" i="1"/>
  <c r="Z87" i="1"/>
  <c r="AI86" i="1"/>
  <c r="AH86" i="1"/>
  <c r="AG86" i="1"/>
  <c r="AF86" i="1"/>
  <c r="AE86" i="1"/>
  <c r="AD86" i="1"/>
  <c r="AC86" i="1"/>
  <c r="AB86" i="1"/>
  <c r="AA86" i="1"/>
  <c r="Z86" i="1"/>
  <c r="AI85" i="1"/>
  <c r="AH85" i="1"/>
  <c r="AG85" i="1"/>
  <c r="AF85" i="1"/>
  <c r="AE85" i="1"/>
  <c r="AD85" i="1"/>
  <c r="AC85" i="1"/>
  <c r="AB85" i="1"/>
  <c r="AA85" i="1"/>
  <c r="Z85" i="1"/>
  <c r="AI84" i="1"/>
  <c r="AH84" i="1"/>
  <c r="AG84" i="1"/>
  <c r="AF84" i="1"/>
  <c r="AE84" i="1"/>
  <c r="AD84" i="1"/>
  <c r="AC84" i="1"/>
  <c r="AB84" i="1"/>
  <c r="AA84" i="1"/>
  <c r="Z84" i="1"/>
  <c r="AI83" i="1"/>
  <c r="AH83" i="1"/>
  <c r="AG83" i="1"/>
  <c r="AF83" i="1"/>
  <c r="AE83" i="1"/>
  <c r="AD83" i="1"/>
  <c r="AC83" i="1"/>
  <c r="AB83" i="1"/>
  <c r="AA83" i="1"/>
  <c r="Z83" i="1"/>
  <c r="AI82" i="1"/>
  <c r="AH82" i="1"/>
  <c r="AG82" i="1"/>
  <c r="AF82" i="1"/>
  <c r="AE82" i="1"/>
  <c r="AD82" i="1"/>
  <c r="AC82" i="1"/>
  <c r="AB82" i="1"/>
  <c r="AA82" i="1"/>
  <c r="Z82" i="1"/>
  <c r="AI81" i="1"/>
  <c r="AH81" i="1"/>
  <c r="AG81" i="1"/>
  <c r="AF81" i="1"/>
  <c r="AE81" i="1"/>
  <c r="AD81" i="1"/>
  <c r="AC81" i="1"/>
  <c r="AB81" i="1"/>
  <c r="AA81" i="1"/>
  <c r="Z81" i="1"/>
  <c r="AI80" i="1"/>
  <c r="AH80" i="1"/>
  <c r="AG80" i="1"/>
  <c r="AF80" i="1"/>
  <c r="AE80" i="1"/>
  <c r="AD80" i="1"/>
  <c r="AC80" i="1"/>
  <c r="AB80" i="1"/>
  <c r="AA80" i="1"/>
  <c r="Z80" i="1"/>
  <c r="AI79" i="1"/>
  <c r="AH79" i="1"/>
  <c r="AG79" i="1"/>
  <c r="AF79" i="1"/>
  <c r="AE79" i="1"/>
  <c r="AD79" i="1"/>
  <c r="AC79" i="1"/>
  <c r="AB79" i="1"/>
  <c r="AA79" i="1"/>
  <c r="Z79" i="1"/>
  <c r="AI77" i="1"/>
  <c r="AH77" i="1"/>
  <c r="AG77" i="1"/>
  <c r="AF77" i="1"/>
  <c r="AE77" i="1"/>
  <c r="AD77" i="1"/>
  <c r="AC77" i="1"/>
  <c r="AB77" i="1"/>
  <c r="AA77" i="1"/>
  <c r="Z77" i="1"/>
  <c r="AI76" i="1"/>
  <c r="AH76" i="1"/>
  <c r="AG76" i="1"/>
  <c r="AF76" i="1"/>
  <c r="AE76" i="1"/>
  <c r="AD76" i="1"/>
  <c r="AC76" i="1"/>
  <c r="AB76" i="1"/>
  <c r="AA76" i="1"/>
  <c r="Z76" i="1"/>
  <c r="AI75" i="1"/>
  <c r="AH75" i="1"/>
  <c r="AG75" i="1"/>
  <c r="AF75" i="1"/>
  <c r="AE75" i="1"/>
  <c r="AD75" i="1"/>
  <c r="AC75" i="1"/>
  <c r="AB75" i="1"/>
  <c r="AA75" i="1"/>
  <c r="Z75" i="1"/>
  <c r="AI74" i="1"/>
  <c r="AH74" i="1"/>
  <c r="AG74" i="1"/>
  <c r="AF74" i="1"/>
  <c r="AE74" i="1"/>
  <c r="AD74" i="1"/>
  <c r="AC74" i="1"/>
  <c r="AB74" i="1"/>
  <c r="AA74" i="1"/>
  <c r="Z74" i="1"/>
  <c r="AI73" i="1"/>
  <c r="AH73" i="1"/>
  <c r="AG73" i="1"/>
  <c r="AF73" i="1"/>
  <c r="AE73" i="1"/>
  <c r="AD73" i="1"/>
  <c r="AC73" i="1"/>
  <c r="AB73" i="1"/>
  <c r="AA73" i="1"/>
  <c r="Z73" i="1"/>
  <c r="AI72" i="1"/>
  <c r="AH72" i="1"/>
  <c r="AG72" i="1"/>
  <c r="AF72" i="1"/>
  <c r="AE72" i="1"/>
  <c r="AD72" i="1"/>
  <c r="AC72" i="1"/>
  <c r="AB72" i="1"/>
  <c r="AA72" i="1"/>
  <c r="Z72" i="1"/>
  <c r="AI71" i="1"/>
  <c r="AH71" i="1"/>
  <c r="AG71" i="1"/>
  <c r="AF71" i="1"/>
  <c r="AE71" i="1"/>
  <c r="AD71" i="1"/>
  <c r="AC71" i="1"/>
  <c r="AB71" i="1"/>
  <c r="AA71" i="1"/>
  <c r="Z71" i="1"/>
  <c r="AI70" i="1"/>
  <c r="AH70" i="1"/>
  <c r="AG70" i="1"/>
  <c r="AF70" i="1"/>
  <c r="AE70" i="1"/>
  <c r="AD70" i="1"/>
  <c r="AC70" i="1"/>
  <c r="AB70" i="1"/>
  <c r="AA70" i="1"/>
  <c r="Z70" i="1"/>
  <c r="AI69" i="1"/>
  <c r="AH69" i="1"/>
  <c r="AG69" i="1"/>
  <c r="AF69" i="1"/>
  <c r="AE69" i="1"/>
  <c r="AD69" i="1"/>
  <c r="AC69" i="1"/>
  <c r="AB69" i="1"/>
  <c r="AA69" i="1"/>
  <c r="Z69" i="1"/>
  <c r="AI68" i="1"/>
  <c r="AH68" i="1"/>
  <c r="AG68" i="1"/>
  <c r="AF68" i="1"/>
  <c r="AE68" i="1"/>
  <c r="AD68" i="1"/>
  <c r="AC68" i="1"/>
  <c r="AB68" i="1"/>
  <c r="AA68" i="1"/>
  <c r="Z68" i="1"/>
  <c r="AI66" i="1"/>
  <c r="AH66" i="1"/>
  <c r="AG66" i="1"/>
  <c r="AF66" i="1"/>
  <c r="AE66" i="1"/>
  <c r="AD66" i="1"/>
  <c r="AC66" i="1"/>
  <c r="AB66" i="1"/>
  <c r="AA66" i="1"/>
  <c r="Z66" i="1"/>
  <c r="AI65" i="1"/>
  <c r="AH65" i="1"/>
  <c r="AG65" i="1"/>
  <c r="AF65" i="1"/>
  <c r="AE65" i="1"/>
  <c r="AD65" i="1"/>
  <c r="AC65" i="1"/>
  <c r="AB65" i="1"/>
  <c r="AA65" i="1"/>
  <c r="Z65" i="1"/>
  <c r="AI61" i="1"/>
  <c r="AH61" i="1"/>
  <c r="AG61" i="1"/>
  <c r="AF61" i="1"/>
  <c r="AE61" i="1"/>
  <c r="AD61" i="1"/>
  <c r="AC61" i="1"/>
  <c r="AB61" i="1"/>
  <c r="AA61" i="1"/>
  <c r="Z61" i="1"/>
  <c r="AI60" i="1"/>
  <c r="AH60" i="1"/>
  <c r="AG60" i="1"/>
  <c r="AF60" i="1"/>
  <c r="AE60" i="1"/>
  <c r="AD60" i="1"/>
  <c r="AC60" i="1"/>
  <c r="AB60" i="1"/>
  <c r="AA60" i="1"/>
  <c r="Z60" i="1"/>
  <c r="AI59" i="1"/>
  <c r="AH59" i="1"/>
  <c r="AG59" i="1"/>
  <c r="AF59" i="1"/>
  <c r="AE59" i="1"/>
  <c r="AD59" i="1"/>
  <c r="AC59" i="1"/>
  <c r="AB59" i="1"/>
  <c r="AA59" i="1"/>
  <c r="Z59" i="1"/>
  <c r="AI56" i="1"/>
  <c r="AH56" i="1"/>
  <c r="AG56" i="1"/>
  <c r="AF56" i="1"/>
  <c r="AE56" i="1"/>
  <c r="AD56" i="1"/>
  <c r="AC56" i="1"/>
  <c r="AB56" i="1"/>
  <c r="AA56" i="1"/>
  <c r="Z56" i="1"/>
  <c r="AI55" i="1"/>
  <c r="AH55" i="1"/>
  <c r="AG55" i="1"/>
  <c r="AF55" i="1"/>
  <c r="AE55" i="1"/>
  <c r="AD55" i="1"/>
  <c r="AC55" i="1"/>
  <c r="AB55" i="1"/>
  <c r="AA55" i="1"/>
  <c r="Z55" i="1"/>
  <c r="AI54" i="1"/>
  <c r="AH54" i="1"/>
  <c r="AG54" i="1"/>
  <c r="AF54" i="1"/>
  <c r="AE54" i="1"/>
  <c r="AD54" i="1"/>
  <c r="AC54" i="1"/>
  <c r="AB54" i="1"/>
  <c r="AA54" i="1"/>
  <c r="Z54" i="1"/>
  <c r="AI51" i="1"/>
  <c r="AH51" i="1"/>
  <c r="AG51" i="1"/>
  <c r="AF51" i="1"/>
  <c r="AE51" i="1"/>
  <c r="AD51" i="1"/>
  <c r="AC51" i="1"/>
  <c r="AB51" i="1"/>
  <c r="AA51" i="1"/>
  <c r="Z51" i="1"/>
  <c r="AI50" i="1"/>
  <c r="AH50" i="1"/>
  <c r="AG50" i="1"/>
  <c r="AF50" i="1"/>
  <c r="AE50" i="1"/>
  <c r="AD50" i="1"/>
  <c r="AC50" i="1"/>
  <c r="AB50" i="1"/>
  <c r="AA50" i="1"/>
  <c r="Z50" i="1"/>
  <c r="AI49" i="1"/>
  <c r="AH49" i="1"/>
  <c r="AG49" i="1"/>
  <c r="AF49" i="1"/>
  <c r="AE49" i="1"/>
  <c r="AD49" i="1"/>
  <c r="AC49" i="1"/>
  <c r="AB49" i="1"/>
  <c r="AA49" i="1"/>
  <c r="Z49" i="1"/>
  <c r="AI48" i="1"/>
  <c r="AH48" i="1"/>
  <c r="AG48" i="1"/>
  <c r="AF48" i="1"/>
  <c r="AE48" i="1"/>
  <c r="AD48" i="1"/>
  <c r="AC48" i="1"/>
  <c r="AB48" i="1"/>
  <c r="AA48" i="1"/>
  <c r="Z48" i="1"/>
  <c r="AI47" i="1"/>
  <c r="AH47" i="1"/>
  <c r="AG47" i="1"/>
  <c r="AF47" i="1"/>
  <c r="AE47" i="1"/>
  <c r="AD47" i="1"/>
  <c r="AC47" i="1"/>
  <c r="AB47" i="1"/>
  <c r="AA47" i="1"/>
  <c r="Z47" i="1"/>
  <c r="AI46" i="1"/>
  <c r="AH46" i="1"/>
  <c r="AG46" i="1"/>
  <c r="AF46" i="1"/>
  <c r="AE46" i="1"/>
  <c r="AD46" i="1"/>
  <c r="AC46" i="1"/>
  <c r="AB46" i="1"/>
  <c r="AA46" i="1"/>
  <c r="Z46" i="1"/>
  <c r="AI45" i="1"/>
  <c r="AH45" i="1"/>
  <c r="AG45" i="1"/>
  <c r="AF45" i="1"/>
  <c r="AE45" i="1"/>
  <c r="AD45" i="1"/>
  <c r="AC45" i="1"/>
  <c r="AB45" i="1"/>
  <c r="AA45" i="1"/>
  <c r="Z45" i="1"/>
  <c r="AI44" i="1"/>
  <c r="AH44" i="1"/>
  <c r="AG44" i="1"/>
  <c r="AF44" i="1"/>
  <c r="AE44" i="1"/>
  <c r="AD44" i="1"/>
  <c r="AC44" i="1"/>
  <c r="AB44" i="1"/>
  <c r="AA44" i="1"/>
  <c r="Z44" i="1"/>
  <c r="AI43" i="1"/>
  <c r="AH43" i="1"/>
  <c r="AG43" i="1"/>
  <c r="AF43" i="1"/>
  <c r="AE43" i="1"/>
  <c r="AD43" i="1"/>
  <c r="AC43" i="1"/>
  <c r="AB43" i="1"/>
  <c r="AA43" i="1"/>
  <c r="Z43" i="1"/>
  <c r="AI42" i="1"/>
  <c r="AH42" i="1"/>
  <c r="AG42" i="1"/>
  <c r="AF42" i="1"/>
  <c r="AE42" i="1"/>
  <c r="AD42" i="1"/>
  <c r="AC42" i="1"/>
  <c r="AB42" i="1"/>
  <c r="AA42" i="1"/>
  <c r="Z42" i="1"/>
  <c r="AI41" i="1"/>
  <c r="AH41" i="1"/>
  <c r="AG41" i="1"/>
  <c r="AF41" i="1"/>
  <c r="AE41" i="1"/>
  <c r="AD41" i="1"/>
  <c r="AC41" i="1"/>
  <c r="AB41" i="1"/>
  <c r="AA41" i="1"/>
  <c r="Z41" i="1"/>
  <c r="AI40" i="1"/>
  <c r="AH40" i="1"/>
  <c r="AG40" i="1"/>
  <c r="AF40" i="1"/>
  <c r="AE40" i="1"/>
  <c r="AD40" i="1"/>
  <c r="AC40" i="1"/>
  <c r="AB40" i="1"/>
  <c r="AA40" i="1"/>
  <c r="Z40" i="1"/>
  <c r="AI39" i="1"/>
  <c r="AH39" i="1"/>
  <c r="AG39" i="1"/>
  <c r="AF39" i="1"/>
  <c r="AE39" i="1"/>
  <c r="AD39" i="1"/>
  <c r="AC39" i="1"/>
  <c r="AB39" i="1"/>
  <c r="AA39" i="1"/>
  <c r="Z39" i="1"/>
  <c r="AI38" i="1"/>
  <c r="AH38" i="1"/>
  <c r="AG38" i="1"/>
  <c r="AF38" i="1"/>
  <c r="AE38" i="1"/>
  <c r="AD38" i="1"/>
  <c r="AC38" i="1"/>
  <c r="AB38" i="1"/>
  <c r="AA38" i="1"/>
  <c r="Z38" i="1"/>
  <c r="AI37" i="1"/>
  <c r="AH37" i="1"/>
  <c r="AG37" i="1"/>
  <c r="AF37" i="1"/>
  <c r="AE37" i="1"/>
  <c r="AD37" i="1"/>
  <c r="AC37" i="1"/>
  <c r="AB37" i="1"/>
  <c r="AA37" i="1"/>
  <c r="Z37" i="1"/>
  <c r="AI36" i="1"/>
  <c r="AH36" i="1"/>
  <c r="AG36" i="1"/>
  <c r="AF36" i="1"/>
  <c r="AE36" i="1"/>
  <c r="AD36" i="1"/>
  <c r="AC36" i="1"/>
  <c r="AB36" i="1"/>
  <c r="AA36" i="1"/>
  <c r="Z36" i="1"/>
  <c r="AI35" i="1"/>
  <c r="AH35" i="1"/>
  <c r="AG35" i="1"/>
  <c r="AF35" i="1"/>
  <c r="AE35" i="1"/>
  <c r="AD35" i="1"/>
  <c r="AC35" i="1"/>
  <c r="AB35" i="1"/>
  <c r="AA35" i="1"/>
  <c r="Z35" i="1"/>
  <c r="AI34" i="1"/>
  <c r="AH34" i="1"/>
  <c r="AG34" i="1"/>
  <c r="AF34" i="1"/>
  <c r="AE34" i="1"/>
  <c r="AD34" i="1"/>
  <c r="AC34" i="1"/>
  <c r="AB34" i="1"/>
  <c r="AA34" i="1"/>
  <c r="Z34" i="1"/>
  <c r="AI33" i="1"/>
  <c r="AH33" i="1"/>
  <c r="AG33" i="1"/>
  <c r="AF33" i="1"/>
  <c r="AE33" i="1"/>
  <c r="AD33" i="1"/>
  <c r="AC33" i="1"/>
  <c r="AB33" i="1"/>
  <c r="AA33" i="1"/>
  <c r="Z33" i="1"/>
  <c r="AI32" i="1"/>
  <c r="AH32" i="1"/>
  <c r="AG32" i="1"/>
  <c r="AF32" i="1"/>
  <c r="AE32" i="1"/>
  <c r="AD32" i="1"/>
  <c r="AC32" i="1"/>
  <c r="AB32" i="1"/>
  <c r="AA32" i="1"/>
  <c r="Z32" i="1"/>
  <c r="AI31" i="1"/>
  <c r="AH31" i="1"/>
  <c r="AG31" i="1"/>
  <c r="AF31" i="1"/>
  <c r="AE31" i="1"/>
  <c r="AD31" i="1"/>
  <c r="AC31" i="1"/>
  <c r="AB31" i="1"/>
  <c r="AA31" i="1"/>
  <c r="Z31" i="1"/>
  <c r="AI5" i="1"/>
  <c r="AH5" i="1"/>
  <c r="AG5" i="1"/>
  <c r="AF5" i="1"/>
  <c r="AE5" i="1"/>
  <c r="AD5" i="1"/>
  <c r="AC5" i="1"/>
  <c r="AB5" i="1"/>
  <c r="AA5" i="1"/>
  <c r="Z5" i="1"/>
  <c r="AI30" i="1"/>
  <c r="AH30" i="1"/>
  <c r="AG30" i="1"/>
  <c r="AF30" i="1"/>
  <c r="AE30" i="1"/>
  <c r="AD30" i="1"/>
  <c r="AC30" i="1"/>
  <c r="AB30" i="1"/>
  <c r="AA30" i="1"/>
  <c r="Z30" i="1"/>
  <c r="AI29" i="1"/>
  <c r="AH29" i="1"/>
  <c r="AG29" i="1"/>
  <c r="AF29" i="1"/>
  <c r="AE29" i="1"/>
  <c r="AD29" i="1"/>
  <c r="AC29" i="1"/>
  <c r="AB29" i="1"/>
  <c r="AA29" i="1"/>
  <c r="Z29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AI21" i="1"/>
  <c r="AH21" i="1"/>
  <c r="AG21" i="1"/>
  <c r="AF21" i="1"/>
  <c r="AE21" i="1"/>
  <c r="AD21" i="1"/>
  <c r="AC21" i="1"/>
  <c r="AB21" i="1"/>
  <c r="AA21" i="1"/>
  <c r="Z21" i="1"/>
  <c r="AI20" i="1"/>
  <c r="AH20" i="1"/>
  <c r="AG20" i="1"/>
  <c r="AF20" i="1"/>
  <c r="AE20" i="1"/>
  <c r="AD20" i="1"/>
  <c r="AC20" i="1"/>
  <c r="AB20" i="1"/>
  <c r="AA20" i="1"/>
  <c r="Z20" i="1"/>
  <c r="AI19" i="1"/>
  <c r="AH19" i="1"/>
  <c r="AG19" i="1"/>
  <c r="AF19" i="1"/>
  <c r="AE19" i="1"/>
  <c r="AD19" i="1"/>
  <c r="AC19" i="1"/>
  <c r="AB19" i="1"/>
  <c r="AA19" i="1"/>
  <c r="Z19" i="1"/>
  <c r="AI18" i="1"/>
  <c r="AH18" i="1"/>
  <c r="AG18" i="1"/>
  <c r="AF18" i="1"/>
  <c r="AE18" i="1"/>
  <c r="AD18" i="1"/>
  <c r="AC18" i="1"/>
  <c r="AB18" i="1"/>
  <c r="AA18" i="1"/>
  <c r="Z18" i="1"/>
  <c r="AI17" i="1"/>
  <c r="AH17" i="1"/>
  <c r="AG17" i="1"/>
  <c r="AF17" i="1"/>
  <c r="AE17" i="1"/>
  <c r="AD17" i="1"/>
  <c r="AC17" i="1"/>
  <c r="AB17" i="1"/>
  <c r="AA17" i="1"/>
  <c r="Z17" i="1"/>
  <c r="AI16" i="1"/>
  <c r="AH16" i="1"/>
  <c r="AG16" i="1"/>
  <c r="AF16" i="1"/>
  <c r="AE16" i="1"/>
  <c r="AD16" i="1"/>
  <c r="AC16" i="1"/>
  <c r="AB16" i="1"/>
  <c r="AA16" i="1"/>
  <c r="Z16" i="1"/>
  <c r="AI15" i="1"/>
  <c r="AH15" i="1"/>
  <c r="AG15" i="1"/>
  <c r="AF15" i="1"/>
  <c r="AE15" i="1"/>
  <c r="AD15" i="1"/>
  <c r="AC15" i="1"/>
  <c r="AB15" i="1"/>
  <c r="AA15" i="1"/>
  <c r="Z15" i="1"/>
  <c r="AI14" i="1"/>
  <c r="AH14" i="1"/>
  <c r="AG14" i="1"/>
  <c r="AF14" i="1"/>
  <c r="AE14" i="1"/>
  <c r="AD14" i="1"/>
  <c r="AC14" i="1"/>
  <c r="AB14" i="1"/>
  <c r="AA14" i="1"/>
  <c r="Z14" i="1"/>
  <c r="AI13" i="1"/>
  <c r="AH13" i="1"/>
  <c r="AG13" i="1"/>
  <c r="AF13" i="1"/>
  <c r="AE13" i="1"/>
  <c r="AD13" i="1"/>
  <c r="AC13" i="1"/>
  <c r="AB13" i="1"/>
  <c r="AA13" i="1"/>
  <c r="Z13" i="1"/>
  <c r="AI12" i="1"/>
  <c r="AH12" i="1"/>
  <c r="AG12" i="1"/>
  <c r="AF12" i="1"/>
  <c r="AE12" i="1"/>
  <c r="AD12" i="1"/>
  <c r="AC12" i="1"/>
  <c r="AB12" i="1"/>
  <c r="AA12" i="1"/>
  <c r="Z12" i="1"/>
  <c r="AI11" i="1"/>
  <c r="AH11" i="1"/>
  <c r="AG11" i="1"/>
  <c r="AF11" i="1"/>
  <c r="AE11" i="1"/>
  <c r="AD11" i="1"/>
  <c r="AC11" i="1"/>
  <c r="AB11" i="1"/>
  <c r="AA11" i="1"/>
  <c r="Z11" i="1"/>
  <c r="AI10" i="1"/>
  <c r="AH10" i="1"/>
  <c r="AG10" i="1"/>
  <c r="AF10" i="1"/>
  <c r="AE10" i="1"/>
  <c r="AD10" i="1"/>
  <c r="AC10" i="1"/>
  <c r="AB10" i="1"/>
  <c r="AA10" i="1"/>
  <c r="Z10" i="1"/>
  <c r="AI9" i="1"/>
  <c r="AH9" i="1"/>
  <c r="AG9" i="1"/>
  <c r="AF9" i="1"/>
  <c r="AE9" i="1"/>
  <c r="AD9" i="1"/>
  <c r="AC9" i="1"/>
  <c r="AB9" i="1"/>
  <c r="AA9" i="1"/>
  <c r="Z9" i="1"/>
  <c r="AI8" i="1"/>
  <c r="AH8" i="1"/>
  <c r="AG8" i="1"/>
  <c r="AF8" i="1"/>
  <c r="AE8" i="1"/>
  <c r="AD8" i="1"/>
  <c r="AC8" i="1"/>
  <c r="AB8" i="1"/>
  <c r="AA8" i="1"/>
  <c r="Z8" i="1"/>
  <c r="AI7" i="1"/>
  <c r="AH7" i="1"/>
  <c r="AG7" i="1"/>
  <c r="AF7" i="1"/>
  <c r="AE7" i="1"/>
  <c r="AD7" i="1"/>
  <c r="AC7" i="1"/>
  <c r="AB7" i="1"/>
  <c r="AA7" i="1"/>
  <c r="Z7" i="1"/>
  <c r="AI6" i="1"/>
  <c r="AH6" i="1"/>
  <c r="AG6" i="1"/>
  <c r="AF6" i="1"/>
  <c r="AE6" i="1"/>
  <c r="AD6" i="1"/>
  <c r="AC6" i="1"/>
  <c r="AB6" i="1"/>
  <c r="AA6" i="1"/>
  <c r="Z6" i="1"/>
  <c r="C157" i="1" l="1"/>
  <c r="C161" i="1"/>
  <c r="D160" i="1"/>
  <c r="C158" i="1"/>
  <c r="D157" i="1"/>
  <c r="D161" i="1"/>
  <c r="C159" i="1"/>
  <c r="D158" i="1"/>
  <c r="C160" i="1"/>
  <c r="D159" i="1"/>
  <c r="D162" i="1" l="1"/>
  <c r="C162" i="1"/>
</calcChain>
</file>

<file path=xl/comments1.xml><?xml version="1.0" encoding="utf-8"?>
<comments xmlns="http://schemas.openxmlformats.org/spreadsheetml/2006/main">
  <authors>
    <author>J.H.AN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>(C,R,U,D)</t>
        </r>
        <r>
          <rPr>
            <sz val="9"/>
            <color indexed="81"/>
            <rFont val="돋움"/>
            <family val="3"/>
            <charset val="129"/>
          </rPr>
          <t>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Create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Read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Update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Delete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J.H.AN: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간이법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FP</t>
        </r>
      </text>
    </comment>
  </commentList>
</comments>
</file>

<file path=xl/sharedStrings.xml><?xml version="1.0" encoding="utf-8"?>
<sst xmlns="http://schemas.openxmlformats.org/spreadsheetml/2006/main" count="699" uniqueCount="336">
  <si>
    <t>메뉴</t>
    <phoneticPr fontId="10" type="noConversion"/>
  </si>
  <si>
    <t>출력물</t>
    <phoneticPr fontId="10" type="noConversion"/>
  </si>
  <si>
    <t>팝업</t>
    <phoneticPr fontId="10" type="noConversion"/>
  </si>
  <si>
    <t>탭</t>
    <phoneticPr fontId="10" type="noConversion"/>
  </si>
  <si>
    <t>계</t>
    <phoneticPr fontId="10" type="noConversion"/>
  </si>
  <si>
    <t>계</t>
    <phoneticPr fontId="10" type="noConversion"/>
  </si>
  <si>
    <t>중분류</t>
    <phoneticPr fontId="22" type="noConversion"/>
  </si>
  <si>
    <t>소분류</t>
    <phoneticPr fontId="22" type="noConversion"/>
  </si>
  <si>
    <t>구분</t>
    <phoneticPr fontId="10" type="noConversion"/>
  </si>
  <si>
    <t>개발자</t>
    <phoneticPr fontId="10" type="noConversion"/>
  </si>
  <si>
    <t>구현단계</t>
    <phoneticPr fontId="22" type="noConversion"/>
  </si>
  <si>
    <t>배치</t>
    <phoneticPr fontId="10" type="noConversion"/>
  </si>
  <si>
    <t>집계</t>
    <phoneticPr fontId="10" type="noConversion"/>
  </si>
  <si>
    <t>집계를 위한 수식</t>
    <phoneticPr fontId="10" type="noConversion"/>
  </si>
  <si>
    <t>프로그램 목록</t>
    <phoneticPr fontId="22" type="noConversion"/>
  </si>
  <si>
    <t>개발시작일(계획)</t>
    <phoneticPr fontId="10" type="noConversion"/>
  </si>
  <si>
    <t>개발종료일(계획)</t>
    <phoneticPr fontId="10" type="noConversion"/>
  </si>
  <si>
    <t>개발시작일(실적)</t>
    <phoneticPr fontId="10" type="noConversion"/>
  </si>
  <si>
    <t>개발종료일(실적)</t>
    <phoneticPr fontId="10" type="noConversion"/>
  </si>
  <si>
    <t>관련테이블개수</t>
    <phoneticPr fontId="10" type="noConversion"/>
  </si>
  <si>
    <t>C</t>
    <phoneticPr fontId="10" type="noConversion"/>
  </si>
  <si>
    <t>R</t>
    <phoneticPr fontId="10" type="noConversion"/>
  </si>
  <si>
    <t>U</t>
    <phoneticPr fontId="10" type="noConversion"/>
  </si>
  <si>
    <t>D</t>
    <phoneticPr fontId="10" type="noConversion"/>
  </si>
  <si>
    <t>1단계 구현</t>
    <phoneticPr fontId="10" type="noConversion"/>
  </si>
  <si>
    <t>2단계 구현</t>
    <phoneticPr fontId="10" type="noConversion"/>
  </si>
  <si>
    <t>소프트웨어규모</t>
    <phoneticPr fontId="10" type="noConversion"/>
  </si>
  <si>
    <t>소프트웨어규모</t>
    <phoneticPr fontId="10" type="noConversion"/>
  </si>
  <si>
    <t>연구과제관리팀등록</t>
  </si>
  <si>
    <t>연구관리자권한등록</t>
  </si>
  <si>
    <t>표준연구계정등록</t>
  </si>
  <si>
    <t>청구유형별회계계정과목매핑등록</t>
  </si>
  <si>
    <t>전년도자료복사</t>
  </si>
  <si>
    <t>간접비 배분정보등록</t>
  </si>
  <si>
    <t>지원기관등록</t>
  </si>
  <si>
    <t>지원사업별 기준정보등록</t>
  </si>
  <si>
    <t>지원사업별 연구계정등록</t>
  </si>
  <si>
    <t>표준연구계정검색팝업</t>
  </si>
  <si>
    <t>지원사업별 청구유형조회</t>
  </si>
  <si>
    <t>지원사업별 청구유형등록</t>
  </si>
  <si>
    <t>회의시간외기준등록</t>
  </si>
  <si>
    <t>전문가활용기준등록</t>
  </si>
  <si>
    <t>국외출장비기준등록</t>
  </si>
  <si>
    <t>출장비산정팝업</t>
  </si>
  <si>
    <t>국가및도시별등급등록</t>
  </si>
  <si>
    <t>연구담당자일괄변경</t>
  </si>
  <si>
    <t>기초코드조회</t>
  </si>
  <si>
    <t>연구인력</t>
  </si>
  <si>
    <t>외부연구인력등록중복체크</t>
  </si>
  <si>
    <t>외부연구인력등록</t>
  </si>
  <si>
    <t>연구인력 이체계좌관리</t>
  </si>
  <si>
    <t>연구인력 전자서명관리</t>
  </si>
  <si>
    <t>타기관참여율관리</t>
  </si>
  <si>
    <t>심사풀관리</t>
  </si>
  <si>
    <t>전임교원검색</t>
  </si>
  <si>
    <t>교내공모정보기본정보등록</t>
  </si>
  <si>
    <t>신청요건등록</t>
  </si>
  <si>
    <t>심사항목등록</t>
  </si>
  <si>
    <t>심사위원선정</t>
  </si>
  <si>
    <t>심사위원풀검색</t>
  </si>
  <si>
    <t>교외공모정보등록</t>
  </si>
  <si>
    <t>교내공모정보상세조회</t>
  </si>
  <si>
    <t>실행예산등록</t>
  </si>
  <si>
    <t>참여연구원등록</t>
  </si>
  <si>
    <t>공유정보 요청</t>
  </si>
  <si>
    <t>교원대외활동정보검색</t>
  </si>
  <si>
    <t>교외유사과제검색</t>
  </si>
  <si>
    <t>교외공모과제신청</t>
  </si>
  <si>
    <t>교내우수학술연구비신청서등록</t>
  </si>
  <si>
    <t>과제검토및심사</t>
  </si>
  <si>
    <t>교내 공모과제 최종심사</t>
  </si>
  <si>
    <t>교외 공모과제 검토</t>
  </si>
  <si>
    <t>연구및사업계획서현황출력</t>
  </si>
  <si>
    <t>연구과제 상세조회</t>
  </si>
  <si>
    <t>예산편성조회</t>
  </si>
  <si>
    <t>참여연구원조회</t>
  </si>
  <si>
    <t>연구비 입금내역 조회</t>
  </si>
  <si>
    <t>연구과제 변경신청</t>
  </si>
  <si>
    <t>연구과제 위임(과제별)</t>
  </si>
  <si>
    <t>연구과제 변경현황</t>
  </si>
  <si>
    <t>참여기관</t>
  </si>
  <si>
    <t>과제게시메일발송</t>
  </si>
  <si>
    <t>사업기준정보조회</t>
  </si>
  <si>
    <t>연구과제 중심어 등록</t>
  </si>
  <si>
    <t>연구과제 메일/SMS 발송</t>
  </si>
  <si>
    <t>연구과제 연구비카드 조회</t>
  </si>
  <si>
    <t>선지원신청</t>
  </si>
  <si>
    <t>대응과제조회</t>
  </si>
  <si>
    <t>주관과제매핑등록</t>
  </si>
  <si>
    <t>참여연구원변경내역</t>
  </si>
  <si>
    <t>실행예산변경내역</t>
  </si>
  <si>
    <t>과제정보변경내역</t>
  </si>
  <si>
    <t>과제변경공문</t>
  </si>
  <si>
    <t>연구과제 제재관리</t>
  </si>
  <si>
    <t>연구과제참여율조회</t>
  </si>
  <si>
    <t>연구원참여율현황</t>
  </si>
  <si>
    <t>연구과제 활동확인서 출력</t>
  </si>
  <si>
    <t>연구원 이자신청팝업</t>
  </si>
  <si>
    <t>연구과제이자신청현황</t>
  </si>
  <si>
    <t>연구과제폐기문서관리</t>
  </si>
  <si>
    <t>대응과제관리</t>
  </si>
  <si>
    <t>연구노트관리</t>
  </si>
  <si>
    <t>IRB</t>
  </si>
  <si>
    <t>IRB관리</t>
  </si>
  <si>
    <t>IRB수입결의서생성</t>
  </si>
  <si>
    <t>IRB의뢰건매핑</t>
  </si>
  <si>
    <t>권현문</t>
    <phoneticPr fontId="10" type="noConversion"/>
  </si>
  <si>
    <t>메뉴</t>
  </si>
  <si>
    <t>교내 공모과제 심사</t>
    <phoneticPr fontId="10" type="noConversion"/>
  </si>
  <si>
    <t>연구관리자권한관리</t>
    <phoneticPr fontId="10" type="noConversion"/>
  </si>
  <si>
    <t>표준연구계정관리</t>
    <phoneticPr fontId="10" type="noConversion"/>
  </si>
  <si>
    <t>청구유형별회계계정과목매핑</t>
    <phoneticPr fontId="10" type="noConversion"/>
  </si>
  <si>
    <t>간접비 배분정보관리</t>
    <phoneticPr fontId="10" type="noConversion"/>
  </si>
  <si>
    <t>지원기관관리</t>
    <phoneticPr fontId="10" type="noConversion"/>
  </si>
  <si>
    <t>지원사업관리</t>
    <phoneticPr fontId="10" type="noConversion"/>
  </si>
  <si>
    <t>회의시간외기준금액관리</t>
    <phoneticPr fontId="10" type="noConversion"/>
  </si>
  <si>
    <t>전문가활용기준금액관리</t>
    <phoneticPr fontId="10" type="noConversion"/>
  </si>
  <si>
    <t>국외출장비기준금액관리</t>
    <phoneticPr fontId="10" type="noConversion"/>
  </si>
  <si>
    <t>국가및도시별등급관리</t>
    <phoneticPr fontId="10" type="noConversion"/>
  </si>
  <si>
    <t>외부연구인력관리</t>
    <phoneticPr fontId="10" type="noConversion"/>
  </si>
  <si>
    <t>교내공모정보관리</t>
    <phoneticPr fontId="10" type="noConversion"/>
  </si>
  <si>
    <t>교외공모정보관리</t>
    <phoneticPr fontId="10" type="noConversion"/>
  </si>
  <si>
    <t>공모정보조회및신청</t>
    <phoneticPr fontId="10" type="noConversion"/>
  </si>
  <si>
    <t>연구과제공유신청관리</t>
    <phoneticPr fontId="10" type="noConversion"/>
  </si>
  <si>
    <t>연구및사업계획서현황</t>
    <phoneticPr fontId="10" type="noConversion"/>
  </si>
  <si>
    <t>공모과제 진행현황</t>
    <phoneticPr fontId="10" type="noConversion"/>
  </si>
  <si>
    <t>연구과제관리</t>
    <phoneticPr fontId="10" type="noConversion"/>
  </si>
  <si>
    <t>연구과제변경승인</t>
    <phoneticPr fontId="10" type="noConversion"/>
  </si>
  <si>
    <t>연구과제선지원관리</t>
    <phoneticPr fontId="10" type="noConversion"/>
  </si>
  <si>
    <t>IRB 입금처리</t>
    <phoneticPr fontId="10" type="noConversion"/>
  </si>
  <si>
    <t>팝업</t>
  </si>
  <si>
    <t>출력물</t>
  </si>
  <si>
    <t>탭</t>
  </si>
  <si>
    <t>팝업</t>
    <phoneticPr fontId="10" type="noConversion"/>
  </si>
  <si>
    <t>탭</t>
    <phoneticPr fontId="10" type="noConversion"/>
  </si>
  <si>
    <t>팝업</t>
    <phoneticPr fontId="10" type="noConversion"/>
  </si>
  <si>
    <t>배치</t>
    <phoneticPr fontId="10" type="noConversion"/>
  </si>
  <si>
    <t>지원사업검색팝업</t>
    <phoneticPr fontId="10" type="noConversion"/>
  </si>
  <si>
    <t>관리현황</t>
    <phoneticPr fontId="10" type="noConversion"/>
  </si>
  <si>
    <t>IRB입금현황</t>
    <phoneticPr fontId="10" type="noConversion"/>
  </si>
  <si>
    <t>프로그램명</t>
    <phoneticPr fontId="22" type="noConversion"/>
  </si>
  <si>
    <t>기초정보</t>
    <phoneticPr fontId="10" type="noConversion"/>
  </si>
  <si>
    <t>과제공모</t>
    <phoneticPr fontId="10" type="noConversion"/>
  </si>
  <si>
    <t>소분류(혹은 중분류별) 1단계 소프트웨어 규모</t>
    <phoneticPr fontId="10" type="noConversion"/>
  </si>
  <si>
    <t>소분류(혹은 중분류별) 2단계 소프트웨어 규모</t>
    <phoneticPr fontId="10" type="noConversion"/>
  </si>
  <si>
    <t>김유미</t>
    <phoneticPr fontId="10" type="noConversion"/>
  </si>
  <si>
    <t>비고</t>
    <phoneticPr fontId="10" type="noConversion"/>
  </si>
  <si>
    <t>연구원검색팝업</t>
    <phoneticPr fontId="10" type="noConversion"/>
  </si>
  <si>
    <t>팝업</t>
    <phoneticPr fontId="10" type="noConversion"/>
  </si>
  <si>
    <t>권현문</t>
    <phoneticPr fontId="10" type="noConversion"/>
  </si>
  <si>
    <t>사업팀승인일</t>
    <phoneticPr fontId="10" type="noConversion"/>
  </si>
  <si>
    <t>프로그램 S/W 규모</t>
    <phoneticPr fontId="10" type="noConversion"/>
  </si>
  <si>
    <t>메뉴 기준 실적</t>
    <phoneticPr fontId="10" type="noConversion"/>
  </si>
  <si>
    <t>메뉴 기준 계획</t>
    <phoneticPr fontId="10" type="noConversion"/>
  </si>
  <si>
    <t>FP 기준 실적</t>
    <phoneticPr fontId="10" type="noConversion"/>
  </si>
  <si>
    <t>FP 기준 계획</t>
    <phoneticPr fontId="10" type="noConversion"/>
  </si>
  <si>
    <t>사업팀 승인 메뉴</t>
    <phoneticPr fontId="10" type="noConversion"/>
  </si>
  <si>
    <t>사업팀 승인 S/W 규모</t>
    <phoneticPr fontId="10" type="noConversion"/>
  </si>
  <si>
    <t>실적집계</t>
    <phoneticPr fontId="10" type="noConversion"/>
  </si>
  <si>
    <t>계</t>
    <phoneticPr fontId="10" type="noConversion"/>
  </si>
  <si>
    <t>메뉴 기준 누적 완료 개수</t>
    <phoneticPr fontId="10" type="noConversion"/>
  </si>
  <si>
    <t>메뉴 기준 누적 계획 개수</t>
    <phoneticPr fontId="10" type="noConversion"/>
  </si>
  <si>
    <t>FP 기준 누적 완료 규모</t>
    <phoneticPr fontId="10" type="noConversion"/>
  </si>
  <si>
    <t>FP 기준 누적 계획 규모</t>
    <phoneticPr fontId="10" type="noConversion"/>
  </si>
  <si>
    <t>사업팀 승인 메뉴 개수</t>
    <phoneticPr fontId="10" type="noConversion"/>
  </si>
  <si>
    <t>사업팀 승인 S/W 규모</t>
    <phoneticPr fontId="10" type="noConversion"/>
  </si>
  <si>
    <t>진척율 산정용 S/W 규모</t>
    <phoneticPr fontId="10" type="noConversion"/>
  </si>
  <si>
    <t>교외공모정보보기</t>
    <phoneticPr fontId="10" type="noConversion"/>
  </si>
  <si>
    <t>교외공모맞춤정보등록</t>
    <phoneticPr fontId="10" type="noConversion"/>
  </si>
  <si>
    <t>연구분야검색팝업</t>
    <phoneticPr fontId="10" type="noConversion"/>
  </si>
  <si>
    <t>교외공모맞춤정보메일발송</t>
    <phoneticPr fontId="10" type="noConversion"/>
  </si>
  <si>
    <t>연구과제 현황조회</t>
    <phoneticPr fontId="10" type="noConversion"/>
  </si>
  <si>
    <t>연구과제 부가정보 수정</t>
    <phoneticPr fontId="10" type="noConversion"/>
  </si>
  <si>
    <t>연구과제 부가정보 조회</t>
    <phoneticPr fontId="10" type="noConversion"/>
  </si>
  <si>
    <t>연구노트발급정보조회및신청</t>
    <phoneticPr fontId="10" type="noConversion"/>
  </si>
  <si>
    <t>배치</t>
  </si>
  <si>
    <t>연구과제 보고서 등록</t>
    <phoneticPr fontId="10" type="noConversion"/>
  </si>
  <si>
    <t>연구과제 진행상태 조회</t>
    <phoneticPr fontId="10" type="noConversion"/>
  </si>
  <si>
    <t>연구과제 결과물 조회</t>
    <phoneticPr fontId="10" type="noConversion"/>
  </si>
  <si>
    <t>연구과제 보고서(성과물) 조회</t>
    <phoneticPr fontId="10" type="noConversion"/>
  </si>
  <si>
    <t>추가</t>
    <phoneticPr fontId="10" type="noConversion"/>
  </si>
  <si>
    <t>연구과제부가정보수정</t>
    <phoneticPr fontId="10" type="noConversion"/>
  </si>
  <si>
    <t>연구과제 제출예정정보 등록</t>
    <phoneticPr fontId="10" type="noConversion"/>
  </si>
  <si>
    <t>삭제</t>
    <phoneticPr fontId="10" type="noConversion"/>
  </si>
  <si>
    <t>연구노트발급신청</t>
  </si>
  <si>
    <t>연구과제공유정보관리</t>
    <phoneticPr fontId="10" type="noConversion"/>
  </si>
  <si>
    <t>연구노트발급정보조회및신청에 통합됨</t>
  </si>
  <si>
    <t>연구과제부가정보수정 팝업에 통합</t>
  </si>
  <si>
    <t>참여기관 탭에 통합</t>
  </si>
  <si>
    <t>연구과제보고서 등록으로 변경</t>
    <phoneticPr fontId="10" type="noConversion"/>
  </si>
  <si>
    <t>날짜</t>
    <phoneticPr fontId="22" type="noConversion"/>
  </si>
  <si>
    <t>변경</t>
    <phoneticPr fontId="22" type="noConversion"/>
  </si>
  <si>
    <t>메뉴명</t>
    <phoneticPr fontId="22" type="noConversion"/>
  </si>
  <si>
    <t>변경사유</t>
    <phoneticPr fontId="22" type="noConversion"/>
  </si>
  <si>
    <t>과제관리</t>
    <phoneticPr fontId="10" type="noConversion"/>
  </si>
  <si>
    <t>변경내역</t>
    <phoneticPr fontId="10" type="noConversion"/>
  </si>
  <si>
    <t>연구과제변경승인 페이지에 포함</t>
    <phoneticPr fontId="10" type="noConversion"/>
  </si>
  <si>
    <t>삭제</t>
    <phoneticPr fontId="10" type="noConversion"/>
  </si>
  <si>
    <t>연구과제이자신청조회에 포함</t>
    <phoneticPr fontId="10" type="noConversion"/>
  </si>
  <si>
    <t>추가</t>
    <phoneticPr fontId="10" type="noConversion"/>
  </si>
  <si>
    <t>과제관리</t>
    <phoneticPr fontId="10" type="noConversion"/>
  </si>
  <si>
    <t>논문검색</t>
    <phoneticPr fontId="10" type="noConversion"/>
  </si>
  <si>
    <t>논문검색</t>
    <phoneticPr fontId="10" type="noConversion"/>
  </si>
  <si>
    <t>팝업</t>
    <phoneticPr fontId="10" type="noConversion"/>
  </si>
  <si>
    <t>변경</t>
    <phoneticPr fontId="10" type="noConversion"/>
  </si>
  <si>
    <t>과제관리</t>
    <phoneticPr fontId="10" type="noConversion"/>
  </si>
  <si>
    <t>예산편성팝업</t>
    <phoneticPr fontId="10" type="noConversion"/>
  </si>
  <si>
    <t>기초정보 &gt; 표준연구계정검색팝업으로 대체</t>
    <phoneticPr fontId="10" type="noConversion"/>
  </si>
  <si>
    <t>참여연구원등록</t>
    <phoneticPr fontId="10" type="noConversion"/>
  </si>
  <si>
    <t>실행예산등록</t>
    <phoneticPr fontId="10" type="noConversion"/>
  </si>
  <si>
    <t>기본정보등록</t>
    <phoneticPr fontId="10" type="noConversion"/>
  </si>
  <si>
    <t>지원사업선택</t>
    <phoneticPr fontId="10" type="noConversion"/>
  </si>
  <si>
    <t>과제관리</t>
    <phoneticPr fontId="10" type="noConversion"/>
  </si>
  <si>
    <t>추가</t>
    <phoneticPr fontId="10" type="noConversion"/>
  </si>
  <si>
    <t>분류</t>
    <phoneticPr fontId="10" type="noConversion"/>
  </si>
  <si>
    <t>위탁/공동/협동/참여 기관 등록 팝업</t>
    <phoneticPr fontId="10" type="noConversion"/>
  </si>
  <si>
    <t>연구과제 민간/지자체 관리 팝업</t>
    <phoneticPr fontId="10" type="noConversion"/>
  </si>
  <si>
    <t>연구과제이자신청 팝업</t>
    <phoneticPr fontId="10" type="noConversion"/>
  </si>
  <si>
    <t>이자신청이력 팝업</t>
    <phoneticPr fontId="10" type="noConversion"/>
  </si>
  <si>
    <t>참여연구원등록팝업(월인건비편성)</t>
    <phoneticPr fontId="10" type="noConversion"/>
  </si>
  <si>
    <t>교원용</t>
    <phoneticPr fontId="10" type="noConversion"/>
  </si>
  <si>
    <t>학생용</t>
    <phoneticPr fontId="10" type="noConversion"/>
  </si>
  <si>
    <t>O</t>
  </si>
  <si>
    <t>연구과제 이월금 신청조회</t>
    <phoneticPr fontId="10" type="noConversion"/>
  </si>
  <si>
    <t>추가</t>
    <phoneticPr fontId="10" type="noConversion"/>
  </si>
  <si>
    <t>과제관리</t>
    <phoneticPr fontId="10" type="noConversion"/>
  </si>
  <si>
    <t>연구과제 이월금 신청팝업</t>
    <phoneticPr fontId="10" type="noConversion"/>
  </si>
  <si>
    <t>연구과제 이월금 신청팝업</t>
    <phoneticPr fontId="10" type="noConversion"/>
  </si>
  <si>
    <t>연구과제 이월금 신청처리/취소팝업</t>
    <phoneticPr fontId="10" type="noConversion"/>
  </si>
  <si>
    <t>연구과제 이월금 신청처리/취소팝업</t>
    <phoneticPr fontId="10" type="noConversion"/>
  </si>
  <si>
    <t>연구과제이자신청</t>
    <phoneticPr fontId="10" type="noConversion"/>
  </si>
  <si>
    <t>연구과제권한위임</t>
    <phoneticPr fontId="10" type="noConversion"/>
  </si>
  <si>
    <t>추가</t>
    <phoneticPr fontId="10" type="noConversion"/>
  </si>
  <si>
    <t>연구과제권한위임등록</t>
    <phoneticPr fontId="10" type="noConversion"/>
  </si>
  <si>
    <t>연구과제권한위임등록</t>
    <phoneticPr fontId="10" type="noConversion"/>
  </si>
  <si>
    <t>삭제</t>
    <phoneticPr fontId="10" type="noConversion"/>
  </si>
  <si>
    <t>과제관리</t>
    <phoneticPr fontId="10" type="noConversion"/>
  </si>
  <si>
    <t>연구과제이자관리</t>
    <phoneticPr fontId="10" type="noConversion"/>
  </si>
  <si>
    <t>이자신청과 신청현황으로 대체</t>
    <phoneticPr fontId="10" type="noConversion"/>
  </si>
  <si>
    <t>삭제</t>
    <phoneticPr fontId="10" type="noConversion"/>
  </si>
  <si>
    <t>IRB</t>
    <phoneticPr fontId="10" type="noConversion"/>
  </si>
  <si>
    <t>IRB의뢰 등록</t>
    <phoneticPr fontId="10" type="noConversion"/>
  </si>
  <si>
    <t>IRB의뢰 결과보기</t>
    <phoneticPr fontId="10" type="noConversion"/>
  </si>
  <si>
    <t>과제관리</t>
    <phoneticPr fontId="10" type="noConversion"/>
  </si>
  <si>
    <t>연구과제 기본정보수정</t>
    <phoneticPr fontId="10" type="noConversion"/>
  </si>
  <si>
    <t>연구과제부가정보수정에 통합</t>
    <phoneticPr fontId="10" type="noConversion"/>
  </si>
  <si>
    <t>팝업</t>
    <phoneticPr fontId="10" type="noConversion"/>
  </si>
  <si>
    <t>권현문</t>
    <phoneticPr fontId="10" type="noConversion"/>
  </si>
  <si>
    <t>IRB</t>
    <phoneticPr fontId="10" type="noConversion"/>
  </si>
  <si>
    <t>추가</t>
    <phoneticPr fontId="10" type="noConversion"/>
  </si>
  <si>
    <t>가수금조회</t>
    <phoneticPr fontId="10" type="noConversion"/>
  </si>
  <si>
    <t>연구비입금의 가수금조회 이용</t>
    <phoneticPr fontId="10" type="noConversion"/>
  </si>
  <si>
    <t>문은실</t>
    <phoneticPr fontId="10" type="noConversion"/>
  </si>
  <si>
    <t>IRB의뢰및결과조회</t>
    <phoneticPr fontId="10" type="noConversion"/>
  </si>
  <si>
    <t>IRB의뢰검색팝업</t>
    <phoneticPr fontId="10" type="noConversion"/>
  </si>
  <si>
    <t>IRB의뢰검색팝업</t>
    <phoneticPr fontId="10" type="noConversion"/>
  </si>
  <si>
    <t>IRB입금상세보기</t>
    <phoneticPr fontId="10" type="noConversion"/>
  </si>
  <si>
    <t>기관별과제번호조회팝업</t>
    <phoneticPr fontId="10" type="noConversion"/>
  </si>
  <si>
    <t>기관별과제번호조회팝업</t>
    <phoneticPr fontId="10" type="noConversion"/>
  </si>
  <si>
    <t>추가건수</t>
    <phoneticPr fontId="10" type="noConversion"/>
  </si>
  <si>
    <t>삭제건수</t>
    <phoneticPr fontId="10" type="noConversion"/>
  </si>
  <si>
    <t>변동건수</t>
    <phoneticPr fontId="10" type="noConversion"/>
  </si>
  <si>
    <t>문은실</t>
    <phoneticPr fontId="10" type="noConversion"/>
  </si>
  <si>
    <t>IRB입금현황에 통합</t>
    <phoneticPr fontId="10" type="noConversion"/>
  </si>
  <si>
    <t>문은실</t>
    <phoneticPr fontId="10" type="noConversion"/>
  </si>
  <si>
    <t>교내연구계획서등록(비사)</t>
    <phoneticPr fontId="10" type="noConversion"/>
  </si>
  <si>
    <t>교내연구계획서등록(스칼라)</t>
    <phoneticPr fontId="10" type="noConversion"/>
  </si>
  <si>
    <t>권현문</t>
    <phoneticPr fontId="10" type="noConversion"/>
  </si>
  <si>
    <t>과제공모</t>
    <phoneticPr fontId="10" type="noConversion"/>
  </si>
  <si>
    <t>교내연구계획서등록(스칼라)</t>
    <phoneticPr fontId="10" type="noConversion"/>
  </si>
  <si>
    <t>추가</t>
    <phoneticPr fontId="10" type="noConversion"/>
  </si>
  <si>
    <t xml:space="preserve">교내연구계획서 </t>
    <phoneticPr fontId="10" type="noConversion"/>
  </si>
  <si>
    <t>IRB의뢰및결과조회</t>
    <phoneticPr fontId="10" type="noConversion"/>
  </si>
  <si>
    <t>IRB의뢰 등록</t>
    <phoneticPr fontId="10" type="noConversion"/>
  </si>
  <si>
    <t>IRB의뢰 결과보기</t>
    <phoneticPr fontId="10" type="noConversion"/>
  </si>
  <si>
    <t>IRB입금현황</t>
    <phoneticPr fontId="10" type="noConversion"/>
  </si>
  <si>
    <t>IRB 입금처리</t>
    <phoneticPr fontId="10" type="noConversion"/>
  </si>
  <si>
    <t>IRB의뢰건매핑</t>
    <phoneticPr fontId="10" type="noConversion"/>
  </si>
  <si>
    <t>IRB의뢰검색팝업</t>
    <phoneticPr fontId="10" type="noConversion"/>
  </si>
  <si>
    <t>IRB관리</t>
    <phoneticPr fontId="10" type="noConversion"/>
  </si>
  <si>
    <t>실행예산수립</t>
    <phoneticPr fontId="10" type="noConversion"/>
  </si>
  <si>
    <t>권현문</t>
    <phoneticPr fontId="10" type="noConversion"/>
  </si>
  <si>
    <t>메뉴</t>
    <phoneticPr fontId="10" type="noConversion"/>
  </si>
  <si>
    <t>지원요건관리</t>
    <phoneticPr fontId="10" type="noConversion"/>
  </si>
  <si>
    <t>교내공모과제지원요건심사</t>
    <phoneticPr fontId="10" type="noConversion"/>
  </si>
  <si>
    <t>추가</t>
    <phoneticPr fontId="10" type="noConversion"/>
  </si>
  <si>
    <t>과제검토및심사</t>
    <phoneticPr fontId="10" type="noConversion"/>
  </si>
  <si>
    <t>지원요건관리</t>
    <phoneticPr fontId="10" type="noConversion"/>
  </si>
  <si>
    <t>교내공모과제지원요건</t>
    <phoneticPr fontId="10" type="noConversion"/>
  </si>
  <si>
    <t>변경</t>
    <phoneticPr fontId="10" type="noConversion"/>
  </si>
  <si>
    <t>2단계→1단계 변경으로 개발시작/종료일(계획) 변경</t>
    <phoneticPr fontId="10" type="noConversion"/>
  </si>
  <si>
    <t>1단계→2단게로 변경</t>
    <phoneticPr fontId="10" type="noConversion"/>
  </si>
  <si>
    <t>관리현황</t>
    <phoneticPr fontId="10" type="noConversion"/>
  </si>
  <si>
    <t>연구과제관리(관리자)</t>
    <phoneticPr fontId="10" type="noConversion"/>
  </si>
  <si>
    <t>과제관리</t>
    <phoneticPr fontId="10" type="noConversion"/>
  </si>
  <si>
    <t>심의의뢰서</t>
    <phoneticPr fontId="10" type="noConversion"/>
  </si>
  <si>
    <t>심의통지서</t>
    <phoneticPr fontId="10" type="noConversion"/>
  </si>
  <si>
    <t>참여연구원변경신청서</t>
    <phoneticPr fontId="10" type="noConversion"/>
  </si>
  <si>
    <t>실행예산변경신청서</t>
    <phoneticPr fontId="10" type="noConversion"/>
  </si>
  <si>
    <t>참여연구원변경신청서</t>
    <phoneticPr fontId="10" type="noConversion"/>
  </si>
  <si>
    <t>실행예산변경신청서</t>
    <phoneticPr fontId="10" type="noConversion"/>
  </si>
  <si>
    <t>심의의뢰서</t>
    <phoneticPr fontId="10" type="noConversion"/>
  </si>
  <si>
    <t>심의통지서</t>
    <phoneticPr fontId="10" type="noConversion"/>
  </si>
  <si>
    <t>교내연구계획서등록(기타)</t>
    <phoneticPr fontId="10" type="noConversion"/>
  </si>
  <si>
    <t>신규업무</t>
    <phoneticPr fontId="10" type="noConversion"/>
  </si>
  <si>
    <t>출력물추가</t>
    <phoneticPr fontId="10" type="noConversion"/>
  </si>
  <si>
    <t>팝업</t>
    <phoneticPr fontId="10" type="noConversion"/>
  </si>
  <si>
    <t>총괄과제등록</t>
    <phoneticPr fontId="10" type="noConversion"/>
  </si>
  <si>
    <t>삭제</t>
    <phoneticPr fontId="10" type="noConversion"/>
  </si>
  <si>
    <t>과제관리</t>
    <phoneticPr fontId="10" type="noConversion"/>
  </si>
  <si>
    <t>메뉴추가</t>
    <phoneticPr fontId="10" type="noConversion"/>
  </si>
  <si>
    <t>추가여부 미결정</t>
    <phoneticPr fontId="10" type="noConversion"/>
  </si>
  <si>
    <t>교내연구계획서등록(교외경비)</t>
    <phoneticPr fontId="10" type="noConversion"/>
  </si>
  <si>
    <t>교내연구계획서등록(신임교원)</t>
    <phoneticPr fontId="10" type="noConversion"/>
  </si>
  <si>
    <t>삭제</t>
    <phoneticPr fontId="10" type="noConversion"/>
  </si>
  <si>
    <t>삭제</t>
    <phoneticPr fontId="10" type="noConversion"/>
  </si>
  <si>
    <t>과제관리</t>
    <phoneticPr fontId="10" type="noConversion"/>
  </si>
  <si>
    <t>협정서등록</t>
    <phoneticPr fontId="10" type="noConversion"/>
  </si>
  <si>
    <t>보안레벨 분류기준 점검표등록</t>
    <phoneticPr fontId="10" type="noConversion"/>
  </si>
  <si>
    <t>과제관리</t>
    <phoneticPr fontId="10" type="noConversion"/>
  </si>
  <si>
    <t>연구과제관리부서</t>
    <phoneticPr fontId="10" type="noConversion"/>
  </si>
  <si>
    <t>연구과제이월관리</t>
    <phoneticPr fontId="10" type="noConversion"/>
  </si>
  <si>
    <t>김유미</t>
    <phoneticPr fontId="10" type="noConversion"/>
  </si>
  <si>
    <t>연구인력총괄현황출력</t>
    <phoneticPr fontId="10" type="noConversion"/>
  </si>
  <si>
    <t>연구인력총괄현황(개인별)출력</t>
    <phoneticPr fontId="10" type="noConversion"/>
  </si>
  <si>
    <t>연구인력총괄조회</t>
    <phoneticPr fontId="10" type="noConversion"/>
  </si>
  <si>
    <t>연구과제활동확인서</t>
    <phoneticPr fontId="10" type="noConversion"/>
  </si>
  <si>
    <t>편석진</t>
    <phoneticPr fontId="10" type="noConversion"/>
  </si>
  <si>
    <t>교내공모메일발송</t>
    <phoneticPr fontId="10" type="noConversion"/>
  </si>
  <si>
    <t>추가</t>
    <phoneticPr fontId="10" type="noConversion"/>
  </si>
  <si>
    <t>과제공모</t>
    <phoneticPr fontId="10" type="noConversion"/>
  </si>
  <si>
    <t>추가</t>
    <phoneticPr fontId="10" type="noConversion"/>
  </si>
  <si>
    <t>과제관리</t>
    <phoneticPr fontId="10" type="noConversion"/>
  </si>
  <si>
    <t>과제참여연구원검색팝업</t>
    <phoneticPr fontId="10" type="noConversion"/>
  </si>
  <si>
    <t>연구과제참여연구원검색팝업</t>
    <phoneticPr fontId="10" type="noConversion"/>
  </si>
  <si>
    <t>권현문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</si>
</sst>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&quot;$&quot;#,###"/>
    <numFmt numFmtId="177" formatCode="_(&quot;$&quot;* #,##0.0_);_(&quot;$&quot;* \(#,##0.0\);_(&quot;$&quot;* &quot;-&quot;_);_(@_)"/>
    <numFmt numFmtId="178" formatCode="_ * #,##0_ ;_ * \-#,##0_ ;_ * &quot;-&quot;_ ;_ @_ "/>
    <numFmt numFmtId="179" formatCode="_ * #,##0.00_ ;_ * \-#,##0.00_ ;_ * &quot;-&quot;??_ ;_ @_ "/>
    <numFmt numFmtId="180" formatCode="0000000"/>
    <numFmt numFmtId="181" formatCode="0_ "/>
    <numFmt numFmtId="182" formatCode="0_);[Red]\(0\)"/>
    <numFmt numFmtId="183" formatCode="0.00000000000%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맑은 고딕"/>
      <family val="3"/>
      <charset val="129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b/>
      <sz val="10"/>
      <name val="MS Sans Serif"/>
      <family val="2"/>
    </font>
    <font>
      <sz val="9"/>
      <name val="굴림체"/>
      <family val="3"/>
      <charset val="129"/>
    </font>
    <font>
      <u/>
      <sz val="22"/>
      <color indexed="8"/>
      <name val="HY견고딕"/>
      <family val="1"/>
      <charset val="129"/>
    </font>
    <font>
      <sz val="10"/>
      <color indexed="64"/>
      <name val="Arial"/>
      <family val="2"/>
    </font>
    <font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name val="바탕체"/>
      <family val="1"/>
      <charset val="129"/>
    </font>
    <font>
      <sz val="10"/>
      <name val="가는각진제목체"/>
      <family val="1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9"/>
      <name val="굴림체"/>
      <family val="3"/>
      <charset val="129"/>
    </font>
    <font>
      <b/>
      <sz val="10"/>
      <name val="돋움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87">
    <xf numFmtId="0" fontId="0" fillId="0" borderId="0"/>
    <xf numFmtId="0" fontId="14" fillId="0" borderId="0" applyNumberFormat="0" applyFill="0" applyBorder="0" applyAlignment="0" applyProtection="0"/>
    <xf numFmtId="0" fontId="15" fillId="0" borderId="0" applyFill="0" applyBorder="0" applyAlignment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7" fillId="0" borderId="0" applyNumberFormat="0" applyAlignment="0">
      <alignment horizontal="left"/>
    </xf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8" fillId="0" borderId="0" applyNumberFormat="0" applyAlignment="0">
      <alignment horizontal="left"/>
    </xf>
    <xf numFmtId="38" fontId="11" fillId="16" borderId="0" applyNumberFormat="0" applyBorder="0" applyAlignment="0" applyProtection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1" fillId="17" borderId="3" applyNumberFormat="0" applyBorder="0" applyAlignment="0" applyProtection="0"/>
    <xf numFmtId="180" fontId="16" fillId="0" borderId="0"/>
    <xf numFmtId="0" fontId="16" fillId="0" borderId="0"/>
    <xf numFmtId="10" fontId="16" fillId="0" borderId="0" applyFont="0" applyFill="0" applyBorder="0" applyAlignment="0" applyProtection="0"/>
    <xf numFmtId="0" fontId="20" fillId="0" borderId="0" applyNumberFormat="0" applyFill="0" applyBorder="0" applyAlignment="0" applyProtection="0">
      <alignment horizontal="left"/>
    </xf>
    <xf numFmtId="40" fontId="21" fillId="0" borderId="0" applyBorder="0">
      <alignment horizontal="right"/>
    </xf>
    <xf numFmtId="0" fontId="13" fillId="0" borderId="0"/>
    <xf numFmtId="0" fontId="12" fillId="0" borderId="0"/>
    <xf numFmtId="0" fontId="9" fillId="0" borderId="0"/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5" borderId="6" applyNumberFormat="0" applyAlignment="0" applyProtection="0">
      <alignment vertical="center"/>
    </xf>
    <xf numFmtId="0" fontId="31" fillId="25" borderId="6" applyNumberFormat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/>
    <xf numFmtId="0" fontId="12" fillId="0" borderId="0"/>
    <xf numFmtId="0" fontId="12" fillId="0" borderId="0"/>
    <xf numFmtId="0" fontId="43" fillId="0" borderId="0" applyNumberFormat="0" applyFill="0" applyBorder="0" applyAlignment="0" applyProtection="0"/>
    <xf numFmtId="0" fontId="24" fillId="23" borderId="5" applyNumberFormat="0" applyFont="0" applyAlignment="0" applyProtection="0">
      <alignment vertical="center"/>
    </xf>
    <xf numFmtId="0" fontId="24" fillId="23" borderId="5" applyNumberFormat="0" applyFont="0" applyAlignment="0" applyProtection="0">
      <alignment vertical="center"/>
    </xf>
    <xf numFmtId="0" fontId="24" fillId="0" borderId="0">
      <alignment vertical="center"/>
    </xf>
    <xf numFmtId="0" fontId="15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60" borderId="0" applyNumberFormat="0" applyBorder="0" applyAlignment="0" applyProtection="0">
      <alignment vertical="center"/>
    </xf>
    <xf numFmtId="0" fontId="49" fillId="60" borderId="0" applyNumberFormat="0" applyBorder="0" applyAlignment="0" applyProtection="0">
      <alignment vertical="center"/>
    </xf>
    <xf numFmtId="0" fontId="49" fillId="60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18" applyNumberFormat="0" applyAlignment="0" applyProtection="0">
      <alignment vertical="center"/>
    </xf>
    <xf numFmtId="0" fontId="51" fillId="34" borderId="18" applyNumberFormat="0" applyAlignment="0" applyProtection="0">
      <alignment vertical="center"/>
    </xf>
    <xf numFmtId="0" fontId="51" fillId="34" borderId="18" applyNumberFormat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4" fillId="36" borderId="22" applyNumberFormat="0" applyFont="0" applyAlignment="0" applyProtection="0">
      <alignment vertical="center"/>
    </xf>
    <xf numFmtId="0" fontId="47" fillId="36" borderId="22" applyNumberFormat="0" applyFont="0" applyAlignment="0" applyProtection="0">
      <alignment vertical="center"/>
    </xf>
    <xf numFmtId="0" fontId="47" fillId="36" borderId="22" applyNumberFormat="0" applyFont="0" applyAlignment="0" applyProtection="0">
      <alignment vertical="center"/>
    </xf>
    <xf numFmtId="0" fontId="47" fillId="36" borderId="22" applyNumberFormat="0" applyFont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35" borderId="21" applyNumberFormat="0" applyAlignment="0" applyProtection="0">
      <alignment vertical="center"/>
    </xf>
    <xf numFmtId="0" fontId="55" fillId="35" borderId="21" applyNumberFormat="0" applyAlignment="0" applyProtection="0">
      <alignment vertical="center"/>
    </xf>
    <xf numFmtId="0" fontId="55" fillId="35" borderId="21" applyNumberFormat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33" borderId="18" applyNumberFormat="0" applyAlignment="0" applyProtection="0">
      <alignment vertical="center"/>
    </xf>
    <xf numFmtId="0" fontId="58" fillId="33" borderId="18" applyNumberFormat="0" applyAlignment="0" applyProtection="0">
      <alignment vertical="center"/>
    </xf>
    <xf numFmtId="0" fontId="58" fillId="33" borderId="18" applyNumberFormat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4" borderId="19" applyNumberFormat="0" applyAlignment="0" applyProtection="0">
      <alignment vertical="center"/>
    </xf>
    <xf numFmtId="0" fontId="64" fillId="34" borderId="19" applyNumberFormat="0" applyAlignment="0" applyProtection="0">
      <alignment vertical="center"/>
    </xf>
    <xf numFmtId="0" fontId="64" fillId="34" borderId="19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5" borderId="6" applyNumberFormat="0" applyAlignment="0" applyProtection="0">
      <alignment vertical="center"/>
    </xf>
    <xf numFmtId="0" fontId="31" fillId="25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4" fillId="0" borderId="0">
      <alignment vertical="center"/>
    </xf>
    <xf numFmtId="0" fontId="9" fillId="0" borderId="0"/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23" borderId="5" applyNumberFormat="0" applyFont="0" applyAlignment="0" applyProtection="0">
      <alignment vertical="center"/>
    </xf>
    <xf numFmtId="0" fontId="24" fillId="23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7" fillId="0" borderId="0"/>
    <xf numFmtId="0" fontId="47" fillId="59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68" fillId="0" borderId="0"/>
    <xf numFmtId="0" fontId="12" fillId="0" borderId="0"/>
    <xf numFmtId="0" fontId="47" fillId="59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24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23" borderId="5" applyNumberFormat="0" applyFont="0" applyAlignment="0" applyProtection="0">
      <alignment vertical="center"/>
    </xf>
    <xf numFmtId="0" fontId="9" fillId="0" borderId="0">
      <alignment vertical="center"/>
    </xf>
    <xf numFmtId="0" fontId="47" fillId="0" borderId="0"/>
    <xf numFmtId="0" fontId="16" fillId="0" borderId="0"/>
    <xf numFmtId="0" fontId="47" fillId="43" borderId="0" applyNumberFormat="0" applyBorder="0" applyAlignment="0" applyProtection="0">
      <alignment vertical="center"/>
    </xf>
    <xf numFmtId="0" fontId="16" fillId="0" borderId="0"/>
    <xf numFmtId="0" fontId="68" fillId="0" borderId="0"/>
    <xf numFmtId="0" fontId="68" fillId="0" borderId="0"/>
    <xf numFmtId="0" fontId="70" fillId="0" borderId="0"/>
    <xf numFmtId="38" fontId="11" fillId="61" borderId="0" applyNumberFormat="0" applyBorder="0" applyAlignment="0" applyProtection="0"/>
    <xf numFmtId="0" fontId="71" fillId="0" borderId="0">
      <alignment horizontal="left"/>
    </xf>
    <xf numFmtId="10" fontId="11" fillId="61" borderId="3" applyNumberFormat="0" applyBorder="0" applyAlignment="0" applyProtection="0"/>
    <xf numFmtId="0" fontId="72" fillId="0" borderId="24"/>
    <xf numFmtId="183" fontId="9" fillId="0" borderId="0"/>
    <xf numFmtId="0" fontId="72" fillId="0" borderId="0"/>
    <xf numFmtId="0" fontId="6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9" fillId="0" borderId="0">
      <alignment vertical="center"/>
    </xf>
    <xf numFmtId="0" fontId="9" fillId="0" borderId="0"/>
    <xf numFmtId="0" fontId="9" fillId="0" borderId="0">
      <alignment vertical="center"/>
    </xf>
    <xf numFmtId="0" fontId="47" fillId="0" borderId="0">
      <alignment vertical="center"/>
    </xf>
    <xf numFmtId="0" fontId="9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/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/>
    <xf numFmtId="0" fontId="47" fillId="5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7">
    <xf numFmtId="0" fontId="0" fillId="0" borderId="0" xfId="0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0" xfId="20" applyFont="1" applyAlignment="1">
      <alignment horizontal="center" vertical="center"/>
    </xf>
    <xf numFmtId="49" fontId="44" fillId="0" borderId="0" xfId="2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44" fillId="0" borderId="0" xfId="20" applyNumberFormat="1" applyFont="1" applyAlignment="1">
      <alignment vertical="center"/>
    </xf>
    <xf numFmtId="0" fontId="44" fillId="0" borderId="0" xfId="20" applyNumberFormat="1" applyFont="1" applyAlignment="1">
      <alignment vertical="center"/>
    </xf>
    <xf numFmtId="0" fontId="23" fillId="0" borderId="0" xfId="0" applyNumberFormat="1" applyFont="1" applyAlignment="1">
      <alignment vertical="center"/>
    </xf>
    <xf numFmtId="0" fontId="44" fillId="0" borderId="0" xfId="0" applyFont="1" applyBorder="1" applyAlignment="1">
      <alignment horizontal="justify" vertical="center" wrapText="1"/>
    </xf>
    <xf numFmtId="0" fontId="44" fillId="26" borderId="0" xfId="0" applyFont="1" applyFill="1" applyBorder="1" applyAlignment="1">
      <alignment horizontal="left" vertical="center" wrapText="1"/>
    </xf>
    <xf numFmtId="0" fontId="44" fillId="26" borderId="0" xfId="0" applyFont="1" applyFill="1" applyBorder="1" applyAlignment="1">
      <alignment horizontal="center" vertical="center" wrapText="1"/>
    </xf>
    <xf numFmtId="14" fontId="44" fillId="26" borderId="0" xfId="0" applyNumberFormat="1" applyFont="1" applyFill="1" applyBorder="1" applyAlignment="1">
      <alignment horizontal="center" vertical="center" wrapText="1"/>
    </xf>
    <xf numFmtId="49" fontId="44" fillId="26" borderId="0" xfId="0" applyNumberFormat="1" applyFont="1" applyFill="1" applyBorder="1" applyAlignment="1">
      <alignment horizontal="center" vertical="center" wrapText="1"/>
    </xf>
    <xf numFmtId="49" fontId="44" fillId="0" borderId="0" xfId="20" applyNumberFormat="1" applyFont="1" applyFill="1" applyBorder="1" applyAlignment="1">
      <alignment horizontal="center" vertical="center" wrapText="1"/>
    </xf>
    <xf numFmtId="49" fontId="44" fillId="29" borderId="3" xfId="20" applyNumberFormat="1" applyFont="1" applyFill="1" applyBorder="1" applyAlignment="1">
      <alignment horizontal="center" vertical="center"/>
    </xf>
    <xf numFmtId="49" fontId="44" fillId="29" borderId="13" xfId="20" applyNumberFormat="1" applyFont="1" applyFill="1" applyBorder="1" applyAlignment="1">
      <alignment horizontal="center" vertical="center" wrapText="1"/>
    </xf>
    <xf numFmtId="0" fontId="44" fillId="29" borderId="13" xfId="20" applyNumberFormat="1" applyFont="1" applyFill="1" applyBorder="1" applyAlignment="1">
      <alignment horizontal="center" vertical="center" wrapText="1"/>
    </xf>
    <xf numFmtId="49" fontId="44" fillId="0" borderId="14" xfId="2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48" fillId="26" borderId="0" xfId="0" applyFont="1" applyFill="1" applyBorder="1" applyAlignment="1">
      <alignment horizontal="left" vertical="center" wrapText="1"/>
    </xf>
    <xf numFmtId="0" fontId="45" fillId="0" borderId="0" xfId="0" applyFont="1" applyAlignment="1">
      <alignment horizontal="left" vertical="center"/>
    </xf>
    <xf numFmtId="14" fontId="48" fillId="0" borderId="3" xfId="0" applyNumberFormat="1" applyFont="1" applyFill="1" applyBorder="1" applyAlignment="1">
      <alignment horizontal="center" vertical="top" wrapText="1"/>
    </xf>
    <xf numFmtId="0" fontId="48" fillId="0" borderId="3" xfId="0" applyFont="1" applyFill="1" applyBorder="1" applyAlignment="1">
      <alignment horizontal="center" vertical="top" wrapText="1"/>
    </xf>
    <xf numFmtId="0" fontId="44" fillId="0" borderId="3" xfId="0" applyFont="1" applyFill="1" applyBorder="1" applyAlignment="1">
      <alignment vertical="center"/>
    </xf>
    <xf numFmtId="0" fontId="44" fillId="0" borderId="3" xfId="0" applyFont="1" applyFill="1" applyBorder="1" applyAlignment="1">
      <alignment horizontal="center" vertical="top" wrapText="1"/>
    </xf>
    <xf numFmtId="0" fontId="48" fillId="0" borderId="3" xfId="0" applyFont="1" applyFill="1" applyBorder="1" applyAlignment="1">
      <alignment horizontal="left" vertical="top" wrapText="1"/>
    </xf>
    <xf numFmtId="0" fontId="45" fillId="0" borderId="0" xfId="0" applyFont="1" applyAlignment="1">
      <alignment horizontal="center" vertical="center"/>
    </xf>
    <xf numFmtId="0" fontId="44" fillId="0" borderId="3" xfId="0" applyFont="1" applyBorder="1" applyAlignment="1">
      <alignment vertical="center"/>
    </xf>
    <xf numFmtId="182" fontId="45" fillId="0" borderId="0" xfId="0" applyNumberFormat="1" applyFont="1" applyAlignment="1">
      <alignment horizontal="center" vertical="center"/>
    </xf>
    <xf numFmtId="182" fontId="44" fillId="0" borderId="0" xfId="20" applyNumberFormat="1" applyFont="1" applyAlignment="1">
      <alignment vertical="center"/>
    </xf>
    <xf numFmtId="182" fontId="44" fillId="29" borderId="13" xfId="20" applyNumberFormat="1" applyFont="1" applyFill="1" applyBorder="1" applyAlignment="1">
      <alignment horizontal="center" vertical="center" wrapText="1"/>
    </xf>
    <xf numFmtId="182" fontId="44" fillId="26" borderId="0" xfId="0" applyNumberFormat="1" applyFont="1" applyFill="1" applyBorder="1" applyAlignment="1">
      <alignment horizontal="left" vertical="center" wrapText="1"/>
    </xf>
    <xf numFmtId="182" fontId="23" fillId="0" borderId="0" xfId="0" applyNumberFormat="1" applyFont="1" applyAlignment="1">
      <alignment vertical="center"/>
    </xf>
    <xf numFmtId="182" fontId="48" fillId="0" borderId="3" xfId="0" applyNumberFormat="1" applyFont="1" applyFill="1" applyBorder="1" applyAlignment="1" applyProtection="1">
      <alignment horizontal="right" vertical="top" wrapText="1"/>
      <protection locked="0"/>
    </xf>
    <xf numFmtId="181" fontId="48" fillId="0" borderId="3" xfId="0" applyNumberFormat="1" applyFont="1" applyFill="1" applyBorder="1" applyAlignment="1">
      <alignment horizontal="right" vertical="top" wrapText="1"/>
    </xf>
    <xf numFmtId="182" fontId="48" fillId="0" borderId="3" xfId="0" applyNumberFormat="1" applyFont="1" applyFill="1" applyBorder="1" applyAlignment="1">
      <alignment horizontal="right" vertical="top" wrapText="1"/>
    </xf>
    <xf numFmtId="182" fontId="44" fillId="0" borderId="3" xfId="0" applyNumberFormat="1" applyFont="1" applyFill="1" applyBorder="1" applyAlignment="1">
      <alignment horizontal="right" vertical="top" wrapText="1"/>
    </xf>
    <xf numFmtId="0" fontId="23" fillId="29" borderId="3" xfId="0" applyFont="1" applyFill="1" applyBorder="1" applyAlignment="1">
      <alignment horizontal="center" vertical="center"/>
    </xf>
    <xf numFmtId="49" fontId="44" fillId="29" borderId="13" xfId="20" applyNumberFormat="1" applyFont="1" applyFill="1" applyBorder="1" applyAlignment="1">
      <alignment horizontal="center" vertical="center"/>
    </xf>
    <xf numFmtId="0" fontId="48" fillId="0" borderId="25" xfId="0" applyFont="1" applyFill="1" applyBorder="1" applyAlignment="1">
      <alignment horizontal="left" vertical="top"/>
    </xf>
    <xf numFmtId="0" fontId="48" fillId="0" borderId="13" xfId="1282" applyFont="1" applyFill="1" applyBorder="1">
      <alignment vertical="center"/>
    </xf>
    <xf numFmtId="0" fontId="48" fillId="0" borderId="27" xfId="1282" applyFont="1" applyFill="1" applyBorder="1">
      <alignment vertical="center"/>
    </xf>
    <xf numFmtId="0" fontId="48" fillId="0" borderId="26" xfId="1282" applyFont="1" applyFill="1" applyBorder="1">
      <alignment vertical="center"/>
    </xf>
    <xf numFmtId="0" fontId="73" fillId="0" borderId="0" xfId="0" applyFont="1" applyAlignment="1">
      <alignment vertical="center"/>
    </xf>
    <xf numFmtId="0" fontId="73" fillId="0" borderId="0" xfId="0" applyFont="1" applyAlignment="1">
      <alignment horizontal="left" vertical="center"/>
    </xf>
    <xf numFmtId="182" fontId="73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/>
    </xf>
    <xf numFmtId="0" fontId="73" fillId="0" borderId="0" xfId="0" applyFont="1" applyFill="1" applyBorder="1" applyAlignment="1">
      <alignment horizontal="center" vertical="center"/>
    </xf>
    <xf numFmtId="0" fontId="73" fillId="0" borderId="0" xfId="0" applyNumberFormat="1" applyFont="1" applyAlignment="1">
      <alignment vertical="center"/>
    </xf>
    <xf numFmtId="182" fontId="74" fillId="0" borderId="0" xfId="0" applyNumberFormat="1" applyFont="1" applyFill="1" applyBorder="1" applyAlignment="1">
      <alignment horizontal="center"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center" vertical="center"/>
    </xf>
    <xf numFmtId="182" fontId="73" fillId="0" borderId="0" xfId="0" applyNumberFormat="1" applyFont="1" applyFill="1" applyBorder="1" applyAlignment="1">
      <alignment horizontal="center" vertical="center"/>
    </xf>
    <xf numFmtId="182" fontId="73" fillId="0" borderId="0" xfId="0" applyNumberFormat="1" applyFont="1" applyAlignment="1">
      <alignment vertical="center"/>
    </xf>
    <xf numFmtId="0" fontId="73" fillId="0" borderId="0" xfId="0" applyFont="1" applyAlignment="1">
      <alignment horizontal="center" vertical="center"/>
    </xf>
    <xf numFmtId="0" fontId="75" fillId="28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right" vertical="center"/>
    </xf>
    <xf numFmtId="0" fontId="44" fillId="27" borderId="3" xfId="0" applyFont="1" applyFill="1" applyBorder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76" fillId="28" borderId="3" xfId="0" applyFont="1" applyFill="1" applyBorder="1" applyAlignment="1">
      <alignment horizontal="center" vertical="center"/>
    </xf>
    <xf numFmtId="0" fontId="76" fillId="28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right" vertical="center"/>
    </xf>
    <xf numFmtId="0" fontId="76" fillId="28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14" fontId="23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3" xfId="0" applyFont="1" applyBorder="1"/>
    <xf numFmtId="0" fontId="45" fillId="0" borderId="0" xfId="0" applyFont="1" applyAlignment="1">
      <alignment horizontal="center" vertical="center"/>
    </xf>
    <xf numFmtId="0" fontId="73" fillId="0" borderId="0" xfId="0" applyFont="1" applyFill="1" applyAlignment="1">
      <alignment vertical="center"/>
    </xf>
    <xf numFmtId="0" fontId="75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right" vertical="center"/>
    </xf>
    <xf numFmtId="0" fontId="44" fillId="0" borderId="0" xfId="0" applyFont="1" applyFill="1" applyAlignment="1">
      <alignment vertical="center"/>
    </xf>
    <xf numFmtId="182" fontId="73" fillId="0" borderId="0" xfId="0" applyNumberFormat="1" applyFont="1" applyFill="1" applyAlignment="1">
      <alignment vertical="center"/>
    </xf>
    <xf numFmtId="0" fontId="0" fillId="0" borderId="3" xfId="0" applyBorder="1" applyAlignment="1">
      <alignment horizontal="center"/>
    </xf>
    <xf numFmtId="49" fontId="44" fillId="29" borderId="3" xfId="20" applyNumberFormat="1" applyFont="1" applyFill="1" applyBorder="1" applyAlignment="1">
      <alignment horizontal="left" vertical="center"/>
    </xf>
    <xf numFmtId="0" fontId="2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3" fillId="0" borderId="13" xfId="0" applyFont="1" applyBorder="1"/>
    <xf numFmtId="0" fontId="48" fillId="0" borderId="3" xfId="0" applyFont="1" applyFill="1" applyBorder="1" applyAlignment="1">
      <alignment horizontal="left" vertical="top"/>
    </xf>
    <xf numFmtId="0" fontId="23" fillId="62" borderId="3" xfId="0" applyFont="1" applyFill="1" applyBorder="1" applyAlignment="1">
      <alignment horizontal="center"/>
    </xf>
    <xf numFmtId="0" fontId="23" fillId="62" borderId="3" xfId="0" applyFont="1" applyFill="1" applyBorder="1" applyAlignment="1">
      <alignment horizontal="left"/>
    </xf>
    <xf numFmtId="0" fontId="23" fillId="62" borderId="3" xfId="0" applyFont="1" applyFill="1" applyBorder="1"/>
    <xf numFmtId="0" fontId="44" fillId="0" borderId="13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49" fontId="23" fillId="0" borderId="13" xfId="0" applyNumberFormat="1" applyFont="1" applyBorder="1" applyAlignment="1">
      <alignment horizontal="left" vertical="center" wrapText="1"/>
    </xf>
    <xf numFmtId="49" fontId="23" fillId="0" borderId="27" xfId="0" applyNumberFormat="1" applyFont="1" applyBorder="1" applyAlignment="1">
      <alignment horizontal="left" vertical="center" wrapText="1"/>
    </xf>
    <xf numFmtId="49" fontId="23" fillId="0" borderId="26" xfId="0" applyNumberFormat="1" applyFont="1" applyBorder="1" applyAlignment="1">
      <alignment horizontal="left" vertical="center" wrapText="1"/>
    </xf>
  </cellXfs>
  <cellStyles count="1387">
    <cellStyle name="_x000a_386grabber=M" xfId="1017"/>
    <cellStyle name="??&amp;O?&amp;H?_x0008__x000f__x0007_?_x0007__x0001__x0001_" xfId="1307"/>
    <cellStyle name="??&amp;O?&amp;H?_x0008_??_x0007__x0001__x0001_" xfId="1308"/>
    <cellStyle name="_DELIIS(A)-2D2a-150-C-SC-송수신테이블설계서" xfId="1018"/>
    <cellStyle name="_테스트-송수신테이블설계서" xfId="1019"/>
    <cellStyle name="_테스트-연동체계별자료구조" xfId="1020"/>
    <cellStyle name="20% - 강조색1 2" xfId="21"/>
    <cellStyle name="20% - 강조색1 2 2" xfId="223"/>
    <cellStyle name="20% - 강조색1 2 2 2" xfId="224"/>
    <cellStyle name="20% - 강조색1 2 2_등록" xfId="225"/>
    <cellStyle name="20% - 강조색1 2 3" xfId="226"/>
    <cellStyle name="20% - 강조색1 2 4" xfId="1167"/>
    <cellStyle name="20% - 강조색1 2 5" xfId="1041"/>
    <cellStyle name="20% - 강조색1 2_등록" xfId="227"/>
    <cellStyle name="20% - 강조색1 3" xfId="22"/>
    <cellStyle name="20% - 강조색1 3 10" xfId="1374"/>
    <cellStyle name="20% - 강조색1 3 2" xfId="228"/>
    <cellStyle name="20% - 강조색1 3 2 2" xfId="229"/>
    <cellStyle name="20% - 강조색1 3 2_등록" xfId="230"/>
    <cellStyle name="20% - 강조색1 3 3" xfId="231"/>
    <cellStyle name="20% - 강조색1 3 4" xfId="1168"/>
    <cellStyle name="20% - 강조색1 3 5" xfId="1042"/>
    <cellStyle name="20% - 강조색1 3 6" xfId="1335"/>
    <cellStyle name="20% - 강조색1 3 7" xfId="1356"/>
    <cellStyle name="20% - 강조색1 3 8" xfId="1290"/>
    <cellStyle name="20% - 강조색1 3 9" xfId="1299"/>
    <cellStyle name="20% - 강조색1 3_등록" xfId="232"/>
    <cellStyle name="20% - 강조색1 4" xfId="233"/>
    <cellStyle name="20% - 강조색1 4 2" xfId="234"/>
    <cellStyle name="20% - 강조색1 4 3" xfId="1254"/>
    <cellStyle name="20% - 강조색1 4 4" xfId="1043"/>
    <cellStyle name="20% - 강조색1 4_등록" xfId="235"/>
    <cellStyle name="20% - 강조색2 2" xfId="23"/>
    <cellStyle name="20% - 강조색2 2 2" xfId="236"/>
    <cellStyle name="20% - 강조색2 2 2 2" xfId="237"/>
    <cellStyle name="20% - 강조색2 2 2_등록" xfId="238"/>
    <cellStyle name="20% - 강조색2 2 3" xfId="239"/>
    <cellStyle name="20% - 강조색2 2 4" xfId="1169"/>
    <cellStyle name="20% - 강조색2 2 5" xfId="1044"/>
    <cellStyle name="20% - 강조색2 2_등록" xfId="240"/>
    <cellStyle name="20% - 강조색2 3" xfId="24"/>
    <cellStyle name="20% - 강조색2 3 10" xfId="1375"/>
    <cellStyle name="20% - 강조색2 3 2" xfId="241"/>
    <cellStyle name="20% - 강조색2 3 2 2" xfId="242"/>
    <cellStyle name="20% - 강조색2 3 2_등록" xfId="243"/>
    <cellStyle name="20% - 강조색2 3 3" xfId="244"/>
    <cellStyle name="20% - 강조색2 3 4" xfId="1170"/>
    <cellStyle name="20% - 강조색2 3 5" xfId="1045"/>
    <cellStyle name="20% - 강조색2 3 6" xfId="1336"/>
    <cellStyle name="20% - 강조색2 3 7" xfId="1357"/>
    <cellStyle name="20% - 강조색2 3 8" xfId="1348"/>
    <cellStyle name="20% - 강조색2 3 9" xfId="1287"/>
    <cellStyle name="20% - 강조색2 3_등록" xfId="245"/>
    <cellStyle name="20% - 강조색2 4" xfId="246"/>
    <cellStyle name="20% - 강조색2 4 2" xfId="247"/>
    <cellStyle name="20% - 강조색2 4 3" xfId="1255"/>
    <cellStyle name="20% - 강조색2 4 4" xfId="1046"/>
    <cellStyle name="20% - 강조색2 4_등록" xfId="248"/>
    <cellStyle name="20% - 강조색3 2" xfId="25"/>
    <cellStyle name="20% - 강조색3 2 2" xfId="249"/>
    <cellStyle name="20% - 강조색3 2 2 2" xfId="250"/>
    <cellStyle name="20% - 강조색3 2 2_등록" xfId="251"/>
    <cellStyle name="20% - 강조색3 2 3" xfId="252"/>
    <cellStyle name="20% - 강조색3 2 4" xfId="1171"/>
    <cellStyle name="20% - 강조색3 2 5" xfId="1047"/>
    <cellStyle name="20% - 강조색3 2_등록" xfId="253"/>
    <cellStyle name="20% - 강조색3 3" xfId="26"/>
    <cellStyle name="20% - 강조색3 3 10" xfId="1376"/>
    <cellStyle name="20% - 강조색3 3 2" xfId="254"/>
    <cellStyle name="20% - 강조색3 3 2 2" xfId="255"/>
    <cellStyle name="20% - 강조색3 3 2_등록" xfId="256"/>
    <cellStyle name="20% - 강조색3 3 3" xfId="257"/>
    <cellStyle name="20% - 강조색3 3 4" xfId="1172"/>
    <cellStyle name="20% - 강조색3 3 5" xfId="1048"/>
    <cellStyle name="20% - 강조색3 3 6" xfId="1337"/>
    <cellStyle name="20% - 강조색3 3 7" xfId="1358"/>
    <cellStyle name="20% - 강조색3 3 8" xfId="1291"/>
    <cellStyle name="20% - 강조색3 3 9" xfId="1286"/>
    <cellStyle name="20% - 강조색3 3_등록" xfId="258"/>
    <cellStyle name="20% - 강조색3 4" xfId="259"/>
    <cellStyle name="20% - 강조색3 4 2" xfId="260"/>
    <cellStyle name="20% - 강조색3 4 3" xfId="1256"/>
    <cellStyle name="20% - 강조색3 4 4" xfId="1049"/>
    <cellStyle name="20% - 강조색3 4_등록" xfId="261"/>
    <cellStyle name="20% - 강조색4 2" xfId="27"/>
    <cellStyle name="20% - 강조색4 2 2" xfId="262"/>
    <cellStyle name="20% - 강조색4 2 2 2" xfId="263"/>
    <cellStyle name="20% - 강조색4 2 2_등록" xfId="264"/>
    <cellStyle name="20% - 강조색4 2 3" xfId="265"/>
    <cellStyle name="20% - 강조색4 2 4" xfId="1173"/>
    <cellStyle name="20% - 강조색4 2 5" xfId="1050"/>
    <cellStyle name="20% - 강조색4 2_등록" xfId="266"/>
    <cellStyle name="20% - 강조색4 3" xfId="28"/>
    <cellStyle name="20% - 강조색4 3 10" xfId="1377"/>
    <cellStyle name="20% - 강조색4 3 2" xfId="267"/>
    <cellStyle name="20% - 강조색4 3 2 2" xfId="268"/>
    <cellStyle name="20% - 강조색4 3 2_등록" xfId="269"/>
    <cellStyle name="20% - 강조색4 3 3" xfId="270"/>
    <cellStyle name="20% - 강조색4 3 4" xfId="1174"/>
    <cellStyle name="20% - 강조색4 3 5" xfId="1051"/>
    <cellStyle name="20% - 강조색4 3 6" xfId="1338"/>
    <cellStyle name="20% - 강조색4 3 7" xfId="1359"/>
    <cellStyle name="20% - 강조색4 3 8" xfId="1347"/>
    <cellStyle name="20% - 강조색4 3 9" xfId="1289"/>
    <cellStyle name="20% - 강조색4 3_등록" xfId="271"/>
    <cellStyle name="20% - 강조색4 4" xfId="272"/>
    <cellStyle name="20% - 강조색4 4 2" xfId="273"/>
    <cellStyle name="20% - 강조색4 4 3" xfId="1257"/>
    <cellStyle name="20% - 강조색4 4 4" xfId="1052"/>
    <cellStyle name="20% - 강조색4 4_등록" xfId="274"/>
    <cellStyle name="20% - 강조색5 2" xfId="29"/>
    <cellStyle name="20% - 강조색5 2 2" xfId="275"/>
    <cellStyle name="20% - 강조색5 2 2 2" xfId="276"/>
    <cellStyle name="20% - 강조색5 2 2_등록" xfId="277"/>
    <cellStyle name="20% - 강조색5 2 3" xfId="278"/>
    <cellStyle name="20% - 강조색5 2 4" xfId="1175"/>
    <cellStyle name="20% - 강조색5 2 5" xfId="1053"/>
    <cellStyle name="20% - 강조색5 2_등록" xfId="279"/>
    <cellStyle name="20% - 강조색5 3" xfId="30"/>
    <cellStyle name="20% - 강조색5 3 10" xfId="1378"/>
    <cellStyle name="20% - 강조색5 3 2" xfId="280"/>
    <cellStyle name="20% - 강조색5 3 2 2" xfId="281"/>
    <cellStyle name="20% - 강조색5 3 2_등록" xfId="282"/>
    <cellStyle name="20% - 강조색5 3 3" xfId="283"/>
    <cellStyle name="20% - 강조색5 3 4" xfId="1176"/>
    <cellStyle name="20% - 강조색5 3 5" xfId="1054"/>
    <cellStyle name="20% - 강조색5 3 6" xfId="1339"/>
    <cellStyle name="20% - 강조색5 3 7" xfId="1360"/>
    <cellStyle name="20% - 강조색5 3 8" xfId="1292"/>
    <cellStyle name="20% - 강조색5 3 9" xfId="1285"/>
    <cellStyle name="20% - 강조색5 3_등록" xfId="284"/>
    <cellStyle name="20% - 강조색5 4" xfId="285"/>
    <cellStyle name="20% - 강조색5 4 2" xfId="286"/>
    <cellStyle name="20% - 강조색5 4 3" xfId="1258"/>
    <cellStyle name="20% - 강조색5 4 4" xfId="1055"/>
    <cellStyle name="20% - 강조색5 4_등록" xfId="287"/>
    <cellStyle name="20% - 강조색6 2" xfId="31"/>
    <cellStyle name="20% - 강조색6 2 2" xfId="288"/>
    <cellStyle name="20% - 강조색6 2 2 2" xfId="289"/>
    <cellStyle name="20% - 강조색6 2 2_등록" xfId="290"/>
    <cellStyle name="20% - 강조색6 2 3" xfId="291"/>
    <cellStyle name="20% - 강조색6 2 4" xfId="1177"/>
    <cellStyle name="20% - 강조색6 2 5" xfId="1056"/>
    <cellStyle name="20% - 강조색6 2_등록" xfId="292"/>
    <cellStyle name="20% - 강조색6 3" xfId="32"/>
    <cellStyle name="20% - 강조색6 3 10" xfId="1379"/>
    <cellStyle name="20% - 강조색6 3 2" xfId="293"/>
    <cellStyle name="20% - 강조색6 3 2 2" xfId="294"/>
    <cellStyle name="20% - 강조색6 3 2_등록" xfId="295"/>
    <cellStyle name="20% - 강조색6 3 3" xfId="296"/>
    <cellStyle name="20% - 강조색6 3 4" xfId="1178"/>
    <cellStyle name="20% - 강조색6 3 5" xfId="1057"/>
    <cellStyle name="20% - 강조색6 3 6" xfId="1340"/>
    <cellStyle name="20% - 강조색6 3 7" xfId="1361"/>
    <cellStyle name="20% - 강조색6 3 8" xfId="1349"/>
    <cellStyle name="20% - 강조색6 3 9" xfId="1355"/>
    <cellStyle name="20% - 강조색6 3_등록" xfId="297"/>
    <cellStyle name="20% - 강조색6 4" xfId="298"/>
    <cellStyle name="20% - 강조색6 4 2" xfId="299"/>
    <cellStyle name="20% - 강조색6 4 3" xfId="1259"/>
    <cellStyle name="20% - 강조색6 4 4" xfId="1058"/>
    <cellStyle name="20% - 강조색6 4_등록" xfId="300"/>
    <cellStyle name="40% - 강조색1 2" xfId="33"/>
    <cellStyle name="40% - 강조색1 2 2" xfId="301"/>
    <cellStyle name="40% - 강조색1 2 2 2" xfId="302"/>
    <cellStyle name="40% - 강조색1 2 2_등록" xfId="303"/>
    <cellStyle name="40% - 강조색1 2 3" xfId="304"/>
    <cellStyle name="40% - 강조색1 2 4" xfId="1179"/>
    <cellStyle name="40% - 강조색1 2 5" xfId="1059"/>
    <cellStyle name="40% - 강조색1 2_등록" xfId="305"/>
    <cellStyle name="40% - 강조색1 3" xfId="34"/>
    <cellStyle name="40% - 강조색1 3 10" xfId="1380"/>
    <cellStyle name="40% - 강조색1 3 2" xfId="306"/>
    <cellStyle name="40% - 강조색1 3 2 2" xfId="307"/>
    <cellStyle name="40% - 강조색1 3 2_등록" xfId="308"/>
    <cellStyle name="40% - 강조색1 3 3" xfId="309"/>
    <cellStyle name="40% - 강조색1 3 4" xfId="1180"/>
    <cellStyle name="40% - 강조색1 3 5" xfId="1060"/>
    <cellStyle name="40% - 강조색1 3 6" xfId="1341"/>
    <cellStyle name="40% - 강조색1 3 7" xfId="1362"/>
    <cellStyle name="40% - 강조색1 3 8" xfId="1371"/>
    <cellStyle name="40% - 강조색1 3 9" xfId="1351"/>
    <cellStyle name="40% - 강조색1 3_등록" xfId="310"/>
    <cellStyle name="40% - 강조색1 4" xfId="311"/>
    <cellStyle name="40% - 강조색1 4 2" xfId="312"/>
    <cellStyle name="40% - 강조색1 4 3" xfId="1260"/>
    <cellStyle name="40% - 강조색1 4 4" xfId="1061"/>
    <cellStyle name="40% - 강조색1 4_등록" xfId="313"/>
    <cellStyle name="40% - 강조색2 2" xfId="35"/>
    <cellStyle name="40% - 강조색2 2 2" xfId="314"/>
    <cellStyle name="40% - 강조색2 2 2 2" xfId="315"/>
    <cellStyle name="40% - 강조색2 2 2_등록" xfId="316"/>
    <cellStyle name="40% - 강조색2 2 3" xfId="317"/>
    <cellStyle name="40% - 강조색2 2 4" xfId="1181"/>
    <cellStyle name="40% - 강조색2 2 5" xfId="1062"/>
    <cellStyle name="40% - 강조색2 2_등록" xfId="318"/>
    <cellStyle name="40% - 강조색2 3" xfId="36"/>
    <cellStyle name="40% - 강조색2 3 10" xfId="1381"/>
    <cellStyle name="40% - 강조색2 3 2" xfId="319"/>
    <cellStyle name="40% - 강조색2 3 2 2" xfId="320"/>
    <cellStyle name="40% - 강조색2 3 2_등록" xfId="321"/>
    <cellStyle name="40% - 강조색2 3 3" xfId="322"/>
    <cellStyle name="40% - 강조색2 3 4" xfId="1182"/>
    <cellStyle name="40% - 강조색2 3 5" xfId="1063"/>
    <cellStyle name="40% - 강조색2 3 6" xfId="1342"/>
    <cellStyle name="40% - 강조색2 3 7" xfId="1363"/>
    <cellStyle name="40% - 강조색2 3 8" xfId="1293"/>
    <cellStyle name="40% - 강조색2 3 9" xfId="1305"/>
    <cellStyle name="40% - 강조색2 3_등록" xfId="323"/>
    <cellStyle name="40% - 강조색2 4" xfId="324"/>
    <cellStyle name="40% - 강조색2 4 2" xfId="325"/>
    <cellStyle name="40% - 강조색2 4 3" xfId="1261"/>
    <cellStyle name="40% - 강조색2 4 4" xfId="1064"/>
    <cellStyle name="40% - 강조색2 4_등록" xfId="326"/>
    <cellStyle name="40% - 강조색3 2" xfId="37"/>
    <cellStyle name="40% - 강조색3 2 2" xfId="327"/>
    <cellStyle name="40% - 강조색3 2 2 2" xfId="328"/>
    <cellStyle name="40% - 강조색3 2 2_등록" xfId="329"/>
    <cellStyle name="40% - 강조색3 2 3" xfId="330"/>
    <cellStyle name="40% - 강조색3 2 4" xfId="1183"/>
    <cellStyle name="40% - 강조색3 2 5" xfId="1065"/>
    <cellStyle name="40% - 강조색3 2_등록" xfId="331"/>
    <cellStyle name="40% - 강조색3 3" xfId="38"/>
    <cellStyle name="40% - 강조색3 3 10" xfId="1382"/>
    <cellStyle name="40% - 강조색3 3 2" xfId="332"/>
    <cellStyle name="40% - 강조색3 3 2 2" xfId="333"/>
    <cellStyle name="40% - 강조색3 3 2_등록" xfId="334"/>
    <cellStyle name="40% - 강조색3 3 3" xfId="335"/>
    <cellStyle name="40% - 강조색3 3 4" xfId="1184"/>
    <cellStyle name="40% - 강조색3 3 5" xfId="1066"/>
    <cellStyle name="40% - 강조색3 3 6" xfId="1343"/>
    <cellStyle name="40% - 강조색3 3 7" xfId="1364"/>
    <cellStyle name="40% - 강조색3 3 8" xfId="1370"/>
    <cellStyle name="40% - 강조색3 3 9" xfId="1368"/>
    <cellStyle name="40% - 강조색3 3_등록" xfId="336"/>
    <cellStyle name="40% - 강조색3 4" xfId="337"/>
    <cellStyle name="40% - 강조색3 4 2" xfId="338"/>
    <cellStyle name="40% - 강조색3 4 3" xfId="1262"/>
    <cellStyle name="40% - 강조색3 4 4" xfId="1067"/>
    <cellStyle name="40% - 강조색3 4_등록" xfId="339"/>
    <cellStyle name="40% - 강조색4 2" xfId="39"/>
    <cellStyle name="40% - 강조색4 2 2" xfId="340"/>
    <cellStyle name="40% - 강조색4 2 2 2" xfId="341"/>
    <cellStyle name="40% - 강조색4 2 2_등록" xfId="342"/>
    <cellStyle name="40% - 강조색4 2 3" xfId="343"/>
    <cellStyle name="40% - 강조색4 2 4" xfId="1185"/>
    <cellStyle name="40% - 강조색4 2 5" xfId="1068"/>
    <cellStyle name="40% - 강조색4 2_등록" xfId="344"/>
    <cellStyle name="40% - 강조색4 3" xfId="40"/>
    <cellStyle name="40% - 강조색4 3 10" xfId="1383"/>
    <cellStyle name="40% - 강조색4 3 2" xfId="345"/>
    <cellStyle name="40% - 강조색4 3 2 2" xfId="346"/>
    <cellStyle name="40% - 강조색4 3 2_등록" xfId="347"/>
    <cellStyle name="40% - 강조색4 3 3" xfId="348"/>
    <cellStyle name="40% - 강조색4 3 4" xfId="1186"/>
    <cellStyle name="40% - 강조색4 3 5" xfId="1069"/>
    <cellStyle name="40% - 강조색4 3 6" xfId="1344"/>
    <cellStyle name="40% - 강조색4 3 7" xfId="1365"/>
    <cellStyle name="40% - 강조색4 3 8" xfId="1350"/>
    <cellStyle name="40% - 강조색4 3 9" xfId="1288"/>
    <cellStyle name="40% - 강조색4 3_등록" xfId="349"/>
    <cellStyle name="40% - 강조색4 4" xfId="350"/>
    <cellStyle name="40% - 강조색4 4 2" xfId="351"/>
    <cellStyle name="40% - 강조색4 4 3" xfId="1263"/>
    <cellStyle name="40% - 강조색4 4 4" xfId="1070"/>
    <cellStyle name="40% - 강조색4 4_등록" xfId="352"/>
    <cellStyle name="40% - 강조색5 2" xfId="41"/>
    <cellStyle name="40% - 강조색5 2 2" xfId="353"/>
    <cellStyle name="40% - 강조색5 2 2 2" xfId="354"/>
    <cellStyle name="40% - 강조색5 2 2_등록" xfId="355"/>
    <cellStyle name="40% - 강조색5 2 3" xfId="356"/>
    <cellStyle name="40% - 강조색5 2 4" xfId="1187"/>
    <cellStyle name="40% - 강조색5 2 5" xfId="1071"/>
    <cellStyle name="40% - 강조색5 2_등록" xfId="357"/>
    <cellStyle name="40% - 강조색5 3" xfId="42"/>
    <cellStyle name="40% - 강조색5 3 10" xfId="1384"/>
    <cellStyle name="40% - 강조색5 3 2" xfId="358"/>
    <cellStyle name="40% - 강조색5 3 2 2" xfId="359"/>
    <cellStyle name="40% - 강조색5 3 2_등록" xfId="360"/>
    <cellStyle name="40% - 강조색5 3 3" xfId="361"/>
    <cellStyle name="40% - 강조색5 3 4" xfId="1188"/>
    <cellStyle name="40% - 강조색5 3 5" xfId="1072"/>
    <cellStyle name="40% - 강조색5 3 6" xfId="1345"/>
    <cellStyle name="40% - 강조색5 3 7" xfId="1366"/>
    <cellStyle name="40% - 강조색5 3 8" xfId="1369"/>
    <cellStyle name="40% - 강조색5 3 9" xfId="1297"/>
    <cellStyle name="40% - 강조색5 3_등록" xfId="362"/>
    <cellStyle name="40% - 강조색5 4" xfId="363"/>
    <cellStyle name="40% - 강조색5 4 2" xfId="364"/>
    <cellStyle name="40% - 강조색5 4 3" xfId="1264"/>
    <cellStyle name="40% - 강조색5 4 4" xfId="1073"/>
    <cellStyle name="40% - 강조색5 4_등록" xfId="365"/>
    <cellStyle name="40% - 강조색6 2" xfId="43"/>
    <cellStyle name="40% - 강조색6 2 2" xfId="366"/>
    <cellStyle name="40% - 강조색6 2 2 2" xfId="367"/>
    <cellStyle name="40% - 강조색6 2 2_등록" xfId="368"/>
    <cellStyle name="40% - 강조색6 2 3" xfId="369"/>
    <cellStyle name="40% - 강조색6 2 4" xfId="1189"/>
    <cellStyle name="40% - 강조색6 2 5" xfId="1074"/>
    <cellStyle name="40% - 강조색6 2_등록" xfId="370"/>
    <cellStyle name="40% - 강조색6 3" xfId="44"/>
    <cellStyle name="40% - 강조색6 3 10" xfId="1385"/>
    <cellStyle name="40% - 강조색6 3 2" xfId="371"/>
    <cellStyle name="40% - 강조색6 3 2 2" xfId="372"/>
    <cellStyle name="40% - 강조색6 3 2_등록" xfId="373"/>
    <cellStyle name="40% - 강조색6 3 3" xfId="374"/>
    <cellStyle name="40% - 강조색6 3 4" xfId="1190"/>
    <cellStyle name="40% - 강조색6 3 5" xfId="1075"/>
    <cellStyle name="40% - 강조색6 3 6" xfId="1346"/>
    <cellStyle name="40% - 강조색6 3 7" xfId="1367"/>
    <cellStyle name="40% - 강조색6 3 8" xfId="1296"/>
    <cellStyle name="40% - 강조색6 3 9" xfId="1284"/>
    <cellStyle name="40% - 강조색6 3_등록" xfId="375"/>
    <cellStyle name="40% - 강조색6 4" xfId="376"/>
    <cellStyle name="40% - 강조색6 4 2" xfId="377"/>
    <cellStyle name="40% - 강조색6 4 3" xfId="1265"/>
    <cellStyle name="40% - 강조색6 4 4" xfId="1076"/>
    <cellStyle name="40% - 강조색6 4_등록" xfId="378"/>
    <cellStyle name="60% - 강조색1 2" xfId="45"/>
    <cellStyle name="60% - 강조색1 2 2" xfId="1191"/>
    <cellStyle name="60% - 강조색1 2 3" xfId="1077"/>
    <cellStyle name="60% - 강조색1 3" xfId="46"/>
    <cellStyle name="60% - 강조색1 3 2" xfId="1192"/>
    <cellStyle name="60% - 강조색1 3 3" xfId="1078"/>
    <cellStyle name="60% - 강조색1 4" xfId="1079"/>
    <cellStyle name="60% - 강조색2 2" xfId="47"/>
    <cellStyle name="60% - 강조색2 2 2" xfId="1193"/>
    <cellStyle name="60% - 강조색2 2 3" xfId="1080"/>
    <cellStyle name="60% - 강조색2 3" xfId="48"/>
    <cellStyle name="60% - 강조색2 3 2" xfId="1194"/>
    <cellStyle name="60% - 강조색2 3 3" xfId="1081"/>
    <cellStyle name="60% - 강조색2 4" xfId="1082"/>
    <cellStyle name="60% - 강조색3 2" xfId="49"/>
    <cellStyle name="60% - 강조색3 2 2" xfId="1195"/>
    <cellStyle name="60% - 강조색3 2 3" xfId="1083"/>
    <cellStyle name="60% - 강조색3 3" xfId="50"/>
    <cellStyle name="60% - 강조색3 3 2" xfId="1196"/>
    <cellStyle name="60% - 강조색3 3 3" xfId="1084"/>
    <cellStyle name="60% - 강조색3 4" xfId="1085"/>
    <cellStyle name="60% - 강조색4 2" xfId="51"/>
    <cellStyle name="60% - 강조색4 2 2" xfId="1197"/>
    <cellStyle name="60% - 강조색4 2 3" xfId="1086"/>
    <cellStyle name="60% - 강조색4 3" xfId="52"/>
    <cellStyle name="60% - 강조색4 3 2" xfId="1198"/>
    <cellStyle name="60% - 강조색4 3 3" xfId="1087"/>
    <cellStyle name="60% - 강조색4 4" xfId="1088"/>
    <cellStyle name="60% - 강조색5 2" xfId="53"/>
    <cellStyle name="60% - 강조색5 2 2" xfId="1199"/>
    <cellStyle name="60% - 강조색5 2 3" xfId="1089"/>
    <cellStyle name="60% - 강조색5 3" xfId="54"/>
    <cellStyle name="60% - 강조색5 3 2" xfId="1200"/>
    <cellStyle name="60% - 강조색5 3 3" xfId="1090"/>
    <cellStyle name="60% - 강조색5 4" xfId="1091"/>
    <cellStyle name="60% - 강조색6 2" xfId="55"/>
    <cellStyle name="60% - 강조색6 2 2" xfId="1201"/>
    <cellStyle name="60% - 강조색6 2 3" xfId="1092"/>
    <cellStyle name="60% - 강조색6 3" xfId="56"/>
    <cellStyle name="60% - 강조색6 3 2" xfId="1202"/>
    <cellStyle name="60% - 강조색6 3 3" xfId="1093"/>
    <cellStyle name="60% - 강조색6 4" xfId="1094"/>
    <cellStyle name="Body" xfId="1"/>
    <cellStyle name="Calc Currency (0)" xfId="2"/>
    <cellStyle name="category" xfId="1309"/>
    <cellStyle name="Comma [0]_ SG&amp;A Bridge " xfId="3"/>
    <cellStyle name="Comma_ SG&amp;A Bridge " xfId="4"/>
    <cellStyle name="Copied" xfId="5"/>
    <cellStyle name="Currency [0]_ SG&amp;A Bridge " xfId="6"/>
    <cellStyle name="Currency_ SG&amp;A Bridge " xfId="7"/>
    <cellStyle name="Entered" xfId="8"/>
    <cellStyle name="Grey" xfId="9"/>
    <cellStyle name="Grey 2" xfId="1310"/>
    <cellStyle name="HEADER" xfId="1311"/>
    <cellStyle name="Header1" xfId="10"/>
    <cellStyle name="Header2" xfId="11"/>
    <cellStyle name="Input [yellow]" xfId="12"/>
    <cellStyle name="Input [yellow] 2" xfId="1312"/>
    <cellStyle name="Model" xfId="1313"/>
    <cellStyle name="Normal - Style1" xfId="13"/>
    <cellStyle name="Normal - Style1 2" xfId="1314"/>
    <cellStyle name="Normal_ SG&amp;A Bridge " xfId="14"/>
    <cellStyle name="Percent [2]" xfId="15"/>
    <cellStyle name="RevList" xfId="16"/>
    <cellStyle name="subhead" xfId="1315"/>
    <cellStyle name="Subtotal" xfId="17"/>
    <cellStyle name="강조색1 2" xfId="57"/>
    <cellStyle name="강조색1 2 2" xfId="1203"/>
    <cellStyle name="강조색1 2 3" xfId="1095"/>
    <cellStyle name="강조색1 3" xfId="58"/>
    <cellStyle name="강조색1 3 2" xfId="1204"/>
    <cellStyle name="강조색1 3 3" xfId="1096"/>
    <cellStyle name="강조색1 4" xfId="1097"/>
    <cellStyle name="강조색2 2" xfId="59"/>
    <cellStyle name="강조색2 2 2" xfId="1205"/>
    <cellStyle name="강조색2 2 3" xfId="1098"/>
    <cellStyle name="강조색2 3" xfId="60"/>
    <cellStyle name="강조색2 3 2" xfId="1206"/>
    <cellStyle name="강조색2 3 3" xfId="1099"/>
    <cellStyle name="강조색2 4" xfId="1100"/>
    <cellStyle name="강조색3 2" xfId="61"/>
    <cellStyle name="강조색3 2 2" xfId="1207"/>
    <cellStyle name="강조색3 2 3" xfId="1101"/>
    <cellStyle name="강조색3 3" xfId="62"/>
    <cellStyle name="강조색3 3 2" xfId="1208"/>
    <cellStyle name="강조색3 3 3" xfId="1102"/>
    <cellStyle name="강조색3 4" xfId="1103"/>
    <cellStyle name="강조색4 2" xfId="63"/>
    <cellStyle name="강조색4 2 2" xfId="1209"/>
    <cellStyle name="강조색4 2 3" xfId="1104"/>
    <cellStyle name="강조색4 3" xfId="64"/>
    <cellStyle name="강조색4 3 2" xfId="1210"/>
    <cellStyle name="강조색4 3 3" xfId="1105"/>
    <cellStyle name="강조색4 4" xfId="1106"/>
    <cellStyle name="강조색5 2" xfId="65"/>
    <cellStyle name="강조색5 2 2" xfId="1211"/>
    <cellStyle name="강조색5 2 3" xfId="1107"/>
    <cellStyle name="강조색5 3" xfId="66"/>
    <cellStyle name="강조색5 3 2" xfId="1212"/>
    <cellStyle name="강조색5 3 3" xfId="1108"/>
    <cellStyle name="강조색5 4" xfId="1109"/>
    <cellStyle name="강조색6 2" xfId="67"/>
    <cellStyle name="강조색6 2 2" xfId="1213"/>
    <cellStyle name="강조색6 2 3" xfId="1110"/>
    <cellStyle name="강조색6 3" xfId="68"/>
    <cellStyle name="강조색6 3 2" xfId="1214"/>
    <cellStyle name="강조색6 3 3" xfId="1111"/>
    <cellStyle name="강조색6 4" xfId="1112"/>
    <cellStyle name="경고문 2" xfId="69"/>
    <cellStyle name="경고문 2 2" xfId="1215"/>
    <cellStyle name="경고문 2 3" xfId="1113"/>
    <cellStyle name="경고문 3" xfId="70"/>
    <cellStyle name="경고문 3 2" xfId="1216"/>
    <cellStyle name="경고문 3 3" xfId="1114"/>
    <cellStyle name="경고문 4" xfId="1115"/>
    <cellStyle name="계산 2" xfId="71"/>
    <cellStyle name="계산 2 2" xfId="1217"/>
    <cellStyle name="계산 2 3" xfId="1116"/>
    <cellStyle name="계산 3" xfId="72"/>
    <cellStyle name="계산 3 2" xfId="1218"/>
    <cellStyle name="계산 3 3" xfId="1117"/>
    <cellStyle name="계산 4" xfId="1118"/>
    <cellStyle name="나쁨 2" xfId="73"/>
    <cellStyle name="나쁨 2 2" xfId="1219"/>
    <cellStyle name="나쁨 2 3" xfId="1119"/>
    <cellStyle name="나쁨 3" xfId="74"/>
    <cellStyle name="나쁨 3 2" xfId="1220"/>
    <cellStyle name="나쁨 3 3" xfId="1120"/>
    <cellStyle name="나쁨 4" xfId="1121"/>
    <cellStyle name="메모 2" xfId="75"/>
    <cellStyle name="메모 2 2" xfId="1022"/>
    <cellStyle name="메모 2 2 2" xfId="1268"/>
    <cellStyle name="메모 2 2 3" xfId="1122"/>
    <cellStyle name="메모 2 3" xfId="1021"/>
    <cellStyle name="메모 2 3 2" xfId="1267"/>
    <cellStyle name="메모 2 3 3" xfId="1123"/>
    <cellStyle name="메모 2 3 4" xfId="1301"/>
    <cellStyle name="메모 2 4" xfId="1221"/>
    <cellStyle name="메모 3" xfId="76"/>
    <cellStyle name="메모 3 2" xfId="1222"/>
    <cellStyle name="메모 3 3" xfId="1124"/>
    <cellStyle name="메모 4" xfId="1125"/>
    <cellStyle name="백분율 2" xfId="77"/>
    <cellStyle name="백분율 3" xfId="78"/>
    <cellStyle name="백분율 4" xfId="1333"/>
    <cellStyle name="백분율 5" xfId="1373"/>
    <cellStyle name="보통 2" xfId="79"/>
    <cellStyle name="보통 2 2" xfId="1223"/>
    <cellStyle name="보통 2 3" xfId="1126"/>
    <cellStyle name="보통 3" xfId="80"/>
    <cellStyle name="보통 3 2" xfId="1224"/>
    <cellStyle name="보통 3 3" xfId="1127"/>
    <cellStyle name="보통 4" xfId="1128"/>
    <cellStyle name="뷭?_BOOKSHIP" xfId="18"/>
    <cellStyle name="설명 텍스트 2" xfId="81"/>
    <cellStyle name="설명 텍스트 2 2" xfId="1225"/>
    <cellStyle name="설명 텍스트 2 3" xfId="1129"/>
    <cellStyle name="설명 텍스트 3" xfId="82"/>
    <cellStyle name="설명 텍스트 3 2" xfId="1226"/>
    <cellStyle name="설명 텍스트 3 3" xfId="1130"/>
    <cellStyle name="설명 텍스트 4" xfId="1131"/>
    <cellStyle name="셀 확인 2" xfId="83"/>
    <cellStyle name="셀 확인 2 2" xfId="1227"/>
    <cellStyle name="셀 확인 2 3" xfId="1132"/>
    <cellStyle name="셀 확인 3" xfId="84"/>
    <cellStyle name="셀 확인 3 2" xfId="1228"/>
    <cellStyle name="셀 확인 3 3" xfId="1133"/>
    <cellStyle name="셀 확인 4" xfId="1134"/>
    <cellStyle name="쉼표 [0] 2" xfId="85"/>
    <cellStyle name="쉼표 [0] 3" xfId="86"/>
    <cellStyle name="스타일 1" xfId="19"/>
    <cellStyle name="스타일 1 2" xfId="1295"/>
    <cellStyle name="스타일 1 3" xfId="1294"/>
    <cellStyle name="연결된 셀 2" xfId="87"/>
    <cellStyle name="연결된 셀 2 2" xfId="1229"/>
    <cellStyle name="연결된 셀 2 3" xfId="1135"/>
    <cellStyle name="연결된 셀 3" xfId="88"/>
    <cellStyle name="연결된 셀 3 2" xfId="1230"/>
    <cellStyle name="연결된 셀 3 3" xfId="1136"/>
    <cellStyle name="연결된 셀 4" xfId="1137"/>
    <cellStyle name="요약 2" xfId="89"/>
    <cellStyle name="요약 2 2" xfId="1231"/>
    <cellStyle name="요약 2 3" xfId="1138"/>
    <cellStyle name="요약 3" xfId="90"/>
    <cellStyle name="요약 3 2" xfId="1232"/>
    <cellStyle name="요약 3 3" xfId="1139"/>
    <cellStyle name="요약 4" xfId="1140"/>
    <cellStyle name="입력 2" xfId="91"/>
    <cellStyle name="입력 2 2" xfId="1233"/>
    <cellStyle name="입력 2 3" xfId="1141"/>
    <cellStyle name="입력 3" xfId="92"/>
    <cellStyle name="입력 3 2" xfId="1234"/>
    <cellStyle name="입력 3 3" xfId="1142"/>
    <cellStyle name="입력 4" xfId="1143"/>
    <cellStyle name="제목 1 2" xfId="93"/>
    <cellStyle name="제목 1 2 2" xfId="1235"/>
    <cellStyle name="제목 1 2 3" xfId="1144"/>
    <cellStyle name="제목 1 3" xfId="94"/>
    <cellStyle name="제목 1 3 2" xfId="1236"/>
    <cellStyle name="제목 1 3 3" xfId="1145"/>
    <cellStyle name="제목 1 4" xfId="1146"/>
    <cellStyle name="제목 10" xfId="379"/>
    <cellStyle name="제목 11" xfId="380"/>
    <cellStyle name="제목 2 2" xfId="95"/>
    <cellStyle name="제목 2 2 2" xfId="1237"/>
    <cellStyle name="제목 2 2 3" xfId="1147"/>
    <cellStyle name="제목 2 3" xfId="96"/>
    <cellStyle name="제목 2 3 2" xfId="1238"/>
    <cellStyle name="제목 2 3 3" xfId="1148"/>
    <cellStyle name="제목 2 4" xfId="1149"/>
    <cellStyle name="제목 3 2" xfId="97"/>
    <cellStyle name="제목 3 2 2" xfId="1239"/>
    <cellStyle name="제목 3 2 3" xfId="1150"/>
    <cellStyle name="제목 3 3" xfId="98"/>
    <cellStyle name="제목 3 3 2" xfId="1240"/>
    <cellStyle name="제목 3 3 3" xfId="1151"/>
    <cellStyle name="제목 3 4" xfId="1152"/>
    <cellStyle name="제목 4 2" xfId="99"/>
    <cellStyle name="제목 4 2 2" xfId="1241"/>
    <cellStyle name="제목 4 2 3" xfId="1153"/>
    <cellStyle name="제목 4 3" xfId="100"/>
    <cellStyle name="제목 4 3 2" xfId="1242"/>
    <cellStyle name="제목 4 3 3" xfId="1154"/>
    <cellStyle name="제목 4 4" xfId="1155"/>
    <cellStyle name="제목 5" xfId="101"/>
    <cellStyle name="제목 5 2" xfId="1243"/>
    <cellStyle name="제목 5 3" xfId="1156"/>
    <cellStyle name="제목 6" xfId="102"/>
    <cellStyle name="제목 6 2" xfId="1244"/>
    <cellStyle name="제목 6 3" xfId="1157"/>
    <cellStyle name="제목 7" xfId="381"/>
    <cellStyle name="제목 7 2" xfId="1266"/>
    <cellStyle name="제목 7 3" xfId="1158"/>
    <cellStyle name="제목 8" xfId="382"/>
    <cellStyle name="제목 9" xfId="383"/>
    <cellStyle name="좋음 2" xfId="103"/>
    <cellStyle name="좋음 2 2" xfId="1245"/>
    <cellStyle name="좋음 2 3" xfId="1159"/>
    <cellStyle name="좋음 3" xfId="104"/>
    <cellStyle name="좋음 3 2" xfId="1246"/>
    <cellStyle name="좋음 3 3" xfId="1160"/>
    <cellStyle name="좋음 4" xfId="1161"/>
    <cellStyle name="출력 2" xfId="105"/>
    <cellStyle name="출력 2 2" xfId="1247"/>
    <cellStyle name="출력 2 3" xfId="1162"/>
    <cellStyle name="출력 3" xfId="106"/>
    <cellStyle name="출력 3 2" xfId="1248"/>
    <cellStyle name="출력 3 3" xfId="1163"/>
    <cellStyle name="출력 4" xfId="1164"/>
    <cellStyle name="콤마 [0]_10' 0.26D MS" xfId="1316"/>
    <cellStyle name="콤마_10' 0.26D MS" xfId="1317"/>
    <cellStyle name="표준" xfId="0" builtinId="0"/>
    <cellStyle name="표준 10" xfId="1028"/>
    <cellStyle name="표준 10 2" xfId="127"/>
    <cellStyle name="표준 10 3" xfId="1318"/>
    <cellStyle name="표준 100" xfId="182"/>
    <cellStyle name="표준 103" xfId="171"/>
    <cellStyle name="표준 104" xfId="176"/>
    <cellStyle name="표준 109" xfId="198"/>
    <cellStyle name="표준 11" xfId="1319"/>
    <cellStyle name="표준 11 2" xfId="384"/>
    <cellStyle name="표준 112" xfId="202"/>
    <cellStyle name="표준 117" xfId="205"/>
    <cellStyle name="표준 12" xfId="1320"/>
    <cellStyle name="표준 12 2" xfId="385"/>
    <cellStyle name="표준 120" xfId="207"/>
    <cellStyle name="표준 123" xfId="221"/>
    <cellStyle name="표준 124" xfId="219"/>
    <cellStyle name="표준 125" xfId="118"/>
    <cellStyle name="표준 126" xfId="386"/>
    <cellStyle name="표준 13" xfId="1334"/>
    <cellStyle name="표준 14" xfId="120"/>
    <cellStyle name="표준 15" xfId="1282"/>
    <cellStyle name="표준 16" xfId="122"/>
    <cellStyle name="표준 17" xfId="1372"/>
    <cellStyle name="표준 18" xfId="1386"/>
    <cellStyle name="표준 19" xfId="126"/>
    <cellStyle name="표준 2" xfId="116"/>
    <cellStyle name="표준 2 10" xfId="387"/>
    <cellStyle name="표준 2 100" xfId="388"/>
    <cellStyle name="표준 2 101" xfId="389"/>
    <cellStyle name="표준 2 102" xfId="170"/>
    <cellStyle name="표준 2 103" xfId="175"/>
    <cellStyle name="표준 2 104" xfId="390"/>
    <cellStyle name="표준 2 105" xfId="391"/>
    <cellStyle name="표준 2 106" xfId="392"/>
    <cellStyle name="표준 2 107" xfId="393"/>
    <cellStyle name="표준 2 108" xfId="197"/>
    <cellStyle name="표준 2 109" xfId="394"/>
    <cellStyle name="표준 2 11" xfId="166"/>
    <cellStyle name="표준 2 110" xfId="395"/>
    <cellStyle name="표준 2 111" xfId="396"/>
    <cellStyle name="표준 2 112" xfId="397"/>
    <cellStyle name="표준 2 113" xfId="398"/>
    <cellStyle name="표준 2 114" xfId="399"/>
    <cellStyle name="표준 2 115" xfId="400"/>
    <cellStyle name="표준 2 116" xfId="401"/>
    <cellStyle name="표준 2 117" xfId="402"/>
    <cellStyle name="표준 2 118" xfId="403"/>
    <cellStyle name="표준 2 119" xfId="404"/>
    <cellStyle name="표준 2 12" xfId="222"/>
    <cellStyle name="표준 2 120" xfId="405"/>
    <cellStyle name="표준 2 121" xfId="406"/>
    <cellStyle name="표준 2 122" xfId="407"/>
    <cellStyle name="표준 2 123" xfId="408"/>
    <cellStyle name="표준 2 124" xfId="1023"/>
    <cellStyle name="표준 2 125" xfId="1253"/>
    <cellStyle name="표준 2 126" xfId="1283"/>
    <cellStyle name="표준 2 13" xfId="409"/>
    <cellStyle name="표준 2 14" xfId="410"/>
    <cellStyle name="표준 2 15" xfId="411"/>
    <cellStyle name="표준 2 16" xfId="412"/>
    <cellStyle name="표준 2 17" xfId="413"/>
    <cellStyle name="표준 2 18" xfId="414"/>
    <cellStyle name="표준 2 19" xfId="415"/>
    <cellStyle name="표준 2 2" xfId="107"/>
    <cellStyle name="표준 2 2 2" xfId="1249"/>
    <cellStyle name="표준 2 2 2 2" xfId="1321"/>
    <cellStyle name="표준 2 2 3" xfId="1165"/>
    <cellStyle name="표준 2 2 4" xfId="1298"/>
    <cellStyle name="표준 2 20" xfId="416"/>
    <cellStyle name="표준 2 21" xfId="417"/>
    <cellStyle name="표준 2 22" xfId="418"/>
    <cellStyle name="표준 2 23" xfId="419"/>
    <cellStyle name="표준 2 24" xfId="420"/>
    <cellStyle name="표준 2 25" xfId="421"/>
    <cellStyle name="표준 2 26" xfId="422"/>
    <cellStyle name="표준 2 27" xfId="423"/>
    <cellStyle name="표준 2 28" xfId="424"/>
    <cellStyle name="표준 2 29" xfId="425"/>
    <cellStyle name="표준 2 3" xfId="165"/>
    <cellStyle name="표준 2 3 2" xfId="1322"/>
    <cellStyle name="표준 2 3 3" xfId="1303"/>
    <cellStyle name="표준 2 30" xfId="426"/>
    <cellStyle name="표준 2 31" xfId="427"/>
    <cellStyle name="표준 2 32" xfId="428"/>
    <cellStyle name="표준 2 33" xfId="429"/>
    <cellStyle name="표준 2 34" xfId="430"/>
    <cellStyle name="표준 2 35" xfId="431"/>
    <cellStyle name="표준 2 36" xfId="432"/>
    <cellStyle name="표준 2 37" xfId="433"/>
    <cellStyle name="표준 2 38" xfId="434"/>
    <cellStyle name="표준 2 39" xfId="435"/>
    <cellStyle name="표준 2 4" xfId="163"/>
    <cellStyle name="표준 2 4 2" xfId="1302"/>
    <cellStyle name="표준 2 40" xfId="436"/>
    <cellStyle name="표준 2 41" xfId="437"/>
    <cellStyle name="표준 2 42" xfId="438"/>
    <cellStyle name="표준 2 43" xfId="439"/>
    <cellStyle name="표준 2 44" xfId="440"/>
    <cellStyle name="표준 2 45" xfId="441"/>
    <cellStyle name="표준 2 46" xfId="442"/>
    <cellStyle name="표준 2 47" xfId="443"/>
    <cellStyle name="표준 2 48" xfId="444"/>
    <cellStyle name="표준 2 49" xfId="445"/>
    <cellStyle name="표준 2 5" xfId="446"/>
    <cellStyle name="표준 2 50" xfId="447"/>
    <cellStyle name="표준 2 51" xfId="448"/>
    <cellStyle name="표준 2 52" xfId="449"/>
    <cellStyle name="표준 2 53" xfId="450"/>
    <cellStyle name="표준 2 54" xfId="451"/>
    <cellStyle name="표준 2 55" xfId="452"/>
    <cellStyle name="표준 2 56" xfId="453"/>
    <cellStyle name="표준 2 57" xfId="454"/>
    <cellStyle name="표준 2 58" xfId="455"/>
    <cellStyle name="표준 2 59" xfId="456"/>
    <cellStyle name="표준 2 6" xfId="457"/>
    <cellStyle name="표준 2 60" xfId="458"/>
    <cellStyle name="표준 2 61" xfId="459"/>
    <cellStyle name="표준 2 62" xfId="460"/>
    <cellStyle name="표준 2 63" xfId="461"/>
    <cellStyle name="표준 2 64" xfId="462"/>
    <cellStyle name="표준 2 65" xfId="463"/>
    <cellStyle name="표준 2 66" xfId="464"/>
    <cellStyle name="표준 2 67" xfId="465"/>
    <cellStyle name="표준 2 68" xfId="466"/>
    <cellStyle name="표준 2 69" xfId="467"/>
    <cellStyle name="표준 2 7" xfId="468"/>
    <cellStyle name="표준 2 70" xfId="469"/>
    <cellStyle name="표준 2 71" xfId="470"/>
    <cellStyle name="표준 2 72" xfId="471"/>
    <cellStyle name="표준 2 73" xfId="472"/>
    <cellStyle name="표준 2 74" xfId="473"/>
    <cellStyle name="표준 2 75" xfId="474"/>
    <cellStyle name="표준 2 76" xfId="475"/>
    <cellStyle name="표준 2 77" xfId="476"/>
    <cellStyle name="표준 2 78" xfId="477"/>
    <cellStyle name="표준 2 79" xfId="478"/>
    <cellStyle name="표준 2 8" xfId="479"/>
    <cellStyle name="표준 2 80" xfId="480"/>
    <cellStyle name="표준 2 81" xfId="481"/>
    <cellStyle name="표준 2 82" xfId="482"/>
    <cellStyle name="표준 2 83" xfId="483"/>
    <cellStyle name="표준 2 84" xfId="484"/>
    <cellStyle name="표준 2 85" xfId="485"/>
    <cellStyle name="표준 2 86" xfId="486"/>
    <cellStyle name="표준 2 87" xfId="487"/>
    <cellStyle name="표준 2 88" xfId="488"/>
    <cellStyle name="표준 2 89" xfId="489"/>
    <cellStyle name="표준 2 9" xfId="158"/>
    <cellStyle name="표준 2 90" xfId="490"/>
    <cellStyle name="표준 2 91" xfId="491"/>
    <cellStyle name="표준 2 92" xfId="172"/>
    <cellStyle name="표준 2 93" xfId="168"/>
    <cellStyle name="표준 2 94" xfId="492"/>
    <cellStyle name="표준 2 95" xfId="493"/>
    <cellStyle name="표준 2 96" xfId="494"/>
    <cellStyle name="표준 2 97" xfId="495"/>
    <cellStyle name="표준 2 98" xfId="496"/>
    <cellStyle name="표준 2 99" xfId="497"/>
    <cellStyle name="표준 2_체크리스트 및 템플릿(XX어린이집)" xfId="1323"/>
    <cellStyle name="표준 22" xfId="129"/>
    <cellStyle name="표준 23" xfId="131"/>
    <cellStyle name="표준 28" xfId="132"/>
    <cellStyle name="표준 3" xfId="108"/>
    <cellStyle name="표준 3 2" xfId="109"/>
    <cellStyle name="표준 3 2 2" xfId="1352"/>
    <cellStyle name="표준 3 2 3" xfId="1325"/>
    <cellStyle name="표준 3 3" xfId="1024"/>
    <cellStyle name="표준 3 3 2" xfId="1324"/>
    <cellStyle name="표준 3 4" xfId="1250"/>
    <cellStyle name="표준 3 4 2" xfId="1332"/>
    <cellStyle name="표준 3 5" xfId="1300"/>
    <cellStyle name="표준 3_등록" xfId="498"/>
    <cellStyle name="표준 32" xfId="138"/>
    <cellStyle name="표준 36" xfId="141"/>
    <cellStyle name="표준 38" xfId="149"/>
    <cellStyle name="표준 39" xfId="147"/>
    <cellStyle name="표준 4" xfId="110"/>
    <cellStyle name="표준 4 10" xfId="499"/>
    <cellStyle name="표준 4 100" xfId="500"/>
    <cellStyle name="표준 4 101" xfId="501"/>
    <cellStyle name="표준 4 102" xfId="502"/>
    <cellStyle name="표준 4 103" xfId="503"/>
    <cellStyle name="표준 4 104" xfId="504"/>
    <cellStyle name="표준 4 105" xfId="505"/>
    <cellStyle name="표준 4 106" xfId="506"/>
    <cellStyle name="표준 4 107" xfId="507"/>
    <cellStyle name="표준 4 108" xfId="508"/>
    <cellStyle name="표준 4 109" xfId="509"/>
    <cellStyle name="표준 4 11" xfId="510"/>
    <cellStyle name="표준 4 110" xfId="511"/>
    <cellStyle name="표준 4 111" xfId="512"/>
    <cellStyle name="표준 4 112" xfId="513"/>
    <cellStyle name="표준 4 113" xfId="1251"/>
    <cellStyle name="표준 4 114" xfId="1166"/>
    <cellStyle name="표준 4 115" xfId="1304"/>
    <cellStyle name="표준 4 12" xfId="514"/>
    <cellStyle name="표준 4 13" xfId="515"/>
    <cellStyle name="표준 4 14" xfId="516"/>
    <cellStyle name="표준 4 15" xfId="517"/>
    <cellStyle name="표준 4 16" xfId="518"/>
    <cellStyle name="표준 4 17" xfId="519"/>
    <cellStyle name="표준 4 18" xfId="520"/>
    <cellStyle name="표준 4 19" xfId="521"/>
    <cellStyle name="표준 4 2" xfId="522"/>
    <cellStyle name="표준 4 2 2" xfId="523"/>
    <cellStyle name="표준 4 2 2 2" xfId="1354"/>
    <cellStyle name="표준 4 2 3" xfId="1326"/>
    <cellStyle name="표준 4 20" xfId="524"/>
    <cellStyle name="표준 4 21" xfId="525"/>
    <cellStyle name="표준 4 22" xfId="526"/>
    <cellStyle name="표준 4 23" xfId="527"/>
    <cellStyle name="표준 4 24" xfId="528"/>
    <cellStyle name="표준 4 25" xfId="529"/>
    <cellStyle name="표준 4 26" xfId="530"/>
    <cellStyle name="표준 4 27" xfId="531"/>
    <cellStyle name="표준 4 28" xfId="532"/>
    <cellStyle name="표준 4 29" xfId="533"/>
    <cellStyle name="표준 4 3" xfId="534"/>
    <cellStyle name="표준 4 3 2" xfId="1353"/>
    <cellStyle name="표준 4 30" xfId="535"/>
    <cellStyle name="표준 4 31" xfId="536"/>
    <cellStyle name="표준 4 32" xfId="537"/>
    <cellStyle name="표준 4 33" xfId="538"/>
    <cellStyle name="표준 4 34" xfId="539"/>
    <cellStyle name="표준 4 35" xfId="540"/>
    <cellStyle name="표준 4 36" xfId="541"/>
    <cellStyle name="표준 4 37" xfId="542"/>
    <cellStyle name="표준 4 38" xfId="543"/>
    <cellStyle name="표준 4 39" xfId="544"/>
    <cellStyle name="표준 4 4" xfId="545"/>
    <cellStyle name="표준 4 40" xfId="546"/>
    <cellStyle name="표준 4 41" xfId="547"/>
    <cellStyle name="표준 4 42" xfId="548"/>
    <cellStyle name="표준 4 43" xfId="549"/>
    <cellStyle name="표준 4 44" xfId="550"/>
    <cellStyle name="표준 4 45" xfId="551"/>
    <cellStyle name="표준 4 46" xfId="552"/>
    <cellStyle name="표준 4 47" xfId="553"/>
    <cellStyle name="표준 4 48" xfId="554"/>
    <cellStyle name="표준 4 49" xfId="555"/>
    <cellStyle name="표준 4 5" xfId="556"/>
    <cellStyle name="표준 4 50" xfId="557"/>
    <cellStyle name="표준 4 51" xfId="558"/>
    <cellStyle name="표준 4 52" xfId="559"/>
    <cellStyle name="표준 4 53" xfId="560"/>
    <cellStyle name="표준 4 54" xfId="561"/>
    <cellStyle name="표준 4 55" xfId="562"/>
    <cellStyle name="표준 4 56" xfId="563"/>
    <cellStyle name="표준 4 57" xfId="564"/>
    <cellStyle name="표준 4 58" xfId="565"/>
    <cellStyle name="표준 4 59" xfId="566"/>
    <cellStyle name="표준 4 6" xfId="567"/>
    <cellStyle name="표준 4 60" xfId="568"/>
    <cellStyle name="표준 4 61" xfId="569"/>
    <cellStyle name="표준 4 62" xfId="570"/>
    <cellStyle name="표준 4 63" xfId="571"/>
    <cellStyle name="표준 4 64" xfId="572"/>
    <cellStyle name="표준 4 65" xfId="573"/>
    <cellStyle name="표준 4 66" xfId="574"/>
    <cellStyle name="표준 4 67" xfId="575"/>
    <cellStyle name="표준 4 68" xfId="576"/>
    <cellStyle name="표준 4 69" xfId="577"/>
    <cellStyle name="표준 4 7" xfId="578"/>
    <cellStyle name="표준 4 70" xfId="579"/>
    <cellStyle name="표준 4 71" xfId="580"/>
    <cellStyle name="표준 4 72" xfId="581"/>
    <cellStyle name="표준 4 73" xfId="582"/>
    <cellStyle name="표준 4 74" xfId="583"/>
    <cellStyle name="표준 4 75" xfId="584"/>
    <cellStyle name="표준 4 76" xfId="585"/>
    <cellStyle name="표준 4 77" xfId="586"/>
    <cellStyle name="표준 4 78" xfId="587"/>
    <cellStyle name="표준 4 79" xfId="588"/>
    <cellStyle name="표준 4 8" xfId="589"/>
    <cellStyle name="표준 4 80" xfId="590"/>
    <cellStyle name="표준 4 81" xfId="591"/>
    <cellStyle name="표준 4 82" xfId="592"/>
    <cellStyle name="표준 4 83" xfId="593"/>
    <cellStyle name="표준 4 84" xfId="594"/>
    <cellStyle name="표준 4 85" xfId="595"/>
    <cellStyle name="표준 4 86" xfId="596"/>
    <cellStyle name="표준 4 87" xfId="597"/>
    <cellStyle name="표준 4 88" xfId="598"/>
    <cellStyle name="표준 4 89" xfId="599"/>
    <cellStyle name="표준 4 9" xfId="600"/>
    <cellStyle name="표준 4 90" xfId="601"/>
    <cellStyle name="표준 4 91" xfId="602"/>
    <cellStyle name="표준 4 92" xfId="603"/>
    <cellStyle name="표준 4 93" xfId="604"/>
    <cellStyle name="표준 4 94" xfId="605"/>
    <cellStyle name="표준 4 95" xfId="606"/>
    <cellStyle name="표준 4 96" xfId="607"/>
    <cellStyle name="표준 4 97" xfId="608"/>
    <cellStyle name="표준 4 98" xfId="609"/>
    <cellStyle name="표준 4 99" xfId="610"/>
    <cellStyle name="표준 40" xfId="150"/>
    <cellStyle name="표준 42" xfId="187"/>
    <cellStyle name="표준 46" xfId="154"/>
    <cellStyle name="표준 47" xfId="155"/>
    <cellStyle name="표준 49" xfId="156"/>
    <cellStyle name="표준 5" xfId="115"/>
    <cellStyle name="표준 5 10" xfId="1029"/>
    <cellStyle name="표준 5 10 2" xfId="1038"/>
    <cellStyle name="표준 5 10 2 2" xfId="1279"/>
    <cellStyle name="표준 5 10 3" xfId="1272"/>
    <cellStyle name="표준 5 11" xfId="1030"/>
    <cellStyle name="표준 5 12" xfId="1031"/>
    <cellStyle name="표준 5 12 2" xfId="1039"/>
    <cellStyle name="표준 5 12 2 2" xfId="1280"/>
    <cellStyle name="표준 5 12 3" xfId="1273"/>
    <cellStyle name="표준 5 13" xfId="1026"/>
    <cellStyle name="표준 5 13 2" xfId="1036"/>
    <cellStyle name="표준 5 13 2 2" xfId="1277"/>
    <cellStyle name="표준 5 13 3" xfId="1270"/>
    <cellStyle name="표준 5 14" xfId="1034"/>
    <cellStyle name="표준 5 14 2" xfId="1275"/>
    <cellStyle name="표준 5 15" xfId="1252"/>
    <cellStyle name="표준 5 16" xfId="1306"/>
    <cellStyle name="표준 5 2" xfId="611"/>
    <cellStyle name="표준 5 2 2" xfId="612"/>
    <cellStyle name="표준 5 2 3" xfId="613"/>
    <cellStyle name="표준 5 2 4" xfId="614"/>
    <cellStyle name="표준 5 2 5" xfId="615"/>
    <cellStyle name="표준 5 2 6" xfId="616"/>
    <cellStyle name="표준 5 2 7" xfId="1327"/>
    <cellStyle name="표준 5 3" xfId="617"/>
    <cellStyle name="표준 5 4" xfId="618"/>
    <cellStyle name="표준 5 5" xfId="619"/>
    <cellStyle name="표준 5 6" xfId="620"/>
    <cellStyle name="표준 5 7" xfId="621"/>
    <cellStyle name="표준 5 8" xfId="622"/>
    <cellStyle name="표준 5 9" xfId="1025"/>
    <cellStyle name="표준 5 9 2" xfId="1032"/>
    <cellStyle name="표준 5 9 2 2" xfId="1040"/>
    <cellStyle name="표준 5 9 2 2 2" xfId="1281"/>
    <cellStyle name="표준 5 9 2 3" xfId="1274"/>
    <cellStyle name="표준 5 9 3" xfId="1033"/>
    <cellStyle name="표준 5 9 4" xfId="1027"/>
    <cellStyle name="표준 5 9 4 2" xfId="1037"/>
    <cellStyle name="표준 5 9 4 2 2" xfId="1278"/>
    <cellStyle name="표준 5 9 4 3" xfId="1271"/>
    <cellStyle name="표준 5 9 5" xfId="1035"/>
    <cellStyle name="표준 5 9 5 2" xfId="1276"/>
    <cellStyle name="표준 5 9 6" xfId="1269"/>
    <cellStyle name="표준 50" xfId="157"/>
    <cellStyle name="표준 52" xfId="180"/>
    <cellStyle name="표준 54" xfId="161"/>
    <cellStyle name="표준 55" xfId="159"/>
    <cellStyle name="표준 58" xfId="191"/>
    <cellStyle name="표준 59" xfId="196"/>
    <cellStyle name="표준 6" xfId="111"/>
    <cellStyle name="표준 6 10" xfId="124"/>
    <cellStyle name="표준 6 100" xfId="623"/>
    <cellStyle name="표준 6 101" xfId="624"/>
    <cellStyle name="표준 6 102" xfId="625"/>
    <cellStyle name="표준 6 103" xfId="626"/>
    <cellStyle name="표준 6 104" xfId="627"/>
    <cellStyle name="표준 6 105" xfId="628"/>
    <cellStyle name="표준 6 106" xfId="629"/>
    <cellStyle name="표준 6 107" xfId="630"/>
    <cellStyle name="표준 6 108" xfId="631"/>
    <cellStyle name="표준 6 109" xfId="632"/>
    <cellStyle name="표준 6 11" xfId="633"/>
    <cellStyle name="표준 6 110" xfId="634"/>
    <cellStyle name="표준 6 111" xfId="635"/>
    <cellStyle name="표준 6 112" xfId="636"/>
    <cellStyle name="표준 6 113" xfId="1328"/>
    <cellStyle name="표준 6 12" xfId="637"/>
    <cellStyle name="표준 6 13" xfId="638"/>
    <cellStyle name="표준 6 14" xfId="639"/>
    <cellStyle name="표준 6 15" xfId="640"/>
    <cellStyle name="표준 6 16" xfId="641"/>
    <cellStyle name="표준 6 17" xfId="642"/>
    <cellStyle name="표준 6 18" xfId="133"/>
    <cellStyle name="표준 6 19" xfId="137"/>
    <cellStyle name="표준 6 2" xfId="119"/>
    <cellStyle name="표준 6 20" xfId="136"/>
    <cellStyle name="표준 6 21" xfId="643"/>
    <cellStyle name="표준 6 22" xfId="139"/>
    <cellStyle name="표준 6 23" xfId="140"/>
    <cellStyle name="표준 6 24" xfId="644"/>
    <cellStyle name="표준 6 25" xfId="142"/>
    <cellStyle name="표준 6 26" xfId="148"/>
    <cellStyle name="표준 6 27" xfId="645"/>
    <cellStyle name="표준 6 28" xfId="646"/>
    <cellStyle name="표준 6 29" xfId="151"/>
    <cellStyle name="표준 6 3" xfId="117"/>
    <cellStyle name="표준 6 30" xfId="647"/>
    <cellStyle name="표준 6 31" xfId="648"/>
    <cellStyle name="표준 6 32" xfId="649"/>
    <cellStyle name="표준 6 33" xfId="650"/>
    <cellStyle name="표준 6 34" xfId="651"/>
    <cellStyle name="표준 6 35" xfId="652"/>
    <cellStyle name="표준 6 36" xfId="653"/>
    <cellStyle name="표준 6 37" xfId="654"/>
    <cellStyle name="표준 6 38" xfId="655"/>
    <cellStyle name="표준 6 39" xfId="656"/>
    <cellStyle name="표준 6 4" xfId="657"/>
    <cellStyle name="표준 6 40" xfId="658"/>
    <cellStyle name="표준 6 41" xfId="659"/>
    <cellStyle name="표준 6 42" xfId="660"/>
    <cellStyle name="표준 6 43" xfId="661"/>
    <cellStyle name="표준 6 44" xfId="189"/>
    <cellStyle name="표준 6 45" xfId="190"/>
    <cellStyle name="표준 6 46" xfId="662"/>
    <cellStyle name="표준 6 47" xfId="663"/>
    <cellStyle name="표준 6 48" xfId="664"/>
    <cellStyle name="표준 6 49" xfId="665"/>
    <cellStyle name="표준 6 5" xfId="666"/>
    <cellStyle name="표준 6 50" xfId="667"/>
    <cellStyle name="표준 6 51" xfId="668"/>
    <cellStyle name="표준 6 52" xfId="669"/>
    <cellStyle name="표준 6 53" xfId="670"/>
    <cellStyle name="표준 6 54" xfId="671"/>
    <cellStyle name="표준 6 55" xfId="672"/>
    <cellStyle name="표준 6 56" xfId="673"/>
    <cellStyle name="표준 6 57" xfId="674"/>
    <cellStyle name="표준 6 58" xfId="675"/>
    <cellStyle name="표준 6 59" xfId="676"/>
    <cellStyle name="표준 6 6" xfId="125"/>
    <cellStyle name="표준 6 60" xfId="677"/>
    <cellStyle name="표준 6 61" xfId="678"/>
    <cellStyle name="표준 6 62" xfId="679"/>
    <cellStyle name="표준 6 63" xfId="680"/>
    <cellStyle name="표준 6 64" xfId="121"/>
    <cellStyle name="표준 6 65" xfId="123"/>
    <cellStyle name="표준 6 66" xfId="681"/>
    <cellStyle name="표준 6 67" xfId="682"/>
    <cellStyle name="표준 6 68" xfId="683"/>
    <cellStyle name="표준 6 69" xfId="134"/>
    <cellStyle name="표준 6 7" xfId="128"/>
    <cellStyle name="표준 6 70" xfId="684"/>
    <cellStyle name="표준 6 71" xfId="135"/>
    <cellStyle name="표준 6 72" xfId="143"/>
    <cellStyle name="표준 6 73" xfId="145"/>
    <cellStyle name="표준 6 74" xfId="685"/>
    <cellStyle name="표준 6 75" xfId="188"/>
    <cellStyle name="표준 6 76" xfId="686"/>
    <cellStyle name="표준 6 77" xfId="687"/>
    <cellStyle name="표준 6 78" xfId="688"/>
    <cellStyle name="표준 6 79" xfId="689"/>
    <cellStyle name="표준 6 8" xfId="130"/>
    <cellStyle name="표준 6 80" xfId="690"/>
    <cellStyle name="표준 6 81" xfId="691"/>
    <cellStyle name="표준 6 82" xfId="692"/>
    <cellStyle name="표준 6 83" xfId="693"/>
    <cellStyle name="표준 6 84" xfId="694"/>
    <cellStyle name="표준 6 85" xfId="695"/>
    <cellStyle name="표준 6 86" xfId="696"/>
    <cellStyle name="표준 6 87" xfId="697"/>
    <cellStyle name="표준 6 88" xfId="698"/>
    <cellStyle name="표준 6 89" xfId="699"/>
    <cellStyle name="표준 6 9" xfId="700"/>
    <cellStyle name="표준 6 90" xfId="701"/>
    <cellStyle name="표준 6 91" xfId="702"/>
    <cellStyle name="표준 6 92" xfId="703"/>
    <cellStyle name="표준 6 93" xfId="704"/>
    <cellStyle name="표준 6 94" xfId="705"/>
    <cellStyle name="표준 6 95" xfId="706"/>
    <cellStyle name="표준 6 96" xfId="193"/>
    <cellStyle name="표준 6 97" xfId="707"/>
    <cellStyle name="표준 6 98" xfId="708"/>
    <cellStyle name="표준 6 99" xfId="709"/>
    <cellStyle name="표준 60" xfId="194"/>
    <cellStyle name="표준 63" xfId="195"/>
    <cellStyle name="표준 64" xfId="214"/>
    <cellStyle name="표준 66" xfId="208"/>
    <cellStyle name="표준 67" xfId="209"/>
    <cellStyle name="표준 68" xfId="212"/>
    <cellStyle name="표준 7" xfId="112"/>
    <cellStyle name="표준 7 10" xfId="174"/>
    <cellStyle name="표준 7 100" xfId="710"/>
    <cellStyle name="표준 7 101" xfId="711"/>
    <cellStyle name="표준 7 102" xfId="712"/>
    <cellStyle name="표준 7 103" xfId="713"/>
    <cellStyle name="표준 7 104" xfId="714"/>
    <cellStyle name="표준 7 105" xfId="715"/>
    <cellStyle name="표준 7 106" xfId="716"/>
    <cellStyle name="표준 7 107" xfId="717"/>
    <cellStyle name="표준 7 108" xfId="718"/>
    <cellStyle name="표준 7 109" xfId="719"/>
    <cellStyle name="표준 7 11" xfId="720"/>
    <cellStyle name="표준 7 110" xfId="721"/>
    <cellStyle name="표준 7 111" xfId="722"/>
    <cellStyle name="표준 7 112" xfId="723"/>
    <cellStyle name="표준 7 113" xfId="1329"/>
    <cellStyle name="표준 7 12" xfId="724"/>
    <cellStyle name="표준 7 13" xfId="725"/>
    <cellStyle name="표준 7 14" xfId="726"/>
    <cellStyle name="표준 7 15" xfId="727"/>
    <cellStyle name="표준 7 16" xfId="728"/>
    <cellStyle name="표준 7 17" xfId="729"/>
    <cellStyle name="표준 7 18" xfId="730"/>
    <cellStyle name="표준 7 19" xfId="731"/>
    <cellStyle name="표준 7 2" xfId="732"/>
    <cellStyle name="표준 7 20" xfId="733"/>
    <cellStyle name="표준 7 21" xfId="734"/>
    <cellStyle name="표준 7 22" xfId="735"/>
    <cellStyle name="표준 7 23" xfId="736"/>
    <cellStyle name="표준 7 24" xfId="737"/>
    <cellStyle name="표준 7 25" xfId="738"/>
    <cellStyle name="표준 7 26" xfId="739"/>
    <cellStyle name="표준 7 27" xfId="740"/>
    <cellStyle name="표준 7 28" xfId="741"/>
    <cellStyle name="표준 7 29" xfId="742"/>
    <cellStyle name="표준 7 3" xfId="743"/>
    <cellStyle name="표준 7 30" xfId="186"/>
    <cellStyle name="표준 7 31" xfId="744"/>
    <cellStyle name="표준 7 32" xfId="745"/>
    <cellStyle name="표준 7 33" xfId="746"/>
    <cellStyle name="표준 7 34" xfId="747"/>
    <cellStyle name="표준 7 35" xfId="748"/>
    <cellStyle name="표준 7 36" xfId="162"/>
    <cellStyle name="표준 7 37" xfId="749"/>
    <cellStyle name="표준 7 38" xfId="750"/>
    <cellStyle name="표준 7 39" xfId="167"/>
    <cellStyle name="표준 7 4" xfId="751"/>
    <cellStyle name="표준 7 40" xfId="752"/>
    <cellStyle name="표준 7 41" xfId="753"/>
    <cellStyle name="표준 7 42" xfId="160"/>
    <cellStyle name="표준 7 43" xfId="754"/>
    <cellStyle name="표준 7 44" xfId="755"/>
    <cellStyle name="표준 7 45" xfId="756"/>
    <cellStyle name="표준 7 46" xfId="757"/>
    <cellStyle name="표준 7 47" xfId="758"/>
    <cellStyle name="표준 7 48" xfId="759"/>
    <cellStyle name="표준 7 49" xfId="760"/>
    <cellStyle name="표준 7 5" xfId="761"/>
    <cellStyle name="표준 7 50" xfId="762"/>
    <cellStyle name="표준 7 51" xfId="763"/>
    <cellStyle name="표준 7 52" xfId="764"/>
    <cellStyle name="표준 7 53" xfId="765"/>
    <cellStyle name="표준 7 54" xfId="766"/>
    <cellStyle name="표준 7 55" xfId="767"/>
    <cellStyle name="표준 7 56" xfId="768"/>
    <cellStyle name="표준 7 57" xfId="769"/>
    <cellStyle name="표준 7 58" xfId="770"/>
    <cellStyle name="표준 7 59" xfId="771"/>
    <cellStyle name="표준 7 6" xfId="772"/>
    <cellStyle name="표준 7 60" xfId="773"/>
    <cellStyle name="표준 7 61" xfId="774"/>
    <cellStyle name="표준 7 62" xfId="775"/>
    <cellStyle name="표준 7 63" xfId="776"/>
    <cellStyle name="표준 7 64" xfId="777"/>
    <cellStyle name="표준 7 65" xfId="778"/>
    <cellStyle name="표준 7 66" xfId="779"/>
    <cellStyle name="표준 7 67" xfId="780"/>
    <cellStyle name="표준 7 68" xfId="781"/>
    <cellStyle name="표준 7 69" xfId="782"/>
    <cellStyle name="표준 7 7" xfId="783"/>
    <cellStyle name="표준 7 70" xfId="784"/>
    <cellStyle name="표준 7 71" xfId="785"/>
    <cellStyle name="표준 7 72" xfId="786"/>
    <cellStyle name="표준 7 73" xfId="787"/>
    <cellStyle name="표준 7 74" xfId="788"/>
    <cellStyle name="표준 7 75" xfId="789"/>
    <cellStyle name="표준 7 76" xfId="790"/>
    <cellStyle name="표준 7 77" xfId="791"/>
    <cellStyle name="표준 7 78" xfId="164"/>
    <cellStyle name="표준 7 79" xfId="178"/>
    <cellStyle name="표준 7 8" xfId="792"/>
    <cellStyle name="표준 7 80" xfId="793"/>
    <cellStyle name="표준 7 81" xfId="173"/>
    <cellStyle name="표준 7 82" xfId="169"/>
    <cellStyle name="표준 7 83" xfId="794"/>
    <cellStyle name="표준 7 84" xfId="795"/>
    <cellStyle name="표준 7 85" xfId="796"/>
    <cellStyle name="표준 7 86" xfId="797"/>
    <cellStyle name="표준 7 87" xfId="184"/>
    <cellStyle name="표준 7 88" xfId="181"/>
    <cellStyle name="표준 7 89" xfId="798"/>
    <cellStyle name="표준 7 9" xfId="799"/>
    <cellStyle name="표준 7 90" xfId="800"/>
    <cellStyle name="표준 7 91" xfId="801"/>
    <cellStyle name="표준 7 92" xfId="802"/>
    <cellStyle name="표준 7 93" xfId="803"/>
    <cellStyle name="표준 7 94" xfId="804"/>
    <cellStyle name="표준 7 95" xfId="805"/>
    <cellStyle name="표준 7 96" xfId="806"/>
    <cellStyle name="표준 7 97" xfId="807"/>
    <cellStyle name="표준 7 98" xfId="808"/>
    <cellStyle name="표준 7 99" xfId="809"/>
    <cellStyle name="표준 72" xfId="217"/>
    <cellStyle name="표준 73" xfId="211"/>
    <cellStyle name="표준 8" xfId="113"/>
    <cellStyle name="표준 8 10" xfId="200"/>
    <cellStyle name="표준 8 100" xfId="201"/>
    <cellStyle name="표준 8 101" xfId="810"/>
    <cellStyle name="표준 8 102" xfId="811"/>
    <cellStyle name="표준 8 103" xfId="812"/>
    <cellStyle name="표준 8 104" xfId="203"/>
    <cellStyle name="표준 8 105" xfId="204"/>
    <cellStyle name="표준 8 106" xfId="813"/>
    <cellStyle name="표준 8 107" xfId="814"/>
    <cellStyle name="표준 8 108" xfId="206"/>
    <cellStyle name="표준 8 109" xfId="815"/>
    <cellStyle name="표준 8 11" xfId="816"/>
    <cellStyle name="표준 8 110" xfId="216"/>
    <cellStyle name="표준 8 111" xfId="220"/>
    <cellStyle name="표준 8 112" xfId="218"/>
    <cellStyle name="표준 8 12" xfId="817"/>
    <cellStyle name="표준 8 13" xfId="818"/>
    <cellStyle name="표준 8 14" xfId="819"/>
    <cellStyle name="표준 8 15" xfId="820"/>
    <cellStyle name="표준 8 16" xfId="821"/>
    <cellStyle name="표준 8 17" xfId="822"/>
    <cellStyle name="표준 8 18" xfId="823"/>
    <cellStyle name="표준 8 19" xfId="824"/>
    <cellStyle name="표준 8 2" xfId="825"/>
    <cellStyle name="표준 8 2 2" xfId="1330"/>
    <cellStyle name="표준 8 20" xfId="826"/>
    <cellStyle name="표준 8 21" xfId="827"/>
    <cellStyle name="표준 8 22" xfId="828"/>
    <cellStyle name="표준 8 23" xfId="829"/>
    <cellStyle name="표준 8 24" xfId="830"/>
    <cellStyle name="표준 8 25" xfId="831"/>
    <cellStyle name="표준 8 26" xfId="832"/>
    <cellStyle name="표준 8 27" xfId="833"/>
    <cellStyle name="표준 8 28" xfId="834"/>
    <cellStyle name="표준 8 29" xfId="835"/>
    <cellStyle name="표준 8 3" xfId="836"/>
    <cellStyle name="표준 8 30" xfId="837"/>
    <cellStyle name="표준 8 31" xfId="152"/>
    <cellStyle name="표준 8 32" xfId="153"/>
    <cellStyle name="표준 8 33" xfId="838"/>
    <cellStyle name="표준 8 34" xfId="839"/>
    <cellStyle name="표준 8 35" xfId="840"/>
    <cellStyle name="표준 8 36" xfId="841"/>
    <cellStyle name="표준 8 37" xfId="842"/>
    <cellStyle name="표준 8 38" xfId="843"/>
    <cellStyle name="표준 8 39" xfId="844"/>
    <cellStyle name="표준 8 4" xfId="845"/>
    <cellStyle name="표준 8 40" xfId="846"/>
    <cellStyle name="표준 8 41" xfId="847"/>
    <cellStyle name="표준 8 42" xfId="848"/>
    <cellStyle name="표준 8 43" xfId="849"/>
    <cellStyle name="표준 8 44" xfId="850"/>
    <cellStyle name="표준 8 45" xfId="851"/>
    <cellStyle name="표준 8 46" xfId="852"/>
    <cellStyle name="표준 8 47" xfId="853"/>
    <cellStyle name="표준 8 48" xfId="854"/>
    <cellStyle name="표준 8 49" xfId="199"/>
    <cellStyle name="표준 8 5" xfId="855"/>
    <cellStyle name="표준 8 50" xfId="856"/>
    <cellStyle name="표준 8 51" xfId="857"/>
    <cellStyle name="표준 8 52" xfId="858"/>
    <cellStyle name="표준 8 53" xfId="859"/>
    <cellStyle name="표준 8 54" xfId="860"/>
    <cellStyle name="표준 8 55" xfId="861"/>
    <cellStyle name="표준 8 56" xfId="862"/>
    <cellStyle name="표준 8 57" xfId="213"/>
    <cellStyle name="표준 8 58" xfId="215"/>
    <cellStyle name="표준 8 59" xfId="863"/>
    <cellStyle name="표준 8 6" xfId="864"/>
    <cellStyle name="표준 8 60" xfId="865"/>
    <cellStyle name="표준 8 61" xfId="210"/>
    <cellStyle name="표준 8 62" xfId="866"/>
    <cellStyle name="표준 8 63" xfId="867"/>
    <cellStyle name="표준 8 64" xfId="868"/>
    <cellStyle name="표준 8 65" xfId="869"/>
    <cellStyle name="표준 8 66" xfId="870"/>
    <cellStyle name="표준 8 67" xfId="871"/>
    <cellStyle name="표준 8 68" xfId="872"/>
    <cellStyle name="표준 8 69" xfId="873"/>
    <cellStyle name="표준 8 7" xfId="874"/>
    <cellStyle name="표준 8 70" xfId="875"/>
    <cellStyle name="표준 8 71" xfId="876"/>
    <cellStyle name="표준 8 72" xfId="877"/>
    <cellStyle name="표준 8 73" xfId="878"/>
    <cellStyle name="표준 8 74" xfId="879"/>
    <cellStyle name="표준 8 75" xfId="880"/>
    <cellStyle name="표준 8 76" xfId="881"/>
    <cellStyle name="표준 8 77" xfId="882"/>
    <cellStyle name="표준 8 78" xfId="883"/>
    <cellStyle name="표준 8 79" xfId="884"/>
    <cellStyle name="표준 8 8" xfId="885"/>
    <cellStyle name="표준 8 80" xfId="886"/>
    <cellStyle name="표준 8 81" xfId="887"/>
    <cellStyle name="표준 8 82" xfId="888"/>
    <cellStyle name="표준 8 83" xfId="889"/>
    <cellStyle name="표준 8 84" xfId="890"/>
    <cellStyle name="표준 8 85" xfId="891"/>
    <cellStyle name="표준 8 86" xfId="892"/>
    <cellStyle name="표준 8 87" xfId="893"/>
    <cellStyle name="표준 8 88" xfId="894"/>
    <cellStyle name="표준 8 89" xfId="895"/>
    <cellStyle name="표준 8 9" xfId="896"/>
    <cellStyle name="표준 8 90" xfId="897"/>
    <cellStyle name="표준 8 91" xfId="898"/>
    <cellStyle name="표준 8 92" xfId="899"/>
    <cellStyle name="표준 8 93" xfId="900"/>
    <cellStyle name="표준 8 94" xfId="901"/>
    <cellStyle name="표준 8 95" xfId="902"/>
    <cellStyle name="표준 8 96" xfId="192"/>
    <cellStyle name="표준 8 97" xfId="903"/>
    <cellStyle name="표준 8 98" xfId="904"/>
    <cellStyle name="표준 8 99" xfId="905"/>
    <cellStyle name="표준 84" xfId="144"/>
    <cellStyle name="표준 85" xfId="146"/>
    <cellStyle name="표준 88" xfId="177"/>
    <cellStyle name="표준 9" xfId="114"/>
    <cellStyle name="표준 9 10" xfId="906"/>
    <cellStyle name="표준 9 100" xfId="907"/>
    <cellStyle name="표준 9 101" xfId="908"/>
    <cellStyle name="표준 9 102" xfId="909"/>
    <cellStyle name="표준 9 103" xfId="910"/>
    <cellStyle name="표준 9 104" xfId="911"/>
    <cellStyle name="표준 9 105" xfId="912"/>
    <cellStyle name="표준 9 106" xfId="913"/>
    <cellStyle name="표준 9 107" xfId="914"/>
    <cellStyle name="표준 9 108" xfId="915"/>
    <cellStyle name="표준 9 109" xfId="916"/>
    <cellStyle name="표준 9 11" xfId="917"/>
    <cellStyle name="표준 9 110" xfId="918"/>
    <cellStyle name="표준 9 111" xfId="919"/>
    <cellStyle name="표준 9 112" xfId="920"/>
    <cellStyle name="표준 9 113" xfId="1331"/>
    <cellStyle name="표준 9 12" xfId="921"/>
    <cellStyle name="표준 9 13" xfId="922"/>
    <cellStyle name="표준 9 14" xfId="923"/>
    <cellStyle name="표준 9 15" xfId="924"/>
    <cellStyle name="표준 9 16" xfId="925"/>
    <cellStyle name="표준 9 17" xfId="926"/>
    <cellStyle name="표준 9 18" xfId="927"/>
    <cellStyle name="표준 9 19" xfId="928"/>
    <cellStyle name="표준 9 2" xfId="929"/>
    <cellStyle name="표준 9 20" xfId="930"/>
    <cellStyle name="표준 9 21" xfId="931"/>
    <cellStyle name="표준 9 22" xfId="932"/>
    <cellStyle name="표준 9 23" xfId="933"/>
    <cellStyle name="표준 9 24" xfId="934"/>
    <cellStyle name="표준 9 25" xfId="935"/>
    <cellStyle name="표준 9 26" xfId="936"/>
    <cellStyle name="표준 9 27" xfId="937"/>
    <cellStyle name="표준 9 28" xfId="938"/>
    <cellStyle name="표준 9 29" xfId="939"/>
    <cellStyle name="표준 9 3" xfId="940"/>
    <cellStyle name="표준 9 30" xfId="941"/>
    <cellStyle name="표준 9 31" xfId="942"/>
    <cellStyle name="표준 9 32" xfId="943"/>
    <cellStyle name="표준 9 33" xfId="944"/>
    <cellStyle name="표준 9 34" xfId="945"/>
    <cellStyle name="표준 9 35" xfId="946"/>
    <cellStyle name="표준 9 36" xfId="947"/>
    <cellStyle name="표준 9 37" xfId="948"/>
    <cellStyle name="표준 9 38" xfId="949"/>
    <cellStyle name="표준 9 39" xfId="950"/>
    <cellStyle name="표준 9 4" xfId="951"/>
    <cellStyle name="표준 9 40" xfId="952"/>
    <cellStyle name="표준 9 41" xfId="953"/>
    <cellStyle name="표준 9 42" xfId="954"/>
    <cellStyle name="표준 9 43" xfId="955"/>
    <cellStyle name="표준 9 44" xfId="956"/>
    <cellStyle name="표준 9 45" xfId="957"/>
    <cellStyle name="표준 9 46" xfId="958"/>
    <cellStyle name="표준 9 47" xfId="959"/>
    <cellStyle name="표준 9 48" xfId="960"/>
    <cellStyle name="표준 9 49" xfId="961"/>
    <cellStyle name="표준 9 5" xfId="962"/>
    <cellStyle name="표준 9 50" xfId="963"/>
    <cellStyle name="표준 9 51" xfId="964"/>
    <cellStyle name="표준 9 52" xfId="965"/>
    <cellStyle name="표준 9 53" xfId="966"/>
    <cellStyle name="표준 9 54" xfId="967"/>
    <cellStyle name="표준 9 55" xfId="968"/>
    <cellStyle name="표준 9 56" xfId="969"/>
    <cellStyle name="표준 9 57" xfId="970"/>
    <cellStyle name="표준 9 58" xfId="971"/>
    <cellStyle name="표준 9 59" xfId="972"/>
    <cellStyle name="표준 9 6" xfId="973"/>
    <cellStyle name="표준 9 60" xfId="974"/>
    <cellStyle name="표준 9 61" xfId="975"/>
    <cellStyle name="표준 9 62" xfId="976"/>
    <cellStyle name="표준 9 63" xfId="977"/>
    <cellStyle name="표준 9 64" xfId="978"/>
    <cellStyle name="표준 9 65" xfId="979"/>
    <cellStyle name="표준 9 66" xfId="980"/>
    <cellStyle name="표준 9 67" xfId="981"/>
    <cellStyle name="표준 9 68" xfId="982"/>
    <cellStyle name="표준 9 69" xfId="983"/>
    <cellStyle name="표준 9 7" xfId="984"/>
    <cellStyle name="표준 9 70" xfId="985"/>
    <cellStyle name="표준 9 71" xfId="986"/>
    <cellStyle name="표준 9 72" xfId="987"/>
    <cellStyle name="표준 9 73" xfId="988"/>
    <cellStyle name="표준 9 74" xfId="989"/>
    <cellStyle name="표준 9 75" xfId="990"/>
    <cellStyle name="표준 9 76" xfId="991"/>
    <cellStyle name="표준 9 77" xfId="992"/>
    <cellStyle name="표준 9 78" xfId="993"/>
    <cellStyle name="표준 9 79" xfId="994"/>
    <cellStyle name="표준 9 8" xfId="995"/>
    <cellStyle name="표준 9 80" xfId="996"/>
    <cellStyle name="표준 9 81" xfId="997"/>
    <cellStyle name="표준 9 82" xfId="998"/>
    <cellStyle name="표준 9 83" xfId="999"/>
    <cellStyle name="표준 9 84" xfId="1000"/>
    <cellStyle name="표준 9 85" xfId="1001"/>
    <cellStyle name="표준 9 86" xfId="1002"/>
    <cellStyle name="표준 9 87" xfId="1003"/>
    <cellStyle name="표준 9 88" xfId="1004"/>
    <cellStyle name="표준 9 89" xfId="1005"/>
    <cellStyle name="표준 9 9" xfId="1006"/>
    <cellStyle name="표준 9 90" xfId="1007"/>
    <cellStyle name="표준 9 91" xfId="1008"/>
    <cellStyle name="표준 9 92" xfId="1009"/>
    <cellStyle name="표준 9 93" xfId="1010"/>
    <cellStyle name="표준 9 94" xfId="1011"/>
    <cellStyle name="표준 9 95" xfId="1012"/>
    <cellStyle name="표준 9 96" xfId="1013"/>
    <cellStyle name="표준 9 97" xfId="1014"/>
    <cellStyle name="표준 9 98" xfId="1015"/>
    <cellStyle name="표준 9 99" xfId="1016"/>
    <cellStyle name="표준 90" xfId="179"/>
    <cellStyle name="표준 97" xfId="183"/>
    <cellStyle name="표준 99" xfId="185"/>
    <cellStyle name="표준_Sheet1" xfId="2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212"/>
  <sheetViews>
    <sheetView tabSelected="1" topLeftCell="L1" zoomScaleNormal="100" zoomScaleSheetLayoutView="85" workbookViewId="0">
      <selection activeCell="S4" sqref="S4"/>
    </sheetView>
  </sheetViews>
  <sheetFormatPr defaultColWidth="19.6640625" defaultRowHeight="11.25" customHeight="1"/>
  <cols>
    <col min="1" max="1" width="19.6640625" style="6"/>
    <col min="2" max="2" width="18.33203125" style="20" customWidth="1"/>
    <col min="3" max="3" width="37.21875" style="6" customWidth="1"/>
    <col min="4" max="4" width="9" style="6" customWidth="1"/>
    <col min="5" max="6" width="5.33203125" style="6" bestFit="1" customWidth="1"/>
    <col min="7" max="7" width="10.88671875" style="34" customWidth="1"/>
    <col min="8" max="8" width="3.44140625" style="6" customWidth="1"/>
    <col min="9" max="11" width="2.77734375" style="6" customWidth="1"/>
    <col min="12" max="12" width="8.21875" style="2" customWidth="1"/>
    <col min="13" max="18" width="12.33203125" style="9" customWidth="1"/>
    <col min="19" max="19" width="7.5546875" style="6" customWidth="1"/>
    <col min="20" max="21" width="10.77734375" style="6" bestFit="1" customWidth="1"/>
    <col min="22" max="23" width="9.33203125" style="6" bestFit="1" customWidth="1"/>
    <col min="24" max="24" width="12.21875" style="6" bestFit="1" customWidth="1"/>
    <col min="25" max="25" width="15.109375" style="6" bestFit="1" customWidth="1"/>
    <col min="26" max="29" width="2.21875" style="6" customWidth="1"/>
    <col min="30" max="30" width="2" style="6" customWidth="1"/>
    <col min="31" max="34" width="2.21875" style="6" customWidth="1"/>
    <col min="35" max="35" width="2.21875" style="1" customWidth="1"/>
    <col min="36" max="44" width="2.109375" style="6" customWidth="1"/>
    <col min="45" max="45" width="2.6640625" style="1" bestFit="1" customWidth="1"/>
    <col min="46" max="46" width="13.88671875" style="6" bestFit="1" customWidth="1"/>
    <col min="47" max="48" width="32.88671875" style="1" bestFit="1" customWidth="1"/>
    <col min="49" max="16384" width="19.6640625" style="1"/>
  </cols>
  <sheetData>
    <row r="1" spans="1:48" ht="27">
      <c r="A1" s="93" t="s">
        <v>14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64"/>
      <c r="U1" s="64"/>
      <c r="V1" s="64"/>
      <c r="W1" s="64"/>
      <c r="X1" s="64"/>
      <c r="Y1" s="64"/>
    </row>
    <row r="2" spans="1:48" ht="11.25" customHeight="1">
      <c r="A2" s="28"/>
      <c r="B2" s="22"/>
      <c r="C2" s="28"/>
      <c r="D2" s="28"/>
      <c r="E2" s="73"/>
      <c r="F2" s="73"/>
      <c r="G2" s="30"/>
      <c r="H2" s="28"/>
      <c r="I2" s="28"/>
      <c r="J2" s="28"/>
      <c r="K2" s="28"/>
      <c r="L2" s="28"/>
      <c r="M2" s="28"/>
      <c r="N2" s="28"/>
      <c r="O2" s="28"/>
      <c r="P2" s="28"/>
      <c r="Q2" s="61"/>
      <c r="R2" s="62"/>
      <c r="S2" s="28"/>
      <c r="T2" s="64"/>
      <c r="U2" s="64"/>
      <c r="V2" s="64"/>
      <c r="W2" s="64"/>
      <c r="X2" s="64"/>
      <c r="Y2" s="64"/>
    </row>
    <row r="3" spans="1:48" ht="11.25" customHeight="1">
      <c r="A3" s="19"/>
      <c r="B3" s="19"/>
      <c r="C3" s="19"/>
      <c r="D3" s="7"/>
      <c r="E3" s="7"/>
      <c r="F3" s="7"/>
      <c r="G3" s="31"/>
      <c r="H3" s="7"/>
      <c r="I3" s="7"/>
      <c r="J3" s="7"/>
      <c r="K3" s="7"/>
      <c r="L3" s="5"/>
      <c r="M3" s="8"/>
      <c r="N3" s="8"/>
      <c r="O3" s="8"/>
      <c r="P3" s="8"/>
      <c r="Q3" s="8"/>
      <c r="R3" s="8"/>
      <c r="S3" s="4"/>
      <c r="T3" s="4"/>
      <c r="U3" s="4"/>
      <c r="V3" s="4"/>
      <c r="W3" s="4"/>
      <c r="X3" s="4"/>
      <c r="Y3" s="4"/>
    </row>
    <row r="4" spans="1:48" ht="11.25" customHeight="1">
      <c r="A4" s="40" t="s">
        <v>6</v>
      </c>
      <c r="B4" s="40" t="s">
        <v>7</v>
      </c>
      <c r="C4" s="16" t="s">
        <v>140</v>
      </c>
      <c r="D4" s="17" t="s">
        <v>8</v>
      </c>
      <c r="E4" s="17" t="s">
        <v>220</v>
      </c>
      <c r="F4" s="17" t="s">
        <v>221</v>
      </c>
      <c r="G4" s="32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9</v>
      </c>
      <c r="M4" s="18" t="s">
        <v>15</v>
      </c>
      <c r="N4" s="18" t="s">
        <v>16</v>
      </c>
      <c r="O4" s="18" t="s">
        <v>17</v>
      </c>
      <c r="P4" s="18" t="s">
        <v>18</v>
      </c>
      <c r="Q4" s="18" t="s">
        <v>146</v>
      </c>
      <c r="R4" s="18" t="s">
        <v>150</v>
      </c>
      <c r="S4" s="16" t="s">
        <v>10</v>
      </c>
      <c r="T4" s="16" t="s">
        <v>152</v>
      </c>
      <c r="U4" s="16" t="s">
        <v>153</v>
      </c>
      <c r="V4" s="16" t="s">
        <v>154</v>
      </c>
      <c r="W4" s="16" t="s">
        <v>155</v>
      </c>
      <c r="X4" s="16" t="s">
        <v>156</v>
      </c>
      <c r="Y4" s="16" t="s">
        <v>157</v>
      </c>
      <c r="Z4" s="92" t="s">
        <v>13</v>
      </c>
      <c r="AA4" s="92"/>
      <c r="AB4" s="92"/>
      <c r="AC4" s="92"/>
      <c r="AD4" s="92"/>
      <c r="AE4" s="92"/>
      <c r="AF4" s="92"/>
      <c r="AG4" s="92"/>
      <c r="AH4" s="92"/>
      <c r="AI4" s="92"/>
      <c r="AJ4" s="92" t="s">
        <v>26</v>
      </c>
      <c r="AK4" s="92"/>
      <c r="AL4" s="92"/>
      <c r="AM4" s="92"/>
      <c r="AN4" s="92"/>
      <c r="AO4" s="92"/>
      <c r="AP4" s="92"/>
      <c r="AQ4" s="92"/>
      <c r="AR4" s="92"/>
      <c r="AS4" s="92"/>
      <c r="AT4" s="63" t="s">
        <v>151</v>
      </c>
      <c r="AU4" s="39" t="s">
        <v>143</v>
      </c>
      <c r="AV4" s="39" t="s">
        <v>144</v>
      </c>
    </row>
    <row r="5" spans="1:48" s="3" customFormat="1" ht="11.25" customHeight="1">
      <c r="A5" s="42" t="s">
        <v>141</v>
      </c>
      <c r="B5" s="42"/>
      <c r="C5" s="41" t="s">
        <v>43</v>
      </c>
      <c r="D5" s="27" t="s">
        <v>130</v>
      </c>
      <c r="E5" s="27" t="s">
        <v>222</v>
      </c>
      <c r="F5" s="27"/>
      <c r="G5" s="37">
        <v>2</v>
      </c>
      <c r="H5" s="36">
        <v>0</v>
      </c>
      <c r="I5" s="36">
        <v>1</v>
      </c>
      <c r="J5" s="36">
        <v>0</v>
      </c>
      <c r="K5" s="36">
        <v>0</v>
      </c>
      <c r="L5" s="24" t="s">
        <v>106</v>
      </c>
      <c r="M5" s="23">
        <v>42025</v>
      </c>
      <c r="N5" s="23">
        <v>42025</v>
      </c>
      <c r="O5" s="23">
        <v>42025</v>
      </c>
      <c r="P5" s="23">
        <v>42025</v>
      </c>
      <c r="Q5" s="23"/>
      <c r="R5" s="23">
        <v>42093</v>
      </c>
      <c r="S5" s="26">
        <v>1</v>
      </c>
      <c r="T5" s="26">
        <f>IF(D5&lt;&gt;"메뉴",0,IF(ISBLANK(P5), 0, IF(("2015-08-28"-P5)&gt;=0,1,0)))</f>
        <v>0</v>
      </c>
      <c r="U5" s="26">
        <f>IF(D5&lt;&gt;"메뉴",0,IF(ISBLANK(N5), 0, IF(("2015-09-04"-N5)&gt;=0,1,0)))</f>
        <v>0</v>
      </c>
      <c r="V5" s="26">
        <f>IF(ISBLANK(P5), 0, IF(("2015-08-28"-P5)&gt;=0,AT5,0))</f>
        <v>17.45</v>
      </c>
      <c r="W5" s="26">
        <f>IF(ISBLANK(N5), 0, IF(("2015-09-04"-N5)&gt;=0,AT5,0))</f>
        <v>17.45</v>
      </c>
      <c r="X5" s="26">
        <f>IF(D5&lt;&gt;"메뉴",0,IF(ISBLANK(R5), 0, 1))</f>
        <v>0</v>
      </c>
      <c r="Y5" s="26">
        <f>IF(ISBLANK(R5), 0, AT5)</f>
        <v>17.45</v>
      </c>
      <c r="Z5" s="25">
        <f>IF(S5 &amp; D5 = "1메뉴",1,0)</f>
        <v>0</v>
      </c>
      <c r="AA5" s="25">
        <f>IF(S5 &amp; D5 = "1출력물",1,0)</f>
        <v>0</v>
      </c>
      <c r="AB5" s="25">
        <f>IF(S5 &amp; D5 = "1팝업",1,0)</f>
        <v>1</v>
      </c>
      <c r="AC5" s="25">
        <f>IF(S5 &amp; D5 = "1탭",1,0)</f>
        <v>0</v>
      </c>
      <c r="AD5" s="25">
        <f>IF(S5 &amp; D5 = "1배치",1,0)</f>
        <v>0</v>
      </c>
      <c r="AE5" s="25">
        <f>IF(S5 &amp; D5 = "2메뉴",1,0)</f>
        <v>0</v>
      </c>
      <c r="AF5" s="25">
        <f>IF(S5 &amp; D5 = "2출력물",1,0)</f>
        <v>0</v>
      </c>
      <c r="AG5" s="25">
        <f>IF(S5 &amp; D5 = "2팝업",1,0)</f>
        <v>0</v>
      </c>
      <c r="AH5" s="25">
        <f>IF(S5 &amp; D5 = "2탭",1,0)</f>
        <v>0</v>
      </c>
      <c r="AI5" s="25">
        <f>IF(S5 &amp; D5 = "2배치",1,0)</f>
        <v>0</v>
      </c>
      <c r="AJ5" s="25">
        <f>IF(S5 &amp; D5 = "1메뉴",G5*6.45 + H5*4 + I5*4.55 + J5*4 + K5*4,0)</f>
        <v>0</v>
      </c>
      <c r="AK5" s="25">
        <f>IF(S5 &amp; D5 = "1출력물",G5*5.4 + H5*4 + I5*4.55 + J5*4 + K5*4,0)</f>
        <v>0</v>
      </c>
      <c r="AL5" s="25">
        <f>IF(S5 &amp; D5 = "1팝업",G5*6.45 + H5*4 + I5*4.55 + J5*4 + K5*4,0)</f>
        <v>17.45</v>
      </c>
      <c r="AM5" s="25">
        <f>IF(S5 &amp; D5 = "1탭",G5*6.45 + H5*4 + I5*4.55 + J5*4 + K5*4,0)</f>
        <v>0</v>
      </c>
      <c r="AN5" s="25">
        <f>IF(S5 &amp; D5 = "1배치",G5*6.45 + H5*4 + I5*4.55 + J5*4 + K5*4,0)</f>
        <v>0</v>
      </c>
      <c r="AO5" s="25">
        <f>IF(S5 &amp; D5 = "2메뉴",G5*6.45 + H5*4 + I5*4.55 + J5*4 + K5*4,0)</f>
        <v>0</v>
      </c>
      <c r="AP5" s="25">
        <f>IF(S5 &amp; D5 = "2출력물",G5*5.4 + H5*4 + I5*4.55 + J5*4 + K5*4,0)</f>
        <v>0</v>
      </c>
      <c r="AQ5" s="25">
        <f>IF(S5 &amp; D5 = "2팝업",G5*6.45 + H5*4 + I5*4.55 + J5*4 + K5*4,0)</f>
        <v>0</v>
      </c>
      <c r="AR5" s="25">
        <f>IF(S5 &amp; D5 = "2탭",G5*6.45 + H5*4 + I5*4.55 + J5*4 + K5*4,0)</f>
        <v>0</v>
      </c>
      <c r="AS5" s="29">
        <f>IF(S5 &amp; D5 = "2배치",G5*6.45 + H5*4 + I5*4.55 + J5*4 + K5*4,0)</f>
        <v>0</v>
      </c>
      <c r="AT5" s="29">
        <f>SUM(AJ5:AS5)</f>
        <v>17.45</v>
      </c>
      <c r="AU5" s="89">
        <f>SUM(AJ5:AN34)</f>
        <v>690.50000000000023</v>
      </c>
      <c r="AV5" s="89">
        <f>SUM(AO5:AS34)</f>
        <v>0</v>
      </c>
    </row>
    <row r="6" spans="1:48" s="3" customFormat="1" ht="11.25" customHeight="1">
      <c r="A6" s="43"/>
      <c r="B6" s="43"/>
      <c r="C6" s="41" t="s">
        <v>320</v>
      </c>
      <c r="D6" s="27" t="s">
        <v>107</v>
      </c>
      <c r="E6" s="27"/>
      <c r="F6" s="27"/>
      <c r="G6" s="35">
        <v>2</v>
      </c>
      <c r="H6" s="36">
        <v>0</v>
      </c>
      <c r="I6" s="36">
        <v>1</v>
      </c>
      <c r="J6" s="36">
        <v>0</v>
      </c>
      <c r="K6" s="36">
        <v>0</v>
      </c>
      <c r="L6" s="24" t="s">
        <v>106</v>
      </c>
      <c r="M6" s="23">
        <v>42009</v>
      </c>
      <c r="N6" s="23">
        <v>42009</v>
      </c>
      <c r="O6" s="23">
        <v>42009</v>
      </c>
      <c r="P6" s="23">
        <v>42009</v>
      </c>
      <c r="Q6" s="23"/>
      <c r="R6" s="23">
        <v>42131</v>
      </c>
      <c r="S6" s="26">
        <v>1</v>
      </c>
      <c r="T6" s="26">
        <f t="shared" ref="T6:T69" si="0">IF(D6&lt;&gt;"메뉴",0,IF(ISBLANK(P6), 0, IF(("2015-08-28"-P6)&gt;=0,1,0)))</f>
        <v>1</v>
      </c>
      <c r="U6" s="26">
        <f t="shared" ref="U6:U69" si="1">IF(D6&lt;&gt;"메뉴",0,IF(ISBLANK(N6), 0, IF(("2015-09-04"-N6)&gt;=0,1,0)))</f>
        <v>1</v>
      </c>
      <c r="V6" s="26">
        <f t="shared" ref="V6:V69" si="2">IF(ISBLANK(P6), 0, IF(("2015-08-28"-P6)&gt;=0,AT6,0))</f>
        <v>17.45</v>
      </c>
      <c r="W6" s="26">
        <f t="shared" ref="W6:W69" si="3">IF(ISBLANK(N6), 0, IF(("2015-09-04"-N6)&gt;=0,AT6,0))</f>
        <v>17.45</v>
      </c>
      <c r="X6" s="26">
        <f t="shared" ref="X6:X73" si="4">IF(D6&lt;&gt;"메뉴",0,IF(ISBLANK(R6), 0, 1))</f>
        <v>1</v>
      </c>
      <c r="Y6" s="26">
        <f t="shared" ref="Y6:Y73" si="5">IF(ISBLANK(R6), 0, AT6)</f>
        <v>17.45</v>
      </c>
      <c r="Z6" s="25">
        <f t="shared" ref="Z6:Z73" si="6">IF(S6 &amp; D6 = "1메뉴",1,0)</f>
        <v>1</v>
      </c>
      <c r="AA6" s="25">
        <f t="shared" ref="AA6:AA73" si="7">IF(S6 &amp; D6 = "1출력물",1,0)</f>
        <v>0</v>
      </c>
      <c r="AB6" s="25">
        <f t="shared" ref="AB6:AB73" si="8">IF(S6 &amp; D6 = "1팝업",1,0)</f>
        <v>0</v>
      </c>
      <c r="AC6" s="25">
        <f t="shared" ref="AC6:AC73" si="9">IF(S6 &amp; D6 = "1탭",1,0)</f>
        <v>0</v>
      </c>
      <c r="AD6" s="25">
        <f t="shared" ref="AD6:AD73" si="10">IF(S6 &amp; D6 = "1배치",1,0)</f>
        <v>0</v>
      </c>
      <c r="AE6" s="25">
        <f t="shared" ref="AE6:AE73" si="11">IF(S6 &amp; D6 = "2메뉴",1,0)</f>
        <v>0</v>
      </c>
      <c r="AF6" s="25">
        <f t="shared" ref="AF6:AF73" si="12">IF(S6 &amp; D6 = "2출력물",1,0)</f>
        <v>0</v>
      </c>
      <c r="AG6" s="25">
        <f t="shared" ref="AG6:AG73" si="13">IF(S6 &amp; D6 = "2팝업",1,0)</f>
        <v>0</v>
      </c>
      <c r="AH6" s="25">
        <f t="shared" ref="AH6:AH73" si="14">IF(S6 &amp; D6 = "2탭",1,0)</f>
        <v>0</v>
      </c>
      <c r="AI6" s="25">
        <f t="shared" ref="AI6:AI73" si="15">IF(S6 &amp; D6 = "2배치",1,0)</f>
        <v>0</v>
      </c>
      <c r="AJ6" s="25">
        <f t="shared" ref="AJ6:AJ73" si="16">IF(S6 &amp; D6 = "1메뉴",G6*6.45 + H6*4 + I6*4.55 + J6*4 + K6*4,0)</f>
        <v>17.45</v>
      </c>
      <c r="AK6" s="25">
        <f t="shared" ref="AK6:AK73" si="17">IF(S6 &amp; D6 = "1출력물",G6*5.4 + H6*4 + I6*4.55 + J6*4 + K6*4,0)</f>
        <v>0</v>
      </c>
      <c r="AL6" s="25">
        <f t="shared" ref="AL6:AL73" si="18">IF(S6 &amp; D6 = "1팝업",G6*6.45 + H6*4 + I6*4.55 + J6*4 + K6*4,0)</f>
        <v>0</v>
      </c>
      <c r="AM6" s="25">
        <f t="shared" ref="AM6:AM73" si="19">IF(S6 &amp; D6 = "1탭",G6*6.45 + H6*4 + I6*4.55 + J6*4 + K6*4,0)</f>
        <v>0</v>
      </c>
      <c r="AN6" s="25">
        <f t="shared" ref="AN6:AN73" si="20">IF(S6 &amp; D6 = "1배치",G6*6.45 + H6*4 + I6*4.55 + J6*4 + K6*4,0)</f>
        <v>0</v>
      </c>
      <c r="AO6" s="25">
        <f t="shared" ref="AO6:AO73" si="21">IF(S6 &amp; D6 = "2메뉴",G6*6.45 + H6*4 + I6*4.55 + J6*4 + K6*4,0)</f>
        <v>0</v>
      </c>
      <c r="AP6" s="25">
        <f t="shared" ref="AP6:AP73" si="22">IF(S6 &amp; D6 = "2출력물",G6*5.4 + H6*4 + I6*4.55 + J6*4 + K6*4,0)</f>
        <v>0</v>
      </c>
      <c r="AQ6" s="25">
        <f t="shared" ref="AQ6:AQ73" si="23">IF(S6 &amp; D6 = "2팝업",G6*6.45 + H6*4 + I6*4.55 + J6*4 + K6*4,0)</f>
        <v>0</v>
      </c>
      <c r="AR6" s="25">
        <f t="shared" ref="AR6:AR73" si="24">IF(S6 &amp; D6 = "2탭",G6*6.45 + H6*4 + I6*4.55 + J6*4 + K6*4,0)</f>
        <v>0</v>
      </c>
      <c r="AS6" s="29">
        <f t="shared" ref="AS6:AS73" si="25">IF(S6 &amp; D6 = "2배치",G6*6.45 + H6*4 + I6*4.55 + J6*4 + K6*4,0)</f>
        <v>0</v>
      </c>
      <c r="AT6" s="29">
        <f t="shared" ref="AT6:AT73" si="26">SUM(AJ6:AS6)</f>
        <v>17.45</v>
      </c>
      <c r="AU6" s="90"/>
      <c r="AV6" s="90"/>
    </row>
    <row r="7" spans="1:48" s="3" customFormat="1" ht="11.25" customHeight="1">
      <c r="A7" s="43"/>
      <c r="B7" s="43"/>
      <c r="C7" s="41" t="s">
        <v>28</v>
      </c>
      <c r="D7" s="27" t="s">
        <v>130</v>
      </c>
      <c r="E7" s="27"/>
      <c r="F7" s="27"/>
      <c r="G7" s="37">
        <v>1</v>
      </c>
      <c r="H7" s="36">
        <v>1</v>
      </c>
      <c r="I7" s="36">
        <v>1</v>
      </c>
      <c r="J7" s="36">
        <v>1</v>
      </c>
      <c r="K7" s="36">
        <v>1</v>
      </c>
      <c r="L7" s="24" t="s">
        <v>106</v>
      </c>
      <c r="M7" s="23">
        <v>42009</v>
      </c>
      <c r="N7" s="23">
        <v>42009</v>
      </c>
      <c r="O7" s="23">
        <v>42009</v>
      </c>
      <c r="P7" s="23">
        <v>42009</v>
      </c>
      <c r="Q7" s="23"/>
      <c r="R7" s="23">
        <v>42059</v>
      </c>
      <c r="S7" s="26">
        <v>1</v>
      </c>
      <c r="T7" s="26">
        <f t="shared" si="0"/>
        <v>0</v>
      </c>
      <c r="U7" s="26">
        <f t="shared" si="1"/>
        <v>0</v>
      </c>
      <c r="V7" s="26">
        <f t="shared" si="2"/>
        <v>23</v>
      </c>
      <c r="W7" s="26">
        <f t="shared" si="3"/>
        <v>23</v>
      </c>
      <c r="X7" s="26">
        <f t="shared" si="4"/>
        <v>0</v>
      </c>
      <c r="Y7" s="26">
        <f t="shared" si="5"/>
        <v>23</v>
      </c>
      <c r="Z7" s="25">
        <f t="shared" si="6"/>
        <v>0</v>
      </c>
      <c r="AA7" s="25">
        <f t="shared" si="7"/>
        <v>0</v>
      </c>
      <c r="AB7" s="25">
        <f t="shared" si="8"/>
        <v>1</v>
      </c>
      <c r="AC7" s="25">
        <f t="shared" si="9"/>
        <v>0</v>
      </c>
      <c r="AD7" s="25">
        <f t="shared" si="10"/>
        <v>0</v>
      </c>
      <c r="AE7" s="25">
        <f t="shared" si="11"/>
        <v>0</v>
      </c>
      <c r="AF7" s="25">
        <f t="shared" si="12"/>
        <v>0</v>
      </c>
      <c r="AG7" s="25">
        <f t="shared" si="13"/>
        <v>0</v>
      </c>
      <c r="AH7" s="25">
        <f t="shared" si="14"/>
        <v>0</v>
      </c>
      <c r="AI7" s="25">
        <f t="shared" si="15"/>
        <v>0</v>
      </c>
      <c r="AJ7" s="25">
        <f t="shared" si="16"/>
        <v>0</v>
      </c>
      <c r="AK7" s="25">
        <f t="shared" si="17"/>
        <v>0</v>
      </c>
      <c r="AL7" s="25">
        <f t="shared" si="18"/>
        <v>23</v>
      </c>
      <c r="AM7" s="25">
        <f t="shared" si="19"/>
        <v>0</v>
      </c>
      <c r="AN7" s="25">
        <f t="shared" si="20"/>
        <v>0</v>
      </c>
      <c r="AO7" s="25">
        <f t="shared" si="21"/>
        <v>0</v>
      </c>
      <c r="AP7" s="25">
        <f t="shared" si="22"/>
        <v>0</v>
      </c>
      <c r="AQ7" s="25">
        <f t="shared" si="23"/>
        <v>0</v>
      </c>
      <c r="AR7" s="25">
        <f t="shared" si="24"/>
        <v>0</v>
      </c>
      <c r="AS7" s="29">
        <f t="shared" si="25"/>
        <v>0</v>
      </c>
      <c r="AT7" s="29">
        <f t="shared" si="26"/>
        <v>23</v>
      </c>
      <c r="AU7" s="90"/>
      <c r="AV7" s="90"/>
    </row>
    <row r="8" spans="1:48" s="3" customFormat="1" ht="11.25" customHeight="1">
      <c r="A8" s="43"/>
      <c r="B8" s="43"/>
      <c r="C8" s="41" t="s">
        <v>109</v>
      </c>
      <c r="D8" s="27" t="s">
        <v>107</v>
      </c>
      <c r="E8" s="27"/>
      <c r="F8" s="27"/>
      <c r="G8" s="37">
        <v>3</v>
      </c>
      <c r="H8" s="36">
        <v>0</v>
      </c>
      <c r="I8" s="36">
        <v>1</v>
      </c>
      <c r="J8" s="36">
        <v>0</v>
      </c>
      <c r="K8" s="36">
        <v>0</v>
      </c>
      <c r="L8" s="24" t="s">
        <v>106</v>
      </c>
      <c r="M8" s="23">
        <v>42010</v>
      </c>
      <c r="N8" s="23">
        <v>42010</v>
      </c>
      <c r="O8" s="23">
        <v>42010</v>
      </c>
      <c r="P8" s="23">
        <v>42010</v>
      </c>
      <c r="Q8" s="23"/>
      <c r="R8" s="23">
        <v>42131</v>
      </c>
      <c r="S8" s="26">
        <v>1</v>
      </c>
      <c r="T8" s="26">
        <f t="shared" si="0"/>
        <v>1</v>
      </c>
      <c r="U8" s="26">
        <f t="shared" si="1"/>
        <v>1</v>
      </c>
      <c r="V8" s="26">
        <f t="shared" si="2"/>
        <v>23.900000000000002</v>
      </c>
      <c r="W8" s="26">
        <f t="shared" si="3"/>
        <v>23.900000000000002</v>
      </c>
      <c r="X8" s="26">
        <f t="shared" si="4"/>
        <v>1</v>
      </c>
      <c r="Y8" s="26">
        <f t="shared" si="5"/>
        <v>23.900000000000002</v>
      </c>
      <c r="Z8" s="25">
        <f t="shared" si="6"/>
        <v>1</v>
      </c>
      <c r="AA8" s="25">
        <f t="shared" si="7"/>
        <v>0</v>
      </c>
      <c r="AB8" s="25">
        <f t="shared" si="8"/>
        <v>0</v>
      </c>
      <c r="AC8" s="25">
        <f t="shared" si="9"/>
        <v>0</v>
      </c>
      <c r="AD8" s="25">
        <f t="shared" si="10"/>
        <v>0</v>
      </c>
      <c r="AE8" s="25">
        <f t="shared" si="11"/>
        <v>0</v>
      </c>
      <c r="AF8" s="25">
        <f t="shared" si="12"/>
        <v>0</v>
      </c>
      <c r="AG8" s="25">
        <f t="shared" si="13"/>
        <v>0</v>
      </c>
      <c r="AH8" s="25">
        <f t="shared" si="14"/>
        <v>0</v>
      </c>
      <c r="AI8" s="25">
        <f t="shared" si="15"/>
        <v>0</v>
      </c>
      <c r="AJ8" s="25">
        <f t="shared" si="16"/>
        <v>23.900000000000002</v>
      </c>
      <c r="AK8" s="25">
        <f t="shared" si="17"/>
        <v>0</v>
      </c>
      <c r="AL8" s="25">
        <f t="shared" si="18"/>
        <v>0</v>
      </c>
      <c r="AM8" s="25">
        <f t="shared" si="19"/>
        <v>0</v>
      </c>
      <c r="AN8" s="25">
        <f t="shared" si="20"/>
        <v>0</v>
      </c>
      <c r="AO8" s="25">
        <f t="shared" si="21"/>
        <v>0</v>
      </c>
      <c r="AP8" s="25">
        <f t="shared" si="22"/>
        <v>0</v>
      </c>
      <c r="AQ8" s="25">
        <f t="shared" si="23"/>
        <v>0</v>
      </c>
      <c r="AR8" s="25">
        <f t="shared" si="24"/>
        <v>0</v>
      </c>
      <c r="AS8" s="29">
        <f t="shared" si="25"/>
        <v>0</v>
      </c>
      <c r="AT8" s="29">
        <f t="shared" si="26"/>
        <v>23.900000000000002</v>
      </c>
      <c r="AU8" s="90"/>
      <c r="AV8" s="90"/>
    </row>
    <row r="9" spans="1:48" s="3" customFormat="1" ht="11.25" customHeight="1">
      <c r="A9" s="43"/>
      <c r="B9" s="43"/>
      <c r="C9" s="41" t="s">
        <v>29</v>
      </c>
      <c r="D9" s="27" t="s">
        <v>130</v>
      </c>
      <c r="E9" s="27"/>
      <c r="F9" s="27"/>
      <c r="G9" s="37">
        <v>1</v>
      </c>
      <c r="H9" s="36">
        <v>1</v>
      </c>
      <c r="I9" s="36">
        <v>1</v>
      </c>
      <c r="J9" s="36">
        <v>1</v>
      </c>
      <c r="K9" s="36">
        <v>1</v>
      </c>
      <c r="L9" s="24" t="s">
        <v>106</v>
      </c>
      <c r="M9" s="23">
        <v>42010</v>
      </c>
      <c r="N9" s="23">
        <v>42010</v>
      </c>
      <c r="O9" s="23">
        <v>42010</v>
      </c>
      <c r="P9" s="23">
        <v>42010</v>
      </c>
      <c r="Q9" s="23"/>
      <c r="R9" s="23">
        <v>42131</v>
      </c>
      <c r="S9" s="26">
        <v>1</v>
      </c>
      <c r="T9" s="26">
        <f t="shared" si="0"/>
        <v>0</v>
      </c>
      <c r="U9" s="26">
        <f t="shared" si="1"/>
        <v>0</v>
      </c>
      <c r="V9" s="26">
        <f t="shared" si="2"/>
        <v>23</v>
      </c>
      <c r="W9" s="26">
        <f t="shared" si="3"/>
        <v>23</v>
      </c>
      <c r="X9" s="26">
        <f t="shared" si="4"/>
        <v>0</v>
      </c>
      <c r="Y9" s="26">
        <f t="shared" si="5"/>
        <v>23</v>
      </c>
      <c r="Z9" s="25">
        <f t="shared" si="6"/>
        <v>0</v>
      </c>
      <c r="AA9" s="25">
        <f t="shared" si="7"/>
        <v>0</v>
      </c>
      <c r="AB9" s="25">
        <f t="shared" si="8"/>
        <v>1</v>
      </c>
      <c r="AC9" s="25">
        <f t="shared" si="9"/>
        <v>0</v>
      </c>
      <c r="AD9" s="25">
        <f t="shared" si="10"/>
        <v>0</v>
      </c>
      <c r="AE9" s="25">
        <f t="shared" si="11"/>
        <v>0</v>
      </c>
      <c r="AF9" s="25">
        <f t="shared" si="12"/>
        <v>0</v>
      </c>
      <c r="AG9" s="25">
        <f t="shared" si="13"/>
        <v>0</v>
      </c>
      <c r="AH9" s="25">
        <f t="shared" si="14"/>
        <v>0</v>
      </c>
      <c r="AI9" s="25">
        <f t="shared" si="15"/>
        <v>0</v>
      </c>
      <c r="AJ9" s="25">
        <f t="shared" si="16"/>
        <v>0</v>
      </c>
      <c r="AK9" s="25">
        <f t="shared" si="17"/>
        <v>0</v>
      </c>
      <c r="AL9" s="25">
        <f t="shared" si="18"/>
        <v>23</v>
      </c>
      <c r="AM9" s="25">
        <f t="shared" si="19"/>
        <v>0</v>
      </c>
      <c r="AN9" s="25">
        <f t="shared" si="20"/>
        <v>0</v>
      </c>
      <c r="AO9" s="25">
        <f t="shared" si="21"/>
        <v>0</v>
      </c>
      <c r="AP9" s="25">
        <f t="shared" si="22"/>
        <v>0</v>
      </c>
      <c r="AQ9" s="25">
        <f t="shared" si="23"/>
        <v>0</v>
      </c>
      <c r="AR9" s="25">
        <f t="shared" si="24"/>
        <v>0</v>
      </c>
      <c r="AS9" s="29">
        <f t="shared" si="25"/>
        <v>0</v>
      </c>
      <c r="AT9" s="29">
        <f t="shared" si="26"/>
        <v>23</v>
      </c>
      <c r="AU9" s="90"/>
      <c r="AV9" s="90"/>
    </row>
    <row r="10" spans="1:48" s="3" customFormat="1" ht="11.25" customHeight="1">
      <c r="A10" s="43"/>
      <c r="B10" s="43"/>
      <c r="C10" s="41" t="s">
        <v>110</v>
      </c>
      <c r="D10" s="27" t="s">
        <v>107</v>
      </c>
      <c r="E10" s="27"/>
      <c r="F10" s="27"/>
      <c r="G10" s="37">
        <v>1</v>
      </c>
      <c r="H10" s="36">
        <v>0</v>
      </c>
      <c r="I10" s="36">
        <v>1</v>
      </c>
      <c r="J10" s="36">
        <v>0</v>
      </c>
      <c r="K10" s="36">
        <v>0</v>
      </c>
      <c r="L10" s="24" t="s">
        <v>106</v>
      </c>
      <c r="M10" s="23">
        <v>42011</v>
      </c>
      <c r="N10" s="23">
        <v>42011</v>
      </c>
      <c r="O10" s="23">
        <v>42011</v>
      </c>
      <c r="P10" s="23">
        <v>42011</v>
      </c>
      <c r="Q10" s="23"/>
      <c r="R10" s="23">
        <v>42131</v>
      </c>
      <c r="S10" s="26">
        <v>1</v>
      </c>
      <c r="T10" s="26">
        <f t="shared" si="0"/>
        <v>1</v>
      </c>
      <c r="U10" s="26">
        <f t="shared" si="1"/>
        <v>1</v>
      </c>
      <c r="V10" s="26">
        <f t="shared" si="2"/>
        <v>11</v>
      </c>
      <c r="W10" s="26">
        <f t="shared" si="3"/>
        <v>11</v>
      </c>
      <c r="X10" s="26">
        <f t="shared" si="4"/>
        <v>1</v>
      </c>
      <c r="Y10" s="26">
        <f t="shared" si="5"/>
        <v>11</v>
      </c>
      <c r="Z10" s="25">
        <f t="shared" si="6"/>
        <v>1</v>
      </c>
      <c r="AA10" s="25">
        <f t="shared" si="7"/>
        <v>0</v>
      </c>
      <c r="AB10" s="25">
        <f t="shared" si="8"/>
        <v>0</v>
      </c>
      <c r="AC10" s="25">
        <f t="shared" si="9"/>
        <v>0</v>
      </c>
      <c r="AD10" s="25">
        <f t="shared" si="10"/>
        <v>0</v>
      </c>
      <c r="AE10" s="25">
        <f t="shared" si="11"/>
        <v>0</v>
      </c>
      <c r="AF10" s="25">
        <f t="shared" si="12"/>
        <v>0</v>
      </c>
      <c r="AG10" s="25">
        <f t="shared" si="13"/>
        <v>0</v>
      </c>
      <c r="AH10" s="25">
        <f t="shared" si="14"/>
        <v>0</v>
      </c>
      <c r="AI10" s="25">
        <f t="shared" si="15"/>
        <v>0</v>
      </c>
      <c r="AJ10" s="25">
        <f t="shared" si="16"/>
        <v>11</v>
      </c>
      <c r="AK10" s="25">
        <f t="shared" si="17"/>
        <v>0</v>
      </c>
      <c r="AL10" s="25">
        <f t="shared" si="18"/>
        <v>0</v>
      </c>
      <c r="AM10" s="25">
        <f t="shared" si="19"/>
        <v>0</v>
      </c>
      <c r="AN10" s="25">
        <f t="shared" si="20"/>
        <v>0</v>
      </c>
      <c r="AO10" s="25">
        <f t="shared" si="21"/>
        <v>0</v>
      </c>
      <c r="AP10" s="25">
        <f t="shared" si="22"/>
        <v>0</v>
      </c>
      <c r="AQ10" s="25">
        <f t="shared" si="23"/>
        <v>0</v>
      </c>
      <c r="AR10" s="25">
        <f t="shared" si="24"/>
        <v>0</v>
      </c>
      <c r="AS10" s="29">
        <f t="shared" si="25"/>
        <v>0</v>
      </c>
      <c r="AT10" s="29">
        <f t="shared" si="26"/>
        <v>11</v>
      </c>
      <c r="AU10" s="90"/>
      <c r="AV10" s="90"/>
    </row>
    <row r="11" spans="1:48" s="3" customFormat="1" ht="11.25" customHeight="1">
      <c r="A11" s="43"/>
      <c r="B11" s="43"/>
      <c r="C11" s="41" t="s">
        <v>30</v>
      </c>
      <c r="D11" s="27" t="s">
        <v>130</v>
      </c>
      <c r="E11" s="27"/>
      <c r="F11" s="27"/>
      <c r="G11" s="37">
        <v>1</v>
      </c>
      <c r="H11" s="36">
        <v>1</v>
      </c>
      <c r="I11" s="36">
        <v>0</v>
      </c>
      <c r="J11" s="36">
        <v>1</v>
      </c>
      <c r="K11" s="36">
        <v>1</v>
      </c>
      <c r="L11" s="24" t="s">
        <v>106</v>
      </c>
      <c r="M11" s="23">
        <v>42011</v>
      </c>
      <c r="N11" s="23">
        <v>42011</v>
      </c>
      <c r="O11" s="23">
        <v>42011</v>
      </c>
      <c r="P11" s="23">
        <v>42011</v>
      </c>
      <c r="Q11" s="23"/>
      <c r="R11" s="23">
        <v>42046</v>
      </c>
      <c r="S11" s="26">
        <v>1</v>
      </c>
      <c r="T11" s="26">
        <f t="shared" si="0"/>
        <v>0</v>
      </c>
      <c r="U11" s="26">
        <f t="shared" si="1"/>
        <v>0</v>
      </c>
      <c r="V11" s="26">
        <f t="shared" si="2"/>
        <v>18.45</v>
      </c>
      <c r="W11" s="26">
        <f t="shared" si="3"/>
        <v>18.45</v>
      </c>
      <c r="X11" s="26">
        <f t="shared" si="4"/>
        <v>0</v>
      </c>
      <c r="Y11" s="26">
        <f t="shared" si="5"/>
        <v>18.45</v>
      </c>
      <c r="Z11" s="25">
        <f t="shared" si="6"/>
        <v>0</v>
      </c>
      <c r="AA11" s="25">
        <f t="shared" si="7"/>
        <v>0</v>
      </c>
      <c r="AB11" s="25">
        <f t="shared" si="8"/>
        <v>1</v>
      </c>
      <c r="AC11" s="25">
        <f t="shared" si="9"/>
        <v>0</v>
      </c>
      <c r="AD11" s="25">
        <f t="shared" si="10"/>
        <v>0</v>
      </c>
      <c r="AE11" s="25">
        <f t="shared" si="11"/>
        <v>0</v>
      </c>
      <c r="AF11" s="25">
        <f t="shared" si="12"/>
        <v>0</v>
      </c>
      <c r="AG11" s="25">
        <f t="shared" si="13"/>
        <v>0</v>
      </c>
      <c r="AH11" s="25">
        <f t="shared" si="14"/>
        <v>0</v>
      </c>
      <c r="AI11" s="25">
        <f t="shared" si="15"/>
        <v>0</v>
      </c>
      <c r="AJ11" s="25">
        <f t="shared" si="16"/>
        <v>0</v>
      </c>
      <c r="AK11" s="25">
        <f t="shared" si="17"/>
        <v>0</v>
      </c>
      <c r="AL11" s="25">
        <f t="shared" si="18"/>
        <v>18.45</v>
      </c>
      <c r="AM11" s="25">
        <f t="shared" si="19"/>
        <v>0</v>
      </c>
      <c r="AN11" s="25">
        <f t="shared" si="20"/>
        <v>0</v>
      </c>
      <c r="AO11" s="25">
        <f t="shared" si="21"/>
        <v>0</v>
      </c>
      <c r="AP11" s="25">
        <f t="shared" si="22"/>
        <v>0</v>
      </c>
      <c r="AQ11" s="25">
        <f t="shared" si="23"/>
        <v>0</v>
      </c>
      <c r="AR11" s="25">
        <f t="shared" si="24"/>
        <v>0</v>
      </c>
      <c r="AS11" s="29">
        <f t="shared" si="25"/>
        <v>0</v>
      </c>
      <c r="AT11" s="29">
        <f t="shared" si="26"/>
        <v>18.45</v>
      </c>
      <c r="AU11" s="90"/>
      <c r="AV11" s="90"/>
    </row>
    <row r="12" spans="1:48" s="3" customFormat="1" ht="11.25" customHeight="1">
      <c r="A12" s="43"/>
      <c r="B12" s="43"/>
      <c r="C12" s="41" t="s">
        <v>111</v>
      </c>
      <c r="D12" s="27" t="s">
        <v>107</v>
      </c>
      <c r="E12" s="27"/>
      <c r="F12" s="27"/>
      <c r="G12" s="37">
        <v>3</v>
      </c>
      <c r="H12" s="36">
        <v>0</v>
      </c>
      <c r="I12" s="36">
        <v>1</v>
      </c>
      <c r="J12" s="36">
        <v>0</v>
      </c>
      <c r="K12" s="36">
        <v>0</v>
      </c>
      <c r="L12" s="24" t="s">
        <v>252</v>
      </c>
      <c r="M12" s="23">
        <v>42095</v>
      </c>
      <c r="N12" s="23">
        <v>42095</v>
      </c>
      <c r="O12" s="23">
        <v>42101</v>
      </c>
      <c r="P12" s="23">
        <v>42101</v>
      </c>
      <c r="Q12" s="23"/>
      <c r="R12" s="23">
        <v>42131</v>
      </c>
      <c r="S12" s="26">
        <v>1</v>
      </c>
      <c r="T12" s="26">
        <f t="shared" si="0"/>
        <v>1</v>
      </c>
      <c r="U12" s="26">
        <f t="shared" si="1"/>
        <v>1</v>
      </c>
      <c r="V12" s="26">
        <f t="shared" si="2"/>
        <v>23.900000000000002</v>
      </c>
      <c r="W12" s="26">
        <f t="shared" si="3"/>
        <v>23.900000000000002</v>
      </c>
      <c r="X12" s="26">
        <f t="shared" si="4"/>
        <v>1</v>
      </c>
      <c r="Y12" s="26">
        <f t="shared" si="5"/>
        <v>23.900000000000002</v>
      </c>
      <c r="Z12" s="25">
        <f t="shared" si="6"/>
        <v>1</v>
      </c>
      <c r="AA12" s="25">
        <f t="shared" si="7"/>
        <v>0</v>
      </c>
      <c r="AB12" s="25">
        <f t="shared" si="8"/>
        <v>0</v>
      </c>
      <c r="AC12" s="25">
        <f t="shared" si="9"/>
        <v>0</v>
      </c>
      <c r="AD12" s="25">
        <f t="shared" si="10"/>
        <v>0</v>
      </c>
      <c r="AE12" s="25">
        <f t="shared" si="11"/>
        <v>0</v>
      </c>
      <c r="AF12" s="25">
        <f t="shared" si="12"/>
        <v>0</v>
      </c>
      <c r="AG12" s="25">
        <f t="shared" si="13"/>
        <v>0</v>
      </c>
      <c r="AH12" s="25">
        <f t="shared" si="14"/>
        <v>0</v>
      </c>
      <c r="AI12" s="25">
        <f t="shared" si="15"/>
        <v>0</v>
      </c>
      <c r="AJ12" s="25">
        <f t="shared" si="16"/>
        <v>23.900000000000002</v>
      </c>
      <c r="AK12" s="25">
        <f t="shared" si="17"/>
        <v>0</v>
      </c>
      <c r="AL12" s="25">
        <f t="shared" si="18"/>
        <v>0</v>
      </c>
      <c r="AM12" s="25">
        <f t="shared" si="19"/>
        <v>0</v>
      </c>
      <c r="AN12" s="25">
        <f t="shared" si="20"/>
        <v>0</v>
      </c>
      <c r="AO12" s="25">
        <f t="shared" si="21"/>
        <v>0</v>
      </c>
      <c r="AP12" s="25">
        <f t="shared" si="22"/>
        <v>0</v>
      </c>
      <c r="AQ12" s="25">
        <f t="shared" si="23"/>
        <v>0</v>
      </c>
      <c r="AR12" s="25">
        <f t="shared" si="24"/>
        <v>0</v>
      </c>
      <c r="AS12" s="29">
        <f t="shared" si="25"/>
        <v>0</v>
      </c>
      <c r="AT12" s="29">
        <f t="shared" si="26"/>
        <v>23.900000000000002</v>
      </c>
      <c r="AU12" s="90"/>
      <c r="AV12" s="90"/>
    </row>
    <row r="13" spans="1:48" s="3" customFormat="1" ht="11.25" customHeight="1">
      <c r="A13" s="43"/>
      <c r="B13" s="43"/>
      <c r="C13" s="41" t="s">
        <v>31</v>
      </c>
      <c r="D13" s="27" t="s">
        <v>132</v>
      </c>
      <c r="E13" s="27"/>
      <c r="F13" s="27"/>
      <c r="G13" s="37">
        <v>1</v>
      </c>
      <c r="H13" s="36">
        <v>12</v>
      </c>
      <c r="I13" s="36">
        <v>12</v>
      </c>
      <c r="J13" s="36">
        <v>12</v>
      </c>
      <c r="K13" s="36">
        <v>12</v>
      </c>
      <c r="L13" s="24" t="s">
        <v>264</v>
      </c>
      <c r="M13" s="23">
        <v>42095</v>
      </c>
      <c r="N13" s="23">
        <v>42095</v>
      </c>
      <c r="O13" s="23">
        <v>42101</v>
      </c>
      <c r="P13" s="23">
        <v>42101</v>
      </c>
      <c r="Q13" s="23"/>
      <c r="R13" s="23">
        <v>42131</v>
      </c>
      <c r="S13" s="26">
        <v>1</v>
      </c>
      <c r="T13" s="26">
        <f t="shared" si="0"/>
        <v>0</v>
      </c>
      <c r="U13" s="26">
        <f t="shared" si="1"/>
        <v>0</v>
      </c>
      <c r="V13" s="26">
        <f t="shared" si="2"/>
        <v>205.05</v>
      </c>
      <c r="W13" s="26">
        <f t="shared" si="3"/>
        <v>205.05</v>
      </c>
      <c r="X13" s="26">
        <f t="shared" si="4"/>
        <v>0</v>
      </c>
      <c r="Y13" s="26">
        <f t="shared" si="5"/>
        <v>205.05</v>
      </c>
      <c r="Z13" s="25">
        <f t="shared" si="6"/>
        <v>0</v>
      </c>
      <c r="AA13" s="25">
        <f t="shared" si="7"/>
        <v>0</v>
      </c>
      <c r="AB13" s="25">
        <f t="shared" si="8"/>
        <v>0</v>
      </c>
      <c r="AC13" s="25">
        <f t="shared" si="9"/>
        <v>1</v>
      </c>
      <c r="AD13" s="25">
        <f t="shared" si="10"/>
        <v>0</v>
      </c>
      <c r="AE13" s="25">
        <f t="shared" si="11"/>
        <v>0</v>
      </c>
      <c r="AF13" s="25">
        <f t="shared" si="12"/>
        <v>0</v>
      </c>
      <c r="AG13" s="25">
        <f t="shared" si="13"/>
        <v>0</v>
      </c>
      <c r="AH13" s="25">
        <f t="shared" si="14"/>
        <v>0</v>
      </c>
      <c r="AI13" s="25">
        <f t="shared" si="15"/>
        <v>0</v>
      </c>
      <c r="AJ13" s="25">
        <f t="shared" si="16"/>
        <v>0</v>
      </c>
      <c r="AK13" s="25">
        <f t="shared" si="17"/>
        <v>0</v>
      </c>
      <c r="AL13" s="25">
        <f t="shared" si="18"/>
        <v>0</v>
      </c>
      <c r="AM13" s="25">
        <f t="shared" si="19"/>
        <v>205.05</v>
      </c>
      <c r="AN13" s="25">
        <f t="shared" si="20"/>
        <v>0</v>
      </c>
      <c r="AO13" s="25">
        <f t="shared" si="21"/>
        <v>0</v>
      </c>
      <c r="AP13" s="25">
        <f t="shared" si="22"/>
        <v>0</v>
      </c>
      <c r="AQ13" s="25">
        <f t="shared" si="23"/>
        <v>0</v>
      </c>
      <c r="AR13" s="25">
        <f t="shared" si="24"/>
        <v>0</v>
      </c>
      <c r="AS13" s="29">
        <f t="shared" si="25"/>
        <v>0</v>
      </c>
      <c r="AT13" s="29">
        <f t="shared" si="26"/>
        <v>205.05</v>
      </c>
      <c r="AU13" s="90"/>
      <c r="AV13" s="90"/>
    </row>
    <row r="14" spans="1:48" s="3" customFormat="1" ht="11.25" customHeight="1">
      <c r="A14" s="43"/>
      <c r="B14" s="43"/>
      <c r="C14" s="41" t="s">
        <v>32</v>
      </c>
      <c r="D14" s="27" t="s">
        <v>130</v>
      </c>
      <c r="E14" s="27"/>
      <c r="F14" s="27"/>
      <c r="G14" s="37">
        <v>1</v>
      </c>
      <c r="H14" s="36">
        <v>1</v>
      </c>
      <c r="I14" s="36">
        <v>0</v>
      </c>
      <c r="J14" s="36">
        <v>0</v>
      </c>
      <c r="K14" s="36">
        <v>0</v>
      </c>
      <c r="L14" s="24" t="s">
        <v>252</v>
      </c>
      <c r="M14" s="23">
        <v>42095</v>
      </c>
      <c r="N14" s="23">
        <v>42095</v>
      </c>
      <c r="O14" s="23">
        <v>42101</v>
      </c>
      <c r="P14" s="23">
        <v>42101</v>
      </c>
      <c r="Q14" s="23"/>
      <c r="R14" s="23">
        <v>42138</v>
      </c>
      <c r="S14" s="26">
        <v>1</v>
      </c>
      <c r="T14" s="26">
        <f t="shared" si="0"/>
        <v>0</v>
      </c>
      <c r="U14" s="26">
        <f t="shared" si="1"/>
        <v>0</v>
      </c>
      <c r="V14" s="26">
        <f t="shared" si="2"/>
        <v>10.45</v>
      </c>
      <c r="W14" s="26">
        <f t="shared" si="3"/>
        <v>10.45</v>
      </c>
      <c r="X14" s="26">
        <f t="shared" si="4"/>
        <v>0</v>
      </c>
      <c r="Y14" s="26">
        <f t="shared" si="5"/>
        <v>10.45</v>
      </c>
      <c r="Z14" s="25">
        <f t="shared" si="6"/>
        <v>0</v>
      </c>
      <c r="AA14" s="25">
        <f t="shared" si="7"/>
        <v>0</v>
      </c>
      <c r="AB14" s="25">
        <f t="shared" si="8"/>
        <v>1</v>
      </c>
      <c r="AC14" s="25">
        <f t="shared" si="9"/>
        <v>0</v>
      </c>
      <c r="AD14" s="25">
        <f t="shared" si="10"/>
        <v>0</v>
      </c>
      <c r="AE14" s="25">
        <f t="shared" si="11"/>
        <v>0</v>
      </c>
      <c r="AF14" s="25">
        <f t="shared" si="12"/>
        <v>0</v>
      </c>
      <c r="AG14" s="25">
        <f t="shared" si="13"/>
        <v>0</v>
      </c>
      <c r="AH14" s="25">
        <f t="shared" si="14"/>
        <v>0</v>
      </c>
      <c r="AI14" s="25">
        <f t="shared" si="15"/>
        <v>0</v>
      </c>
      <c r="AJ14" s="25">
        <f t="shared" si="16"/>
        <v>0</v>
      </c>
      <c r="AK14" s="25">
        <f t="shared" si="17"/>
        <v>0</v>
      </c>
      <c r="AL14" s="25">
        <f t="shared" si="18"/>
        <v>10.45</v>
      </c>
      <c r="AM14" s="25">
        <f t="shared" si="19"/>
        <v>0</v>
      </c>
      <c r="AN14" s="25">
        <f t="shared" si="20"/>
        <v>0</v>
      </c>
      <c r="AO14" s="25">
        <f t="shared" si="21"/>
        <v>0</v>
      </c>
      <c r="AP14" s="25">
        <f t="shared" si="22"/>
        <v>0</v>
      </c>
      <c r="AQ14" s="25">
        <f t="shared" si="23"/>
        <v>0</v>
      </c>
      <c r="AR14" s="25">
        <f t="shared" si="24"/>
        <v>0</v>
      </c>
      <c r="AS14" s="29">
        <f t="shared" si="25"/>
        <v>0</v>
      </c>
      <c r="AT14" s="29">
        <f t="shared" si="26"/>
        <v>10.45</v>
      </c>
      <c r="AU14" s="90"/>
      <c r="AV14" s="90"/>
    </row>
    <row r="15" spans="1:48" s="3" customFormat="1" ht="11.25" customHeight="1">
      <c r="A15" s="43"/>
      <c r="B15" s="43"/>
      <c r="C15" s="41" t="s">
        <v>112</v>
      </c>
      <c r="D15" s="27" t="s">
        <v>107</v>
      </c>
      <c r="E15" s="27"/>
      <c r="F15" s="27"/>
      <c r="G15" s="37">
        <v>1</v>
      </c>
      <c r="H15" s="36">
        <v>0</v>
      </c>
      <c r="I15" s="36">
        <v>1</v>
      </c>
      <c r="J15" s="36">
        <v>0</v>
      </c>
      <c r="K15" s="36">
        <v>0</v>
      </c>
      <c r="L15" s="24" t="s">
        <v>106</v>
      </c>
      <c r="M15" s="23">
        <v>42012</v>
      </c>
      <c r="N15" s="23">
        <v>42012</v>
      </c>
      <c r="O15" s="23">
        <v>42012</v>
      </c>
      <c r="P15" s="23">
        <v>42012</v>
      </c>
      <c r="Q15" s="23"/>
      <c r="R15" s="23">
        <v>42046</v>
      </c>
      <c r="S15" s="26">
        <v>1</v>
      </c>
      <c r="T15" s="26">
        <f t="shared" si="0"/>
        <v>1</v>
      </c>
      <c r="U15" s="26">
        <f t="shared" si="1"/>
        <v>1</v>
      </c>
      <c r="V15" s="26">
        <f t="shared" si="2"/>
        <v>11</v>
      </c>
      <c r="W15" s="26">
        <f t="shared" si="3"/>
        <v>11</v>
      </c>
      <c r="X15" s="26">
        <f t="shared" si="4"/>
        <v>1</v>
      </c>
      <c r="Y15" s="26">
        <f t="shared" si="5"/>
        <v>11</v>
      </c>
      <c r="Z15" s="25">
        <f t="shared" si="6"/>
        <v>1</v>
      </c>
      <c r="AA15" s="25">
        <f t="shared" si="7"/>
        <v>0</v>
      </c>
      <c r="AB15" s="25">
        <f t="shared" si="8"/>
        <v>0</v>
      </c>
      <c r="AC15" s="25">
        <f t="shared" si="9"/>
        <v>0</v>
      </c>
      <c r="AD15" s="25">
        <f t="shared" si="10"/>
        <v>0</v>
      </c>
      <c r="AE15" s="25">
        <f t="shared" si="11"/>
        <v>0</v>
      </c>
      <c r="AF15" s="25">
        <f t="shared" si="12"/>
        <v>0</v>
      </c>
      <c r="AG15" s="25">
        <f t="shared" si="13"/>
        <v>0</v>
      </c>
      <c r="AH15" s="25">
        <f t="shared" si="14"/>
        <v>0</v>
      </c>
      <c r="AI15" s="25">
        <f t="shared" si="15"/>
        <v>0</v>
      </c>
      <c r="AJ15" s="25">
        <f t="shared" si="16"/>
        <v>11</v>
      </c>
      <c r="AK15" s="25">
        <f t="shared" si="17"/>
        <v>0</v>
      </c>
      <c r="AL15" s="25">
        <f t="shared" si="18"/>
        <v>0</v>
      </c>
      <c r="AM15" s="25">
        <f t="shared" si="19"/>
        <v>0</v>
      </c>
      <c r="AN15" s="25">
        <f t="shared" si="20"/>
        <v>0</v>
      </c>
      <c r="AO15" s="25">
        <f t="shared" si="21"/>
        <v>0</v>
      </c>
      <c r="AP15" s="25">
        <f t="shared" si="22"/>
        <v>0</v>
      </c>
      <c r="AQ15" s="25">
        <f t="shared" si="23"/>
        <v>0</v>
      </c>
      <c r="AR15" s="25">
        <f t="shared" si="24"/>
        <v>0</v>
      </c>
      <c r="AS15" s="29">
        <f t="shared" si="25"/>
        <v>0</v>
      </c>
      <c r="AT15" s="29">
        <f t="shared" si="26"/>
        <v>11</v>
      </c>
      <c r="AU15" s="90"/>
      <c r="AV15" s="90"/>
    </row>
    <row r="16" spans="1:48" s="3" customFormat="1" ht="11.25" customHeight="1">
      <c r="A16" s="43"/>
      <c r="B16" s="43"/>
      <c r="C16" s="41" t="s">
        <v>33</v>
      </c>
      <c r="D16" s="27" t="s">
        <v>130</v>
      </c>
      <c r="E16" s="27"/>
      <c r="F16" s="27"/>
      <c r="G16" s="37">
        <v>1</v>
      </c>
      <c r="H16" s="36">
        <v>1</v>
      </c>
      <c r="I16" s="36">
        <v>0</v>
      </c>
      <c r="J16" s="36">
        <v>1</v>
      </c>
      <c r="K16" s="36">
        <v>1</v>
      </c>
      <c r="L16" s="24" t="s">
        <v>106</v>
      </c>
      <c r="M16" s="23">
        <v>42012</v>
      </c>
      <c r="N16" s="23">
        <v>42012</v>
      </c>
      <c r="O16" s="23">
        <v>42012</v>
      </c>
      <c r="P16" s="23">
        <v>42012</v>
      </c>
      <c r="Q16" s="23"/>
      <c r="R16" s="23">
        <v>42046</v>
      </c>
      <c r="S16" s="26">
        <v>1</v>
      </c>
      <c r="T16" s="26">
        <f t="shared" si="0"/>
        <v>0</v>
      </c>
      <c r="U16" s="26">
        <f t="shared" si="1"/>
        <v>0</v>
      </c>
      <c r="V16" s="26">
        <f t="shared" si="2"/>
        <v>18.45</v>
      </c>
      <c r="W16" s="26">
        <f t="shared" si="3"/>
        <v>18.45</v>
      </c>
      <c r="X16" s="26">
        <f t="shared" si="4"/>
        <v>0</v>
      </c>
      <c r="Y16" s="26">
        <f t="shared" si="5"/>
        <v>18.45</v>
      </c>
      <c r="Z16" s="25">
        <f t="shared" si="6"/>
        <v>0</v>
      </c>
      <c r="AA16" s="25">
        <f t="shared" si="7"/>
        <v>0</v>
      </c>
      <c r="AB16" s="25">
        <f t="shared" si="8"/>
        <v>1</v>
      </c>
      <c r="AC16" s="25">
        <f t="shared" si="9"/>
        <v>0</v>
      </c>
      <c r="AD16" s="25">
        <f t="shared" si="10"/>
        <v>0</v>
      </c>
      <c r="AE16" s="25">
        <f t="shared" si="11"/>
        <v>0</v>
      </c>
      <c r="AF16" s="25">
        <f t="shared" si="12"/>
        <v>0</v>
      </c>
      <c r="AG16" s="25">
        <f t="shared" si="13"/>
        <v>0</v>
      </c>
      <c r="AH16" s="25">
        <f t="shared" si="14"/>
        <v>0</v>
      </c>
      <c r="AI16" s="25">
        <f t="shared" si="15"/>
        <v>0</v>
      </c>
      <c r="AJ16" s="25">
        <f t="shared" si="16"/>
        <v>0</v>
      </c>
      <c r="AK16" s="25">
        <f t="shared" si="17"/>
        <v>0</v>
      </c>
      <c r="AL16" s="25">
        <f t="shared" si="18"/>
        <v>18.45</v>
      </c>
      <c r="AM16" s="25">
        <f t="shared" si="19"/>
        <v>0</v>
      </c>
      <c r="AN16" s="25">
        <f t="shared" si="20"/>
        <v>0</v>
      </c>
      <c r="AO16" s="25">
        <f t="shared" si="21"/>
        <v>0</v>
      </c>
      <c r="AP16" s="25">
        <f t="shared" si="22"/>
        <v>0</v>
      </c>
      <c r="AQ16" s="25">
        <f t="shared" si="23"/>
        <v>0</v>
      </c>
      <c r="AR16" s="25">
        <f t="shared" si="24"/>
        <v>0</v>
      </c>
      <c r="AS16" s="29">
        <f t="shared" si="25"/>
        <v>0</v>
      </c>
      <c r="AT16" s="29">
        <f t="shared" si="26"/>
        <v>18.45</v>
      </c>
      <c r="AU16" s="90"/>
      <c r="AV16" s="90"/>
    </row>
    <row r="17" spans="1:48" s="3" customFormat="1" ht="11.25" customHeight="1">
      <c r="A17" s="43"/>
      <c r="B17" s="43"/>
      <c r="C17" s="41" t="s">
        <v>113</v>
      </c>
      <c r="D17" s="27" t="s">
        <v>107</v>
      </c>
      <c r="E17" s="27"/>
      <c r="F17" s="27"/>
      <c r="G17" s="37">
        <v>1</v>
      </c>
      <c r="H17" s="36">
        <v>0</v>
      </c>
      <c r="I17" s="36">
        <v>1</v>
      </c>
      <c r="J17" s="36">
        <v>0</v>
      </c>
      <c r="K17" s="36">
        <v>0</v>
      </c>
      <c r="L17" s="24" t="s">
        <v>106</v>
      </c>
      <c r="M17" s="23">
        <v>42013</v>
      </c>
      <c r="N17" s="23">
        <v>42013</v>
      </c>
      <c r="O17" s="23">
        <v>42013</v>
      </c>
      <c r="P17" s="23">
        <v>42013</v>
      </c>
      <c r="Q17" s="23"/>
      <c r="R17" s="23">
        <v>42058</v>
      </c>
      <c r="S17" s="26">
        <v>1</v>
      </c>
      <c r="T17" s="26">
        <f t="shared" si="0"/>
        <v>1</v>
      </c>
      <c r="U17" s="26">
        <f t="shared" si="1"/>
        <v>1</v>
      </c>
      <c r="V17" s="26">
        <f t="shared" si="2"/>
        <v>11</v>
      </c>
      <c r="W17" s="26">
        <f t="shared" si="3"/>
        <v>11</v>
      </c>
      <c r="X17" s="26">
        <f t="shared" si="4"/>
        <v>1</v>
      </c>
      <c r="Y17" s="26">
        <f t="shared" si="5"/>
        <v>11</v>
      </c>
      <c r="Z17" s="25">
        <f t="shared" si="6"/>
        <v>1</v>
      </c>
      <c r="AA17" s="25">
        <f t="shared" si="7"/>
        <v>0</v>
      </c>
      <c r="AB17" s="25">
        <f t="shared" si="8"/>
        <v>0</v>
      </c>
      <c r="AC17" s="25">
        <f t="shared" si="9"/>
        <v>0</v>
      </c>
      <c r="AD17" s="25">
        <f t="shared" si="10"/>
        <v>0</v>
      </c>
      <c r="AE17" s="25">
        <f t="shared" si="11"/>
        <v>0</v>
      </c>
      <c r="AF17" s="25">
        <f t="shared" si="12"/>
        <v>0</v>
      </c>
      <c r="AG17" s="25">
        <f t="shared" si="13"/>
        <v>0</v>
      </c>
      <c r="AH17" s="25">
        <f t="shared" si="14"/>
        <v>0</v>
      </c>
      <c r="AI17" s="25">
        <f t="shared" si="15"/>
        <v>0</v>
      </c>
      <c r="AJ17" s="25">
        <f t="shared" si="16"/>
        <v>11</v>
      </c>
      <c r="AK17" s="25">
        <f t="shared" si="17"/>
        <v>0</v>
      </c>
      <c r="AL17" s="25">
        <f t="shared" si="18"/>
        <v>0</v>
      </c>
      <c r="AM17" s="25">
        <f t="shared" si="19"/>
        <v>0</v>
      </c>
      <c r="AN17" s="25">
        <f t="shared" si="20"/>
        <v>0</v>
      </c>
      <c r="AO17" s="25">
        <f t="shared" si="21"/>
        <v>0</v>
      </c>
      <c r="AP17" s="25">
        <f t="shared" si="22"/>
        <v>0</v>
      </c>
      <c r="AQ17" s="25">
        <f t="shared" si="23"/>
        <v>0</v>
      </c>
      <c r="AR17" s="25">
        <f t="shared" si="24"/>
        <v>0</v>
      </c>
      <c r="AS17" s="29">
        <f t="shared" si="25"/>
        <v>0</v>
      </c>
      <c r="AT17" s="29">
        <f t="shared" si="26"/>
        <v>11</v>
      </c>
      <c r="AU17" s="90"/>
      <c r="AV17" s="90"/>
    </row>
    <row r="18" spans="1:48" s="3" customFormat="1" ht="11.25" customHeight="1">
      <c r="A18" s="43"/>
      <c r="B18" s="43"/>
      <c r="C18" s="41" t="s">
        <v>34</v>
      </c>
      <c r="D18" s="27" t="s">
        <v>130</v>
      </c>
      <c r="E18" s="27"/>
      <c r="F18" s="27"/>
      <c r="G18" s="37">
        <v>2</v>
      </c>
      <c r="H18" s="36">
        <v>1</v>
      </c>
      <c r="I18" s="36">
        <v>0</v>
      </c>
      <c r="J18" s="36">
        <v>1</v>
      </c>
      <c r="K18" s="36">
        <v>1</v>
      </c>
      <c r="L18" s="24" t="s">
        <v>106</v>
      </c>
      <c r="M18" s="23">
        <v>42013</v>
      </c>
      <c r="N18" s="23">
        <v>42013</v>
      </c>
      <c r="O18" s="23">
        <v>42013</v>
      </c>
      <c r="P18" s="23">
        <v>42013</v>
      </c>
      <c r="Q18" s="23"/>
      <c r="R18" s="23">
        <v>42058</v>
      </c>
      <c r="S18" s="26">
        <v>1</v>
      </c>
      <c r="T18" s="26">
        <f t="shared" si="0"/>
        <v>0</v>
      </c>
      <c r="U18" s="26">
        <f t="shared" si="1"/>
        <v>0</v>
      </c>
      <c r="V18" s="26">
        <f t="shared" si="2"/>
        <v>24.9</v>
      </c>
      <c r="W18" s="26">
        <f t="shared" si="3"/>
        <v>24.9</v>
      </c>
      <c r="X18" s="26">
        <f t="shared" si="4"/>
        <v>0</v>
      </c>
      <c r="Y18" s="26">
        <f t="shared" si="5"/>
        <v>24.9</v>
      </c>
      <c r="Z18" s="25">
        <f t="shared" si="6"/>
        <v>0</v>
      </c>
      <c r="AA18" s="25">
        <f t="shared" si="7"/>
        <v>0</v>
      </c>
      <c r="AB18" s="25">
        <f t="shared" si="8"/>
        <v>1</v>
      </c>
      <c r="AC18" s="25">
        <f t="shared" si="9"/>
        <v>0</v>
      </c>
      <c r="AD18" s="25">
        <f t="shared" si="10"/>
        <v>0</v>
      </c>
      <c r="AE18" s="25">
        <f t="shared" si="11"/>
        <v>0</v>
      </c>
      <c r="AF18" s="25">
        <f t="shared" si="12"/>
        <v>0</v>
      </c>
      <c r="AG18" s="25">
        <f t="shared" si="13"/>
        <v>0</v>
      </c>
      <c r="AH18" s="25">
        <f t="shared" si="14"/>
        <v>0</v>
      </c>
      <c r="AI18" s="25">
        <f t="shared" si="15"/>
        <v>0</v>
      </c>
      <c r="AJ18" s="25">
        <f t="shared" si="16"/>
        <v>0</v>
      </c>
      <c r="AK18" s="25">
        <f t="shared" si="17"/>
        <v>0</v>
      </c>
      <c r="AL18" s="25">
        <f t="shared" si="18"/>
        <v>24.9</v>
      </c>
      <c r="AM18" s="25">
        <f t="shared" si="19"/>
        <v>0</v>
      </c>
      <c r="AN18" s="25">
        <f t="shared" si="20"/>
        <v>0</v>
      </c>
      <c r="AO18" s="25">
        <f t="shared" si="21"/>
        <v>0</v>
      </c>
      <c r="AP18" s="25">
        <f t="shared" si="22"/>
        <v>0</v>
      </c>
      <c r="AQ18" s="25">
        <f t="shared" si="23"/>
        <v>0</v>
      </c>
      <c r="AR18" s="25">
        <f t="shared" si="24"/>
        <v>0</v>
      </c>
      <c r="AS18" s="29">
        <f t="shared" si="25"/>
        <v>0</v>
      </c>
      <c r="AT18" s="29">
        <f t="shared" si="26"/>
        <v>24.9</v>
      </c>
      <c r="AU18" s="90"/>
      <c r="AV18" s="90"/>
    </row>
    <row r="19" spans="1:48" s="3" customFormat="1" ht="11.25" customHeight="1">
      <c r="A19" s="43"/>
      <c r="B19" s="43"/>
      <c r="C19" s="41" t="s">
        <v>114</v>
      </c>
      <c r="D19" s="27" t="s">
        <v>107</v>
      </c>
      <c r="E19" s="27"/>
      <c r="F19" s="27"/>
      <c r="G19" s="37">
        <v>2</v>
      </c>
      <c r="H19" s="36">
        <v>0</v>
      </c>
      <c r="I19" s="36">
        <v>1</v>
      </c>
      <c r="J19" s="36">
        <v>0</v>
      </c>
      <c r="K19" s="36">
        <v>0</v>
      </c>
      <c r="L19" s="24" t="s">
        <v>106</v>
      </c>
      <c r="M19" s="23">
        <v>42020</v>
      </c>
      <c r="N19" s="23">
        <v>42020</v>
      </c>
      <c r="O19" s="23">
        <v>42020</v>
      </c>
      <c r="P19" s="23">
        <v>42020</v>
      </c>
      <c r="Q19" s="23"/>
      <c r="R19" s="23">
        <v>42138</v>
      </c>
      <c r="S19" s="26">
        <v>1</v>
      </c>
      <c r="T19" s="26">
        <f t="shared" si="0"/>
        <v>1</v>
      </c>
      <c r="U19" s="26">
        <f t="shared" si="1"/>
        <v>1</v>
      </c>
      <c r="V19" s="26">
        <f t="shared" si="2"/>
        <v>17.45</v>
      </c>
      <c r="W19" s="26">
        <f t="shared" si="3"/>
        <v>17.45</v>
      </c>
      <c r="X19" s="26">
        <f t="shared" si="4"/>
        <v>1</v>
      </c>
      <c r="Y19" s="26">
        <f t="shared" si="5"/>
        <v>17.45</v>
      </c>
      <c r="Z19" s="25">
        <f t="shared" si="6"/>
        <v>1</v>
      </c>
      <c r="AA19" s="25">
        <f t="shared" si="7"/>
        <v>0</v>
      </c>
      <c r="AB19" s="25">
        <f t="shared" si="8"/>
        <v>0</v>
      </c>
      <c r="AC19" s="25">
        <f t="shared" si="9"/>
        <v>0</v>
      </c>
      <c r="AD19" s="25">
        <f t="shared" si="10"/>
        <v>0</v>
      </c>
      <c r="AE19" s="25">
        <f t="shared" si="11"/>
        <v>0</v>
      </c>
      <c r="AF19" s="25">
        <f t="shared" si="12"/>
        <v>0</v>
      </c>
      <c r="AG19" s="25">
        <f t="shared" si="13"/>
        <v>0</v>
      </c>
      <c r="AH19" s="25">
        <f t="shared" si="14"/>
        <v>0</v>
      </c>
      <c r="AI19" s="25">
        <f t="shared" si="15"/>
        <v>0</v>
      </c>
      <c r="AJ19" s="25">
        <f t="shared" si="16"/>
        <v>17.45</v>
      </c>
      <c r="AK19" s="25">
        <f t="shared" si="17"/>
        <v>0</v>
      </c>
      <c r="AL19" s="25">
        <f t="shared" si="18"/>
        <v>0</v>
      </c>
      <c r="AM19" s="25">
        <f t="shared" si="19"/>
        <v>0</v>
      </c>
      <c r="AN19" s="25">
        <f t="shared" si="20"/>
        <v>0</v>
      </c>
      <c r="AO19" s="25">
        <f t="shared" si="21"/>
        <v>0</v>
      </c>
      <c r="AP19" s="25">
        <f t="shared" si="22"/>
        <v>0</v>
      </c>
      <c r="AQ19" s="25">
        <f t="shared" si="23"/>
        <v>0</v>
      </c>
      <c r="AR19" s="25">
        <f t="shared" si="24"/>
        <v>0</v>
      </c>
      <c r="AS19" s="29">
        <f t="shared" si="25"/>
        <v>0</v>
      </c>
      <c r="AT19" s="29">
        <f t="shared" si="26"/>
        <v>17.45</v>
      </c>
      <c r="AU19" s="90"/>
      <c r="AV19" s="90"/>
    </row>
    <row r="20" spans="1:48" s="3" customFormat="1" ht="11.25" customHeight="1">
      <c r="A20" s="43"/>
      <c r="B20" s="43"/>
      <c r="C20" s="41" t="s">
        <v>35</v>
      </c>
      <c r="D20" s="27" t="s">
        <v>132</v>
      </c>
      <c r="E20" s="27"/>
      <c r="F20" s="27"/>
      <c r="G20" s="37">
        <v>1</v>
      </c>
      <c r="H20" s="36">
        <v>1</v>
      </c>
      <c r="I20" s="36">
        <v>0</v>
      </c>
      <c r="J20" s="36">
        <v>1</v>
      </c>
      <c r="K20" s="36">
        <v>1</v>
      </c>
      <c r="L20" s="24" t="s">
        <v>106</v>
      </c>
      <c r="M20" s="23">
        <v>42020</v>
      </c>
      <c r="N20" s="23">
        <v>42020</v>
      </c>
      <c r="O20" s="23">
        <v>42020</v>
      </c>
      <c r="P20" s="23">
        <v>42020</v>
      </c>
      <c r="Q20" s="23"/>
      <c r="R20" s="23">
        <v>42138</v>
      </c>
      <c r="S20" s="26">
        <v>1</v>
      </c>
      <c r="T20" s="26">
        <f t="shared" si="0"/>
        <v>0</v>
      </c>
      <c r="U20" s="26">
        <f t="shared" si="1"/>
        <v>0</v>
      </c>
      <c r="V20" s="26">
        <f t="shared" si="2"/>
        <v>18.45</v>
      </c>
      <c r="W20" s="26">
        <f t="shared" si="3"/>
        <v>18.45</v>
      </c>
      <c r="X20" s="26">
        <f t="shared" si="4"/>
        <v>0</v>
      </c>
      <c r="Y20" s="26">
        <f t="shared" si="5"/>
        <v>18.45</v>
      </c>
      <c r="Z20" s="25">
        <f t="shared" si="6"/>
        <v>0</v>
      </c>
      <c r="AA20" s="25">
        <f t="shared" si="7"/>
        <v>0</v>
      </c>
      <c r="AB20" s="25">
        <f t="shared" si="8"/>
        <v>0</v>
      </c>
      <c r="AC20" s="25">
        <f t="shared" si="9"/>
        <v>1</v>
      </c>
      <c r="AD20" s="25">
        <f t="shared" si="10"/>
        <v>0</v>
      </c>
      <c r="AE20" s="25">
        <f t="shared" si="11"/>
        <v>0</v>
      </c>
      <c r="AF20" s="25">
        <f t="shared" si="12"/>
        <v>0</v>
      </c>
      <c r="AG20" s="25">
        <f t="shared" si="13"/>
        <v>0</v>
      </c>
      <c r="AH20" s="25">
        <f t="shared" si="14"/>
        <v>0</v>
      </c>
      <c r="AI20" s="25">
        <f t="shared" si="15"/>
        <v>0</v>
      </c>
      <c r="AJ20" s="25">
        <f t="shared" si="16"/>
        <v>0</v>
      </c>
      <c r="AK20" s="25">
        <f t="shared" si="17"/>
        <v>0</v>
      </c>
      <c r="AL20" s="25">
        <f t="shared" si="18"/>
        <v>0</v>
      </c>
      <c r="AM20" s="25">
        <f t="shared" si="19"/>
        <v>18.45</v>
      </c>
      <c r="AN20" s="25">
        <f t="shared" si="20"/>
        <v>0</v>
      </c>
      <c r="AO20" s="25">
        <f t="shared" si="21"/>
        <v>0</v>
      </c>
      <c r="AP20" s="25">
        <f t="shared" si="22"/>
        <v>0</v>
      </c>
      <c r="AQ20" s="25">
        <f t="shared" si="23"/>
        <v>0</v>
      </c>
      <c r="AR20" s="25">
        <f t="shared" si="24"/>
        <v>0</v>
      </c>
      <c r="AS20" s="29">
        <f t="shared" si="25"/>
        <v>0</v>
      </c>
      <c r="AT20" s="29">
        <f t="shared" si="26"/>
        <v>18.45</v>
      </c>
      <c r="AU20" s="90"/>
      <c r="AV20" s="90"/>
    </row>
    <row r="21" spans="1:48" s="3" customFormat="1" ht="11.25" customHeight="1">
      <c r="A21" s="43"/>
      <c r="B21" s="43"/>
      <c r="C21" s="41" t="s">
        <v>36</v>
      </c>
      <c r="D21" s="27" t="s">
        <v>132</v>
      </c>
      <c r="E21" s="27"/>
      <c r="F21" s="27"/>
      <c r="G21" s="37">
        <v>1</v>
      </c>
      <c r="H21" s="36">
        <v>1</v>
      </c>
      <c r="I21" s="36">
        <v>0</v>
      </c>
      <c r="J21" s="36">
        <v>1</v>
      </c>
      <c r="K21" s="36">
        <v>1</v>
      </c>
      <c r="L21" s="24" t="s">
        <v>106</v>
      </c>
      <c r="M21" s="23">
        <v>42023</v>
      </c>
      <c r="N21" s="23">
        <v>42023</v>
      </c>
      <c r="O21" s="23">
        <v>42023</v>
      </c>
      <c r="P21" s="23">
        <v>42023</v>
      </c>
      <c r="Q21" s="23"/>
      <c r="R21" s="23">
        <v>42138</v>
      </c>
      <c r="S21" s="26">
        <v>1</v>
      </c>
      <c r="T21" s="26">
        <f t="shared" si="0"/>
        <v>0</v>
      </c>
      <c r="U21" s="26">
        <f t="shared" si="1"/>
        <v>0</v>
      </c>
      <c r="V21" s="26">
        <f t="shared" si="2"/>
        <v>18.45</v>
      </c>
      <c r="W21" s="26">
        <f t="shared" si="3"/>
        <v>18.45</v>
      </c>
      <c r="X21" s="26">
        <f t="shared" si="4"/>
        <v>0</v>
      </c>
      <c r="Y21" s="26">
        <f t="shared" si="5"/>
        <v>18.45</v>
      </c>
      <c r="Z21" s="25">
        <f t="shared" si="6"/>
        <v>0</v>
      </c>
      <c r="AA21" s="25">
        <f t="shared" si="7"/>
        <v>0</v>
      </c>
      <c r="AB21" s="25">
        <f t="shared" si="8"/>
        <v>0</v>
      </c>
      <c r="AC21" s="25">
        <f t="shared" si="9"/>
        <v>1</v>
      </c>
      <c r="AD21" s="25">
        <f t="shared" si="10"/>
        <v>0</v>
      </c>
      <c r="AE21" s="25">
        <f t="shared" si="11"/>
        <v>0</v>
      </c>
      <c r="AF21" s="25">
        <f t="shared" si="12"/>
        <v>0</v>
      </c>
      <c r="AG21" s="25">
        <f t="shared" si="13"/>
        <v>0</v>
      </c>
      <c r="AH21" s="25">
        <f t="shared" si="14"/>
        <v>0</v>
      </c>
      <c r="AI21" s="25">
        <f t="shared" si="15"/>
        <v>0</v>
      </c>
      <c r="AJ21" s="25">
        <f t="shared" si="16"/>
        <v>0</v>
      </c>
      <c r="AK21" s="25">
        <f t="shared" si="17"/>
        <v>0</v>
      </c>
      <c r="AL21" s="25">
        <f t="shared" si="18"/>
        <v>0</v>
      </c>
      <c r="AM21" s="25">
        <f t="shared" si="19"/>
        <v>18.45</v>
      </c>
      <c r="AN21" s="25">
        <f t="shared" si="20"/>
        <v>0</v>
      </c>
      <c r="AO21" s="25">
        <f t="shared" si="21"/>
        <v>0</v>
      </c>
      <c r="AP21" s="25">
        <f t="shared" si="22"/>
        <v>0</v>
      </c>
      <c r="AQ21" s="25">
        <f t="shared" si="23"/>
        <v>0</v>
      </c>
      <c r="AR21" s="25">
        <f t="shared" si="24"/>
        <v>0</v>
      </c>
      <c r="AS21" s="29">
        <f t="shared" si="25"/>
        <v>0</v>
      </c>
      <c r="AT21" s="29">
        <f t="shared" si="26"/>
        <v>18.45</v>
      </c>
      <c r="AU21" s="90"/>
      <c r="AV21" s="90"/>
    </row>
    <row r="22" spans="1:48" s="3" customFormat="1" ht="11.25" customHeight="1">
      <c r="A22" s="43"/>
      <c r="B22" s="43"/>
      <c r="C22" s="41" t="s">
        <v>37</v>
      </c>
      <c r="D22" s="27" t="s">
        <v>130</v>
      </c>
      <c r="E22" s="27"/>
      <c r="F22" s="27"/>
      <c r="G22" s="37">
        <v>1</v>
      </c>
      <c r="H22" s="36">
        <v>0</v>
      </c>
      <c r="I22" s="36">
        <v>1</v>
      </c>
      <c r="J22" s="36">
        <v>0</v>
      </c>
      <c r="K22" s="36">
        <v>0</v>
      </c>
      <c r="L22" s="24" t="s">
        <v>106</v>
      </c>
      <c r="M22" s="23">
        <v>42023</v>
      </c>
      <c r="N22" s="23">
        <v>42023</v>
      </c>
      <c r="O22" s="23">
        <v>42023</v>
      </c>
      <c r="P22" s="23">
        <v>42023</v>
      </c>
      <c r="Q22" s="23"/>
      <c r="R22" s="23">
        <v>42143</v>
      </c>
      <c r="S22" s="26">
        <v>1</v>
      </c>
      <c r="T22" s="26">
        <f t="shared" si="0"/>
        <v>0</v>
      </c>
      <c r="U22" s="26">
        <f t="shared" si="1"/>
        <v>0</v>
      </c>
      <c r="V22" s="26">
        <f t="shared" si="2"/>
        <v>11</v>
      </c>
      <c r="W22" s="26">
        <f t="shared" si="3"/>
        <v>11</v>
      </c>
      <c r="X22" s="26">
        <f t="shared" si="4"/>
        <v>0</v>
      </c>
      <c r="Y22" s="26">
        <f t="shared" si="5"/>
        <v>11</v>
      </c>
      <c r="Z22" s="25">
        <f t="shared" si="6"/>
        <v>0</v>
      </c>
      <c r="AA22" s="25">
        <f t="shared" si="7"/>
        <v>0</v>
      </c>
      <c r="AB22" s="25">
        <f t="shared" si="8"/>
        <v>1</v>
      </c>
      <c r="AC22" s="25">
        <f t="shared" si="9"/>
        <v>0</v>
      </c>
      <c r="AD22" s="25">
        <f t="shared" si="10"/>
        <v>0</v>
      </c>
      <c r="AE22" s="25">
        <f t="shared" si="11"/>
        <v>0</v>
      </c>
      <c r="AF22" s="25">
        <f t="shared" si="12"/>
        <v>0</v>
      </c>
      <c r="AG22" s="25">
        <f t="shared" si="13"/>
        <v>0</v>
      </c>
      <c r="AH22" s="25">
        <f t="shared" si="14"/>
        <v>0</v>
      </c>
      <c r="AI22" s="25">
        <f t="shared" si="15"/>
        <v>0</v>
      </c>
      <c r="AJ22" s="25">
        <f t="shared" si="16"/>
        <v>0</v>
      </c>
      <c r="AK22" s="25">
        <f t="shared" si="17"/>
        <v>0</v>
      </c>
      <c r="AL22" s="25">
        <f t="shared" si="18"/>
        <v>11</v>
      </c>
      <c r="AM22" s="25">
        <f t="shared" si="19"/>
        <v>0</v>
      </c>
      <c r="AN22" s="25">
        <f t="shared" si="20"/>
        <v>0</v>
      </c>
      <c r="AO22" s="25">
        <f t="shared" si="21"/>
        <v>0</v>
      </c>
      <c r="AP22" s="25">
        <f t="shared" si="22"/>
        <v>0</v>
      </c>
      <c r="AQ22" s="25">
        <f t="shared" si="23"/>
        <v>0</v>
      </c>
      <c r="AR22" s="25">
        <f t="shared" si="24"/>
        <v>0</v>
      </c>
      <c r="AS22" s="29">
        <f t="shared" si="25"/>
        <v>0</v>
      </c>
      <c r="AT22" s="29">
        <f t="shared" si="26"/>
        <v>11</v>
      </c>
      <c r="AU22" s="90"/>
      <c r="AV22" s="90"/>
    </row>
    <row r="23" spans="1:48" s="3" customFormat="1" ht="11.25" customHeight="1">
      <c r="A23" s="43"/>
      <c r="B23" s="43"/>
      <c r="C23" s="41" t="s">
        <v>38</v>
      </c>
      <c r="D23" s="27" t="s">
        <v>130</v>
      </c>
      <c r="E23" s="27"/>
      <c r="F23" s="27"/>
      <c r="G23" s="37">
        <v>1</v>
      </c>
      <c r="H23" s="36">
        <v>0</v>
      </c>
      <c r="I23" s="36">
        <v>1</v>
      </c>
      <c r="J23" s="36">
        <v>0</v>
      </c>
      <c r="K23" s="36">
        <v>0</v>
      </c>
      <c r="L23" s="24" t="s">
        <v>106</v>
      </c>
      <c r="M23" s="23">
        <v>42024</v>
      </c>
      <c r="N23" s="23">
        <v>42024</v>
      </c>
      <c r="O23" s="23">
        <v>42024</v>
      </c>
      <c r="P23" s="23">
        <v>42024</v>
      </c>
      <c r="Q23" s="23"/>
      <c r="R23" s="23">
        <v>42138</v>
      </c>
      <c r="S23" s="26">
        <v>1</v>
      </c>
      <c r="T23" s="26">
        <f t="shared" si="0"/>
        <v>0</v>
      </c>
      <c r="U23" s="26">
        <f t="shared" si="1"/>
        <v>0</v>
      </c>
      <c r="V23" s="26">
        <f t="shared" si="2"/>
        <v>11</v>
      </c>
      <c r="W23" s="26">
        <f t="shared" si="3"/>
        <v>11</v>
      </c>
      <c r="X23" s="26">
        <f t="shared" si="4"/>
        <v>0</v>
      </c>
      <c r="Y23" s="26">
        <f t="shared" si="5"/>
        <v>11</v>
      </c>
      <c r="Z23" s="25">
        <f t="shared" si="6"/>
        <v>0</v>
      </c>
      <c r="AA23" s="25">
        <f t="shared" si="7"/>
        <v>0</v>
      </c>
      <c r="AB23" s="25">
        <f t="shared" si="8"/>
        <v>1</v>
      </c>
      <c r="AC23" s="25">
        <f t="shared" si="9"/>
        <v>0</v>
      </c>
      <c r="AD23" s="25">
        <f t="shared" si="10"/>
        <v>0</v>
      </c>
      <c r="AE23" s="25">
        <f t="shared" si="11"/>
        <v>0</v>
      </c>
      <c r="AF23" s="25">
        <f t="shared" si="12"/>
        <v>0</v>
      </c>
      <c r="AG23" s="25">
        <f t="shared" si="13"/>
        <v>0</v>
      </c>
      <c r="AH23" s="25">
        <f t="shared" si="14"/>
        <v>0</v>
      </c>
      <c r="AI23" s="25">
        <f t="shared" si="15"/>
        <v>0</v>
      </c>
      <c r="AJ23" s="25">
        <f t="shared" si="16"/>
        <v>0</v>
      </c>
      <c r="AK23" s="25">
        <f t="shared" si="17"/>
        <v>0</v>
      </c>
      <c r="AL23" s="25">
        <f t="shared" si="18"/>
        <v>11</v>
      </c>
      <c r="AM23" s="25">
        <f t="shared" si="19"/>
        <v>0</v>
      </c>
      <c r="AN23" s="25">
        <f t="shared" si="20"/>
        <v>0</v>
      </c>
      <c r="AO23" s="25">
        <f t="shared" si="21"/>
        <v>0</v>
      </c>
      <c r="AP23" s="25">
        <f t="shared" si="22"/>
        <v>0</v>
      </c>
      <c r="AQ23" s="25">
        <f t="shared" si="23"/>
        <v>0</v>
      </c>
      <c r="AR23" s="25">
        <f t="shared" si="24"/>
        <v>0</v>
      </c>
      <c r="AS23" s="29">
        <f t="shared" si="25"/>
        <v>0</v>
      </c>
      <c r="AT23" s="29">
        <f t="shared" si="26"/>
        <v>11</v>
      </c>
      <c r="AU23" s="90"/>
      <c r="AV23" s="90"/>
    </row>
    <row r="24" spans="1:48" s="3" customFormat="1" ht="11.25" customHeight="1">
      <c r="A24" s="43"/>
      <c r="B24" s="43"/>
      <c r="C24" s="41" t="s">
        <v>39</v>
      </c>
      <c r="D24" s="27" t="s">
        <v>132</v>
      </c>
      <c r="E24" s="27"/>
      <c r="F24" s="27"/>
      <c r="G24" s="37">
        <v>1</v>
      </c>
      <c r="H24" s="36">
        <v>1</v>
      </c>
      <c r="I24" s="36">
        <v>0</v>
      </c>
      <c r="J24" s="36">
        <v>1</v>
      </c>
      <c r="K24" s="36">
        <v>1</v>
      </c>
      <c r="L24" s="24" t="s">
        <v>106</v>
      </c>
      <c r="M24" s="23">
        <v>42024</v>
      </c>
      <c r="N24" s="23">
        <v>42024</v>
      </c>
      <c r="O24" s="23">
        <v>42024</v>
      </c>
      <c r="P24" s="23">
        <v>42024</v>
      </c>
      <c r="Q24" s="23"/>
      <c r="R24" s="23">
        <v>42138</v>
      </c>
      <c r="S24" s="26">
        <v>1</v>
      </c>
      <c r="T24" s="26">
        <f t="shared" si="0"/>
        <v>0</v>
      </c>
      <c r="U24" s="26">
        <f t="shared" si="1"/>
        <v>0</v>
      </c>
      <c r="V24" s="26">
        <f t="shared" si="2"/>
        <v>18.45</v>
      </c>
      <c r="W24" s="26">
        <f t="shared" si="3"/>
        <v>18.45</v>
      </c>
      <c r="X24" s="26">
        <f t="shared" si="4"/>
        <v>0</v>
      </c>
      <c r="Y24" s="26">
        <f t="shared" si="5"/>
        <v>18.45</v>
      </c>
      <c r="Z24" s="25">
        <f t="shared" si="6"/>
        <v>0</v>
      </c>
      <c r="AA24" s="25">
        <f t="shared" si="7"/>
        <v>0</v>
      </c>
      <c r="AB24" s="25">
        <f t="shared" si="8"/>
        <v>0</v>
      </c>
      <c r="AC24" s="25">
        <f t="shared" si="9"/>
        <v>1</v>
      </c>
      <c r="AD24" s="25">
        <f t="shared" si="10"/>
        <v>0</v>
      </c>
      <c r="AE24" s="25">
        <f t="shared" si="11"/>
        <v>0</v>
      </c>
      <c r="AF24" s="25">
        <f t="shared" si="12"/>
        <v>0</v>
      </c>
      <c r="AG24" s="25">
        <f t="shared" si="13"/>
        <v>0</v>
      </c>
      <c r="AH24" s="25">
        <f t="shared" si="14"/>
        <v>0</v>
      </c>
      <c r="AI24" s="25">
        <f t="shared" si="15"/>
        <v>0</v>
      </c>
      <c r="AJ24" s="25">
        <f t="shared" si="16"/>
        <v>0</v>
      </c>
      <c r="AK24" s="25">
        <f t="shared" si="17"/>
        <v>0</v>
      </c>
      <c r="AL24" s="25">
        <f t="shared" si="18"/>
        <v>0</v>
      </c>
      <c r="AM24" s="25">
        <f t="shared" si="19"/>
        <v>18.45</v>
      </c>
      <c r="AN24" s="25">
        <f t="shared" si="20"/>
        <v>0</v>
      </c>
      <c r="AO24" s="25">
        <f t="shared" si="21"/>
        <v>0</v>
      </c>
      <c r="AP24" s="25">
        <f t="shared" si="22"/>
        <v>0</v>
      </c>
      <c r="AQ24" s="25">
        <f t="shared" si="23"/>
        <v>0</v>
      </c>
      <c r="AR24" s="25">
        <f t="shared" si="24"/>
        <v>0</v>
      </c>
      <c r="AS24" s="29">
        <f t="shared" si="25"/>
        <v>0</v>
      </c>
      <c r="AT24" s="29">
        <f t="shared" si="26"/>
        <v>18.45</v>
      </c>
      <c r="AU24" s="90"/>
      <c r="AV24" s="90"/>
    </row>
    <row r="25" spans="1:48" s="3" customFormat="1" ht="11.25" customHeight="1">
      <c r="A25" s="43"/>
      <c r="B25" s="43"/>
      <c r="C25" s="41" t="s">
        <v>115</v>
      </c>
      <c r="D25" s="27" t="s">
        <v>107</v>
      </c>
      <c r="E25" s="27"/>
      <c r="F25" s="27"/>
      <c r="G25" s="37">
        <v>1</v>
      </c>
      <c r="H25" s="36">
        <v>0</v>
      </c>
      <c r="I25" s="36">
        <v>1</v>
      </c>
      <c r="J25" s="36">
        <v>0</v>
      </c>
      <c r="K25" s="36">
        <v>0</v>
      </c>
      <c r="L25" s="24" t="s">
        <v>106</v>
      </c>
      <c r="M25" s="23">
        <v>42016</v>
      </c>
      <c r="N25" s="23">
        <v>42016</v>
      </c>
      <c r="O25" s="23">
        <v>42016</v>
      </c>
      <c r="P25" s="23">
        <v>42016</v>
      </c>
      <c r="Q25" s="23"/>
      <c r="R25" s="23">
        <v>42058</v>
      </c>
      <c r="S25" s="26">
        <v>1</v>
      </c>
      <c r="T25" s="26">
        <f t="shared" si="0"/>
        <v>1</v>
      </c>
      <c r="U25" s="26">
        <f t="shared" si="1"/>
        <v>1</v>
      </c>
      <c r="V25" s="26">
        <f t="shared" si="2"/>
        <v>11</v>
      </c>
      <c r="W25" s="26">
        <f t="shared" si="3"/>
        <v>11</v>
      </c>
      <c r="X25" s="26">
        <f t="shared" si="4"/>
        <v>1</v>
      </c>
      <c r="Y25" s="26">
        <f t="shared" si="5"/>
        <v>11</v>
      </c>
      <c r="Z25" s="25">
        <f t="shared" si="6"/>
        <v>1</v>
      </c>
      <c r="AA25" s="25">
        <f t="shared" si="7"/>
        <v>0</v>
      </c>
      <c r="AB25" s="25">
        <f t="shared" si="8"/>
        <v>0</v>
      </c>
      <c r="AC25" s="25">
        <f t="shared" si="9"/>
        <v>0</v>
      </c>
      <c r="AD25" s="25">
        <f t="shared" si="10"/>
        <v>0</v>
      </c>
      <c r="AE25" s="25">
        <f t="shared" si="11"/>
        <v>0</v>
      </c>
      <c r="AF25" s="25">
        <f t="shared" si="12"/>
        <v>0</v>
      </c>
      <c r="AG25" s="25">
        <f t="shared" si="13"/>
        <v>0</v>
      </c>
      <c r="AH25" s="25">
        <f t="shared" si="14"/>
        <v>0</v>
      </c>
      <c r="AI25" s="25">
        <f t="shared" si="15"/>
        <v>0</v>
      </c>
      <c r="AJ25" s="25">
        <f t="shared" si="16"/>
        <v>11</v>
      </c>
      <c r="AK25" s="25">
        <f t="shared" si="17"/>
        <v>0</v>
      </c>
      <c r="AL25" s="25">
        <f t="shared" si="18"/>
        <v>0</v>
      </c>
      <c r="AM25" s="25">
        <f t="shared" si="19"/>
        <v>0</v>
      </c>
      <c r="AN25" s="25">
        <f t="shared" si="20"/>
        <v>0</v>
      </c>
      <c r="AO25" s="25">
        <f t="shared" si="21"/>
        <v>0</v>
      </c>
      <c r="AP25" s="25">
        <f t="shared" si="22"/>
        <v>0</v>
      </c>
      <c r="AQ25" s="25">
        <f t="shared" si="23"/>
        <v>0</v>
      </c>
      <c r="AR25" s="25">
        <f t="shared" si="24"/>
        <v>0</v>
      </c>
      <c r="AS25" s="29">
        <f t="shared" si="25"/>
        <v>0</v>
      </c>
      <c r="AT25" s="29">
        <f t="shared" si="26"/>
        <v>11</v>
      </c>
      <c r="AU25" s="90"/>
      <c r="AV25" s="90"/>
    </row>
    <row r="26" spans="1:48" s="3" customFormat="1" ht="11.25" customHeight="1">
      <c r="A26" s="43"/>
      <c r="B26" s="43"/>
      <c r="C26" s="41" t="s">
        <v>40</v>
      </c>
      <c r="D26" s="27" t="s">
        <v>130</v>
      </c>
      <c r="E26" s="27"/>
      <c r="F26" s="27"/>
      <c r="G26" s="37">
        <v>1</v>
      </c>
      <c r="H26" s="36">
        <v>1</v>
      </c>
      <c r="I26" s="36">
        <v>0</v>
      </c>
      <c r="J26" s="36">
        <v>1</v>
      </c>
      <c r="K26" s="36">
        <v>1</v>
      </c>
      <c r="L26" s="24" t="s">
        <v>106</v>
      </c>
      <c r="M26" s="23">
        <v>42016</v>
      </c>
      <c r="N26" s="23">
        <v>42016</v>
      </c>
      <c r="O26" s="23">
        <v>42016</v>
      </c>
      <c r="P26" s="23">
        <v>42016</v>
      </c>
      <c r="Q26" s="23"/>
      <c r="R26" s="23">
        <v>42058</v>
      </c>
      <c r="S26" s="26">
        <v>1</v>
      </c>
      <c r="T26" s="26">
        <f t="shared" si="0"/>
        <v>0</v>
      </c>
      <c r="U26" s="26">
        <f t="shared" si="1"/>
        <v>0</v>
      </c>
      <c r="V26" s="26">
        <f t="shared" si="2"/>
        <v>18.45</v>
      </c>
      <c r="W26" s="26">
        <f t="shared" si="3"/>
        <v>18.45</v>
      </c>
      <c r="X26" s="26">
        <f t="shared" si="4"/>
        <v>0</v>
      </c>
      <c r="Y26" s="26">
        <f t="shared" si="5"/>
        <v>18.45</v>
      </c>
      <c r="Z26" s="25">
        <f t="shared" si="6"/>
        <v>0</v>
      </c>
      <c r="AA26" s="25">
        <f t="shared" si="7"/>
        <v>0</v>
      </c>
      <c r="AB26" s="25">
        <f t="shared" si="8"/>
        <v>1</v>
      </c>
      <c r="AC26" s="25">
        <f t="shared" si="9"/>
        <v>0</v>
      </c>
      <c r="AD26" s="25">
        <f t="shared" si="10"/>
        <v>0</v>
      </c>
      <c r="AE26" s="25">
        <f t="shared" si="11"/>
        <v>0</v>
      </c>
      <c r="AF26" s="25">
        <f t="shared" si="12"/>
        <v>0</v>
      </c>
      <c r="AG26" s="25">
        <f t="shared" si="13"/>
        <v>0</v>
      </c>
      <c r="AH26" s="25">
        <f t="shared" si="14"/>
        <v>0</v>
      </c>
      <c r="AI26" s="25">
        <f t="shared" si="15"/>
        <v>0</v>
      </c>
      <c r="AJ26" s="25">
        <f t="shared" si="16"/>
        <v>0</v>
      </c>
      <c r="AK26" s="25">
        <f t="shared" si="17"/>
        <v>0</v>
      </c>
      <c r="AL26" s="25">
        <f t="shared" si="18"/>
        <v>18.45</v>
      </c>
      <c r="AM26" s="25">
        <f t="shared" si="19"/>
        <v>0</v>
      </c>
      <c r="AN26" s="25">
        <f t="shared" si="20"/>
        <v>0</v>
      </c>
      <c r="AO26" s="25">
        <f t="shared" si="21"/>
        <v>0</v>
      </c>
      <c r="AP26" s="25">
        <f t="shared" si="22"/>
        <v>0</v>
      </c>
      <c r="AQ26" s="25">
        <f t="shared" si="23"/>
        <v>0</v>
      </c>
      <c r="AR26" s="25">
        <f t="shared" si="24"/>
        <v>0</v>
      </c>
      <c r="AS26" s="29">
        <f t="shared" si="25"/>
        <v>0</v>
      </c>
      <c r="AT26" s="29">
        <f t="shared" si="26"/>
        <v>18.45</v>
      </c>
      <c r="AU26" s="90"/>
      <c r="AV26" s="90"/>
    </row>
    <row r="27" spans="1:48" s="3" customFormat="1" ht="11.25" customHeight="1">
      <c r="A27" s="43"/>
      <c r="B27" s="43"/>
      <c r="C27" s="41" t="s">
        <v>116</v>
      </c>
      <c r="D27" s="27" t="s">
        <v>107</v>
      </c>
      <c r="E27" s="27"/>
      <c r="F27" s="27"/>
      <c r="G27" s="37">
        <v>1</v>
      </c>
      <c r="H27" s="36">
        <v>0</v>
      </c>
      <c r="I27" s="36">
        <v>1</v>
      </c>
      <c r="J27" s="36">
        <v>0</v>
      </c>
      <c r="K27" s="36">
        <v>0</v>
      </c>
      <c r="L27" s="24" t="s">
        <v>106</v>
      </c>
      <c r="M27" s="23">
        <v>42017</v>
      </c>
      <c r="N27" s="23">
        <v>42017</v>
      </c>
      <c r="O27" s="23">
        <v>42017</v>
      </c>
      <c r="P27" s="23">
        <v>42017</v>
      </c>
      <c r="Q27" s="23"/>
      <c r="R27" s="23">
        <v>42058</v>
      </c>
      <c r="S27" s="26">
        <v>1</v>
      </c>
      <c r="T27" s="26">
        <f t="shared" si="0"/>
        <v>1</v>
      </c>
      <c r="U27" s="26">
        <f t="shared" si="1"/>
        <v>1</v>
      </c>
      <c r="V27" s="26">
        <f t="shared" si="2"/>
        <v>11</v>
      </c>
      <c r="W27" s="26">
        <f t="shared" si="3"/>
        <v>11</v>
      </c>
      <c r="X27" s="26">
        <f t="shared" si="4"/>
        <v>1</v>
      </c>
      <c r="Y27" s="26">
        <f t="shared" si="5"/>
        <v>11</v>
      </c>
      <c r="Z27" s="25">
        <f t="shared" si="6"/>
        <v>1</v>
      </c>
      <c r="AA27" s="25">
        <f t="shared" si="7"/>
        <v>0</v>
      </c>
      <c r="AB27" s="25">
        <f t="shared" si="8"/>
        <v>0</v>
      </c>
      <c r="AC27" s="25">
        <f t="shared" si="9"/>
        <v>0</v>
      </c>
      <c r="AD27" s="25">
        <f t="shared" si="10"/>
        <v>0</v>
      </c>
      <c r="AE27" s="25">
        <f t="shared" si="11"/>
        <v>0</v>
      </c>
      <c r="AF27" s="25">
        <f t="shared" si="12"/>
        <v>0</v>
      </c>
      <c r="AG27" s="25">
        <f t="shared" si="13"/>
        <v>0</v>
      </c>
      <c r="AH27" s="25">
        <f t="shared" si="14"/>
        <v>0</v>
      </c>
      <c r="AI27" s="25">
        <f t="shared" si="15"/>
        <v>0</v>
      </c>
      <c r="AJ27" s="25">
        <f t="shared" si="16"/>
        <v>11</v>
      </c>
      <c r="AK27" s="25">
        <f t="shared" si="17"/>
        <v>0</v>
      </c>
      <c r="AL27" s="25">
        <f t="shared" si="18"/>
        <v>0</v>
      </c>
      <c r="AM27" s="25">
        <f t="shared" si="19"/>
        <v>0</v>
      </c>
      <c r="AN27" s="25">
        <f t="shared" si="20"/>
        <v>0</v>
      </c>
      <c r="AO27" s="25">
        <f t="shared" si="21"/>
        <v>0</v>
      </c>
      <c r="AP27" s="25">
        <f t="shared" si="22"/>
        <v>0</v>
      </c>
      <c r="AQ27" s="25">
        <f t="shared" si="23"/>
        <v>0</v>
      </c>
      <c r="AR27" s="25">
        <f t="shared" si="24"/>
        <v>0</v>
      </c>
      <c r="AS27" s="29">
        <f t="shared" si="25"/>
        <v>0</v>
      </c>
      <c r="AT27" s="29">
        <f t="shared" si="26"/>
        <v>11</v>
      </c>
      <c r="AU27" s="90"/>
      <c r="AV27" s="90"/>
    </row>
    <row r="28" spans="1:48" s="3" customFormat="1" ht="11.25" customHeight="1">
      <c r="A28" s="43"/>
      <c r="B28" s="43"/>
      <c r="C28" s="41" t="s">
        <v>41</v>
      </c>
      <c r="D28" s="27" t="s">
        <v>130</v>
      </c>
      <c r="E28" s="27"/>
      <c r="F28" s="27"/>
      <c r="G28" s="37">
        <v>1</v>
      </c>
      <c r="H28" s="36">
        <v>1</v>
      </c>
      <c r="I28" s="36">
        <v>0</v>
      </c>
      <c r="J28" s="36">
        <v>1</v>
      </c>
      <c r="K28" s="36">
        <v>1</v>
      </c>
      <c r="L28" s="24" t="s">
        <v>106</v>
      </c>
      <c r="M28" s="23">
        <v>42017</v>
      </c>
      <c r="N28" s="23">
        <v>42017</v>
      </c>
      <c r="O28" s="23">
        <v>42017</v>
      </c>
      <c r="P28" s="23">
        <v>42017</v>
      </c>
      <c r="Q28" s="23"/>
      <c r="R28" s="23">
        <v>42058</v>
      </c>
      <c r="S28" s="26">
        <v>1</v>
      </c>
      <c r="T28" s="26">
        <f t="shared" si="0"/>
        <v>0</v>
      </c>
      <c r="U28" s="26">
        <f t="shared" si="1"/>
        <v>0</v>
      </c>
      <c r="V28" s="26">
        <f t="shared" si="2"/>
        <v>18.45</v>
      </c>
      <c r="W28" s="26">
        <f t="shared" si="3"/>
        <v>18.45</v>
      </c>
      <c r="X28" s="26">
        <f t="shared" si="4"/>
        <v>0</v>
      </c>
      <c r="Y28" s="26">
        <f t="shared" si="5"/>
        <v>18.45</v>
      </c>
      <c r="Z28" s="25">
        <f t="shared" si="6"/>
        <v>0</v>
      </c>
      <c r="AA28" s="25">
        <f t="shared" si="7"/>
        <v>0</v>
      </c>
      <c r="AB28" s="25">
        <f t="shared" si="8"/>
        <v>1</v>
      </c>
      <c r="AC28" s="25">
        <f t="shared" si="9"/>
        <v>0</v>
      </c>
      <c r="AD28" s="25">
        <f t="shared" si="10"/>
        <v>0</v>
      </c>
      <c r="AE28" s="25">
        <f t="shared" si="11"/>
        <v>0</v>
      </c>
      <c r="AF28" s="25">
        <f t="shared" si="12"/>
        <v>0</v>
      </c>
      <c r="AG28" s="25">
        <f t="shared" si="13"/>
        <v>0</v>
      </c>
      <c r="AH28" s="25">
        <f t="shared" si="14"/>
        <v>0</v>
      </c>
      <c r="AI28" s="25">
        <f t="shared" si="15"/>
        <v>0</v>
      </c>
      <c r="AJ28" s="25">
        <f t="shared" si="16"/>
        <v>0</v>
      </c>
      <c r="AK28" s="25">
        <f t="shared" si="17"/>
        <v>0</v>
      </c>
      <c r="AL28" s="25">
        <f t="shared" si="18"/>
        <v>18.45</v>
      </c>
      <c r="AM28" s="25">
        <f t="shared" si="19"/>
        <v>0</v>
      </c>
      <c r="AN28" s="25">
        <f t="shared" si="20"/>
        <v>0</v>
      </c>
      <c r="AO28" s="25">
        <f t="shared" si="21"/>
        <v>0</v>
      </c>
      <c r="AP28" s="25">
        <f t="shared" si="22"/>
        <v>0</v>
      </c>
      <c r="AQ28" s="25">
        <f t="shared" si="23"/>
        <v>0</v>
      </c>
      <c r="AR28" s="25">
        <f t="shared" si="24"/>
        <v>0</v>
      </c>
      <c r="AS28" s="29">
        <f t="shared" si="25"/>
        <v>0</v>
      </c>
      <c r="AT28" s="29">
        <f t="shared" si="26"/>
        <v>18.45</v>
      </c>
      <c r="AU28" s="90"/>
      <c r="AV28" s="90"/>
    </row>
    <row r="29" spans="1:48" s="3" customFormat="1" ht="11.25" customHeight="1">
      <c r="A29" s="43"/>
      <c r="B29" s="43"/>
      <c r="C29" s="41" t="s">
        <v>117</v>
      </c>
      <c r="D29" s="27" t="s">
        <v>107</v>
      </c>
      <c r="E29" s="27"/>
      <c r="F29" s="27"/>
      <c r="G29" s="37">
        <v>1</v>
      </c>
      <c r="H29" s="36">
        <v>0</v>
      </c>
      <c r="I29" s="36">
        <v>1</v>
      </c>
      <c r="J29" s="36">
        <v>0</v>
      </c>
      <c r="K29" s="36">
        <v>0</v>
      </c>
      <c r="L29" s="24" t="s">
        <v>106</v>
      </c>
      <c r="M29" s="23">
        <v>42018</v>
      </c>
      <c r="N29" s="23">
        <v>42018</v>
      </c>
      <c r="O29" s="23">
        <v>42018</v>
      </c>
      <c r="P29" s="23">
        <v>42018</v>
      </c>
      <c r="Q29" s="23"/>
      <c r="R29" s="23">
        <v>42058</v>
      </c>
      <c r="S29" s="26">
        <v>1</v>
      </c>
      <c r="T29" s="26">
        <f t="shared" si="0"/>
        <v>1</v>
      </c>
      <c r="U29" s="26">
        <f t="shared" si="1"/>
        <v>1</v>
      </c>
      <c r="V29" s="26">
        <f t="shared" si="2"/>
        <v>11</v>
      </c>
      <c r="W29" s="26">
        <f t="shared" si="3"/>
        <v>11</v>
      </c>
      <c r="X29" s="26">
        <f t="shared" si="4"/>
        <v>1</v>
      </c>
      <c r="Y29" s="26">
        <f t="shared" si="5"/>
        <v>11</v>
      </c>
      <c r="Z29" s="25">
        <f t="shared" si="6"/>
        <v>1</v>
      </c>
      <c r="AA29" s="25">
        <f t="shared" si="7"/>
        <v>0</v>
      </c>
      <c r="AB29" s="25">
        <f t="shared" si="8"/>
        <v>0</v>
      </c>
      <c r="AC29" s="25">
        <f t="shared" si="9"/>
        <v>0</v>
      </c>
      <c r="AD29" s="25">
        <f t="shared" si="10"/>
        <v>0</v>
      </c>
      <c r="AE29" s="25">
        <f t="shared" si="11"/>
        <v>0</v>
      </c>
      <c r="AF29" s="25">
        <f t="shared" si="12"/>
        <v>0</v>
      </c>
      <c r="AG29" s="25">
        <f t="shared" si="13"/>
        <v>0</v>
      </c>
      <c r="AH29" s="25">
        <f t="shared" si="14"/>
        <v>0</v>
      </c>
      <c r="AI29" s="25">
        <f t="shared" si="15"/>
        <v>0</v>
      </c>
      <c r="AJ29" s="25">
        <f t="shared" si="16"/>
        <v>11</v>
      </c>
      <c r="AK29" s="25">
        <f t="shared" si="17"/>
        <v>0</v>
      </c>
      <c r="AL29" s="25">
        <f t="shared" si="18"/>
        <v>0</v>
      </c>
      <c r="AM29" s="25">
        <f t="shared" si="19"/>
        <v>0</v>
      </c>
      <c r="AN29" s="25">
        <f t="shared" si="20"/>
        <v>0</v>
      </c>
      <c r="AO29" s="25">
        <f t="shared" si="21"/>
        <v>0</v>
      </c>
      <c r="AP29" s="25">
        <f t="shared" si="22"/>
        <v>0</v>
      </c>
      <c r="AQ29" s="25">
        <f t="shared" si="23"/>
        <v>0</v>
      </c>
      <c r="AR29" s="25">
        <f t="shared" si="24"/>
        <v>0</v>
      </c>
      <c r="AS29" s="29">
        <f t="shared" si="25"/>
        <v>0</v>
      </c>
      <c r="AT29" s="29">
        <f t="shared" si="26"/>
        <v>11</v>
      </c>
      <c r="AU29" s="90"/>
      <c r="AV29" s="90"/>
    </row>
    <row r="30" spans="1:48" s="3" customFormat="1" ht="11.25" customHeight="1">
      <c r="A30" s="43"/>
      <c r="B30" s="43"/>
      <c r="C30" s="41" t="s">
        <v>42</v>
      </c>
      <c r="D30" s="27" t="s">
        <v>130</v>
      </c>
      <c r="E30" s="27"/>
      <c r="F30" s="27"/>
      <c r="G30" s="37">
        <v>1</v>
      </c>
      <c r="H30" s="36">
        <v>1</v>
      </c>
      <c r="I30" s="36">
        <v>0</v>
      </c>
      <c r="J30" s="36">
        <v>1</v>
      </c>
      <c r="K30" s="36">
        <v>1</v>
      </c>
      <c r="L30" s="24" t="s">
        <v>106</v>
      </c>
      <c r="M30" s="23">
        <v>42018</v>
      </c>
      <c r="N30" s="23">
        <v>42018</v>
      </c>
      <c r="O30" s="23">
        <v>42018</v>
      </c>
      <c r="P30" s="23">
        <v>42018</v>
      </c>
      <c r="Q30" s="23"/>
      <c r="R30" s="23">
        <v>42058</v>
      </c>
      <c r="S30" s="26">
        <v>1</v>
      </c>
      <c r="T30" s="26">
        <f t="shared" si="0"/>
        <v>0</v>
      </c>
      <c r="U30" s="26">
        <f t="shared" si="1"/>
        <v>0</v>
      </c>
      <c r="V30" s="26">
        <f t="shared" si="2"/>
        <v>18.45</v>
      </c>
      <c r="W30" s="26">
        <f t="shared" si="3"/>
        <v>18.45</v>
      </c>
      <c r="X30" s="26">
        <f t="shared" si="4"/>
        <v>0</v>
      </c>
      <c r="Y30" s="26">
        <f t="shared" si="5"/>
        <v>18.45</v>
      </c>
      <c r="Z30" s="25">
        <f t="shared" si="6"/>
        <v>0</v>
      </c>
      <c r="AA30" s="25">
        <f t="shared" si="7"/>
        <v>0</v>
      </c>
      <c r="AB30" s="25">
        <f t="shared" si="8"/>
        <v>1</v>
      </c>
      <c r="AC30" s="25">
        <f t="shared" si="9"/>
        <v>0</v>
      </c>
      <c r="AD30" s="25">
        <f t="shared" si="10"/>
        <v>0</v>
      </c>
      <c r="AE30" s="25">
        <f t="shared" si="11"/>
        <v>0</v>
      </c>
      <c r="AF30" s="25">
        <f t="shared" si="12"/>
        <v>0</v>
      </c>
      <c r="AG30" s="25">
        <f t="shared" si="13"/>
        <v>0</v>
      </c>
      <c r="AH30" s="25">
        <f t="shared" si="14"/>
        <v>0</v>
      </c>
      <c r="AI30" s="25">
        <f t="shared" si="15"/>
        <v>0</v>
      </c>
      <c r="AJ30" s="25">
        <f t="shared" si="16"/>
        <v>0</v>
      </c>
      <c r="AK30" s="25">
        <f t="shared" si="17"/>
        <v>0</v>
      </c>
      <c r="AL30" s="25">
        <f t="shared" si="18"/>
        <v>18.45</v>
      </c>
      <c r="AM30" s="25">
        <f t="shared" si="19"/>
        <v>0</v>
      </c>
      <c r="AN30" s="25">
        <f t="shared" si="20"/>
        <v>0</v>
      </c>
      <c r="AO30" s="25">
        <f t="shared" si="21"/>
        <v>0</v>
      </c>
      <c r="AP30" s="25">
        <f t="shared" si="22"/>
        <v>0</v>
      </c>
      <c r="AQ30" s="25">
        <f t="shared" si="23"/>
        <v>0</v>
      </c>
      <c r="AR30" s="25">
        <f t="shared" si="24"/>
        <v>0</v>
      </c>
      <c r="AS30" s="29">
        <f t="shared" si="25"/>
        <v>0</v>
      </c>
      <c r="AT30" s="29">
        <f t="shared" si="26"/>
        <v>18.45</v>
      </c>
      <c r="AU30" s="90"/>
      <c r="AV30" s="90"/>
    </row>
    <row r="31" spans="1:48" s="3" customFormat="1" ht="11.25" customHeight="1">
      <c r="A31" s="43"/>
      <c r="B31" s="43"/>
      <c r="C31" s="41" t="s">
        <v>118</v>
      </c>
      <c r="D31" s="27" t="s">
        <v>107</v>
      </c>
      <c r="E31" s="27"/>
      <c r="F31" s="27"/>
      <c r="G31" s="37">
        <v>1</v>
      </c>
      <c r="H31" s="36">
        <v>0</v>
      </c>
      <c r="I31" s="36">
        <v>1</v>
      </c>
      <c r="J31" s="36">
        <v>0</v>
      </c>
      <c r="K31" s="36">
        <v>0</v>
      </c>
      <c r="L31" s="24" t="s">
        <v>106</v>
      </c>
      <c r="M31" s="23">
        <v>42019</v>
      </c>
      <c r="N31" s="23">
        <v>42019</v>
      </c>
      <c r="O31" s="23">
        <v>42019</v>
      </c>
      <c r="P31" s="23">
        <v>42019</v>
      </c>
      <c r="Q31" s="23"/>
      <c r="R31" s="23">
        <v>42138</v>
      </c>
      <c r="S31" s="26">
        <v>1</v>
      </c>
      <c r="T31" s="26">
        <f t="shared" si="0"/>
        <v>1</v>
      </c>
      <c r="U31" s="26">
        <f t="shared" si="1"/>
        <v>1</v>
      </c>
      <c r="V31" s="26">
        <f t="shared" si="2"/>
        <v>11</v>
      </c>
      <c r="W31" s="26">
        <f t="shared" si="3"/>
        <v>11</v>
      </c>
      <c r="X31" s="26">
        <f t="shared" si="4"/>
        <v>1</v>
      </c>
      <c r="Y31" s="26">
        <f t="shared" si="5"/>
        <v>11</v>
      </c>
      <c r="Z31" s="25">
        <f t="shared" si="6"/>
        <v>1</v>
      </c>
      <c r="AA31" s="25">
        <f t="shared" si="7"/>
        <v>0</v>
      </c>
      <c r="AB31" s="25">
        <f t="shared" si="8"/>
        <v>0</v>
      </c>
      <c r="AC31" s="25">
        <f t="shared" si="9"/>
        <v>0</v>
      </c>
      <c r="AD31" s="25">
        <f t="shared" si="10"/>
        <v>0</v>
      </c>
      <c r="AE31" s="25">
        <f t="shared" si="11"/>
        <v>0</v>
      </c>
      <c r="AF31" s="25">
        <f t="shared" si="12"/>
        <v>0</v>
      </c>
      <c r="AG31" s="25">
        <f t="shared" si="13"/>
        <v>0</v>
      </c>
      <c r="AH31" s="25">
        <f t="shared" si="14"/>
        <v>0</v>
      </c>
      <c r="AI31" s="25">
        <f t="shared" si="15"/>
        <v>0</v>
      </c>
      <c r="AJ31" s="25">
        <f t="shared" si="16"/>
        <v>11</v>
      </c>
      <c r="AK31" s="25">
        <f t="shared" si="17"/>
        <v>0</v>
      </c>
      <c r="AL31" s="25">
        <f t="shared" si="18"/>
        <v>0</v>
      </c>
      <c r="AM31" s="25">
        <f t="shared" si="19"/>
        <v>0</v>
      </c>
      <c r="AN31" s="25">
        <f t="shared" si="20"/>
        <v>0</v>
      </c>
      <c r="AO31" s="25">
        <f t="shared" si="21"/>
        <v>0</v>
      </c>
      <c r="AP31" s="25">
        <f t="shared" si="22"/>
        <v>0</v>
      </c>
      <c r="AQ31" s="25">
        <f t="shared" si="23"/>
        <v>0</v>
      </c>
      <c r="AR31" s="25">
        <f t="shared" si="24"/>
        <v>0</v>
      </c>
      <c r="AS31" s="29">
        <f t="shared" si="25"/>
        <v>0</v>
      </c>
      <c r="AT31" s="29">
        <f t="shared" si="26"/>
        <v>11</v>
      </c>
      <c r="AU31" s="90"/>
      <c r="AV31" s="90"/>
    </row>
    <row r="32" spans="1:48" s="3" customFormat="1" ht="11.25" customHeight="1">
      <c r="A32" s="43"/>
      <c r="B32" s="43"/>
      <c r="C32" s="41" t="s">
        <v>44</v>
      </c>
      <c r="D32" s="27" t="s">
        <v>130</v>
      </c>
      <c r="E32" s="27"/>
      <c r="F32" s="27"/>
      <c r="G32" s="37">
        <v>1</v>
      </c>
      <c r="H32" s="36">
        <v>1</v>
      </c>
      <c r="I32" s="36">
        <v>0</v>
      </c>
      <c r="J32" s="36">
        <v>1</v>
      </c>
      <c r="K32" s="36">
        <v>1</v>
      </c>
      <c r="L32" s="24" t="s">
        <v>106</v>
      </c>
      <c r="M32" s="23">
        <v>42019</v>
      </c>
      <c r="N32" s="23">
        <v>42019</v>
      </c>
      <c r="O32" s="23">
        <v>42019</v>
      </c>
      <c r="P32" s="23">
        <v>42019</v>
      </c>
      <c r="Q32" s="23"/>
      <c r="R32" s="23">
        <v>42138</v>
      </c>
      <c r="S32" s="26">
        <v>1</v>
      </c>
      <c r="T32" s="26">
        <f t="shared" si="0"/>
        <v>0</v>
      </c>
      <c r="U32" s="26">
        <f t="shared" si="1"/>
        <v>0</v>
      </c>
      <c r="V32" s="26">
        <f t="shared" si="2"/>
        <v>18.45</v>
      </c>
      <c r="W32" s="26">
        <f t="shared" si="3"/>
        <v>18.45</v>
      </c>
      <c r="X32" s="26">
        <f t="shared" si="4"/>
        <v>0</v>
      </c>
      <c r="Y32" s="26">
        <f t="shared" si="5"/>
        <v>18.45</v>
      </c>
      <c r="Z32" s="25">
        <f t="shared" si="6"/>
        <v>0</v>
      </c>
      <c r="AA32" s="25">
        <f t="shared" si="7"/>
        <v>0</v>
      </c>
      <c r="AB32" s="25">
        <f t="shared" si="8"/>
        <v>1</v>
      </c>
      <c r="AC32" s="25">
        <f t="shared" si="9"/>
        <v>0</v>
      </c>
      <c r="AD32" s="25">
        <f t="shared" si="10"/>
        <v>0</v>
      </c>
      <c r="AE32" s="25">
        <f t="shared" si="11"/>
        <v>0</v>
      </c>
      <c r="AF32" s="25">
        <f t="shared" si="12"/>
        <v>0</v>
      </c>
      <c r="AG32" s="25">
        <f t="shared" si="13"/>
        <v>0</v>
      </c>
      <c r="AH32" s="25">
        <f t="shared" si="14"/>
        <v>0</v>
      </c>
      <c r="AI32" s="25">
        <f t="shared" si="15"/>
        <v>0</v>
      </c>
      <c r="AJ32" s="25">
        <f t="shared" si="16"/>
        <v>0</v>
      </c>
      <c r="AK32" s="25">
        <f t="shared" si="17"/>
        <v>0</v>
      </c>
      <c r="AL32" s="25">
        <f t="shared" si="18"/>
        <v>18.45</v>
      </c>
      <c r="AM32" s="25">
        <f t="shared" si="19"/>
        <v>0</v>
      </c>
      <c r="AN32" s="25">
        <f t="shared" si="20"/>
        <v>0</v>
      </c>
      <c r="AO32" s="25">
        <f t="shared" si="21"/>
        <v>0</v>
      </c>
      <c r="AP32" s="25">
        <f t="shared" si="22"/>
        <v>0</v>
      </c>
      <c r="AQ32" s="25">
        <f t="shared" si="23"/>
        <v>0</v>
      </c>
      <c r="AR32" s="25">
        <f t="shared" si="24"/>
        <v>0</v>
      </c>
      <c r="AS32" s="29">
        <f t="shared" si="25"/>
        <v>0</v>
      </c>
      <c r="AT32" s="29">
        <f t="shared" si="26"/>
        <v>18.45</v>
      </c>
      <c r="AU32" s="90"/>
      <c r="AV32" s="90"/>
    </row>
    <row r="33" spans="1:48" s="3" customFormat="1" ht="11.25" customHeight="1">
      <c r="A33" s="43"/>
      <c r="B33" s="43"/>
      <c r="C33" s="41" t="s">
        <v>45</v>
      </c>
      <c r="D33" s="27" t="s">
        <v>107</v>
      </c>
      <c r="E33" s="27"/>
      <c r="F33" s="27"/>
      <c r="G33" s="37">
        <v>2</v>
      </c>
      <c r="H33" s="36">
        <v>0</v>
      </c>
      <c r="I33" s="36">
        <v>1</v>
      </c>
      <c r="J33" s="36">
        <v>1</v>
      </c>
      <c r="K33" s="36">
        <v>0</v>
      </c>
      <c r="L33" s="24" t="s">
        <v>106</v>
      </c>
      <c r="M33" s="23">
        <v>42025</v>
      </c>
      <c r="N33" s="23">
        <v>42025</v>
      </c>
      <c r="O33" s="23">
        <v>42025</v>
      </c>
      <c r="P33" s="23">
        <v>42025</v>
      </c>
      <c r="Q33" s="23"/>
      <c r="R33" s="23">
        <v>42058</v>
      </c>
      <c r="S33" s="26">
        <v>1</v>
      </c>
      <c r="T33" s="26">
        <f t="shared" si="0"/>
        <v>1</v>
      </c>
      <c r="U33" s="26">
        <f t="shared" si="1"/>
        <v>1</v>
      </c>
      <c r="V33" s="26">
        <f t="shared" si="2"/>
        <v>21.45</v>
      </c>
      <c r="W33" s="26">
        <f t="shared" si="3"/>
        <v>21.45</v>
      </c>
      <c r="X33" s="26">
        <f t="shared" si="4"/>
        <v>1</v>
      </c>
      <c r="Y33" s="26">
        <f t="shared" si="5"/>
        <v>21.45</v>
      </c>
      <c r="Z33" s="25">
        <f t="shared" si="6"/>
        <v>1</v>
      </c>
      <c r="AA33" s="25">
        <f t="shared" si="7"/>
        <v>0</v>
      </c>
      <c r="AB33" s="25">
        <f t="shared" si="8"/>
        <v>0</v>
      </c>
      <c r="AC33" s="25">
        <f t="shared" si="9"/>
        <v>0</v>
      </c>
      <c r="AD33" s="25">
        <f t="shared" si="10"/>
        <v>0</v>
      </c>
      <c r="AE33" s="25">
        <f t="shared" si="11"/>
        <v>0</v>
      </c>
      <c r="AF33" s="25">
        <f t="shared" si="12"/>
        <v>0</v>
      </c>
      <c r="AG33" s="25">
        <f t="shared" si="13"/>
        <v>0</v>
      </c>
      <c r="AH33" s="25">
        <f t="shared" si="14"/>
        <v>0</v>
      </c>
      <c r="AI33" s="25">
        <f t="shared" si="15"/>
        <v>0</v>
      </c>
      <c r="AJ33" s="25">
        <f t="shared" si="16"/>
        <v>21.45</v>
      </c>
      <c r="AK33" s="25">
        <f t="shared" si="17"/>
        <v>0</v>
      </c>
      <c r="AL33" s="25">
        <f t="shared" si="18"/>
        <v>0</v>
      </c>
      <c r="AM33" s="25">
        <f t="shared" si="19"/>
        <v>0</v>
      </c>
      <c r="AN33" s="25">
        <f t="shared" si="20"/>
        <v>0</v>
      </c>
      <c r="AO33" s="25">
        <f t="shared" si="21"/>
        <v>0</v>
      </c>
      <c r="AP33" s="25">
        <f t="shared" si="22"/>
        <v>0</v>
      </c>
      <c r="AQ33" s="25">
        <f t="shared" si="23"/>
        <v>0</v>
      </c>
      <c r="AR33" s="25">
        <f t="shared" si="24"/>
        <v>0</v>
      </c>
      <c r="AS33" s="29">
        <f t="shared" si="25"/>
        <v>0</v>
      </c>
      <c r="AT33" s="29">
        <f t="shared" si="26"/>
        <v>21.45</v>
      </c>
      <c r="AU33" s="90"/>
      <c r="AV33" s="90"/>
    </row>
    <row r="34" spans="1:48" s="3" customFormat="1" ht="11.25" customHeight="1">
      <c r="A34" s="44"/>
      <c r="B34" s="44"/>
      <c r="C34" s="41" t="s">
        <v>46</v>
      </c>
      <c r="D34" s="27" t="s">
        <v>107</v>
      </c>
      <c r="E34" s="27"/>
      <c r="F34" s="27"/>
      <c r="G34" s="37">
        <v>2</v>
      </c>
      <c r="H34" s="36">
        <v>0</v>
      </c>
      <c r="I34" s="36">
        <v>1</v>
      </c>
      <c r="J34" s="36">
        <v>0</v>
      </c>
      <c r="K34" s="36">
        <v>0</v>
      </c>
      <c r="L34" s="24" t="s">
        <v>106</v>
      </c>
      <c r="M34" s="23">
        <v>42025</v>
      </c>
      <c r="N34" s="23">
        <v>42025</v>
      </c>
      <c r="O34" s="23">
        <v>42025</v>
      </c>
      <c r="P34" s="23">
        <v>42025</v>
      </c>
      <c r="Q34" s="23"/>
      <c r="R34" s="23">
        <v>42058</v>
      </c>
      <c r="S34" s="26">
        <v>1</v>
      </c>
      <c r="T34" s="26">
        <f t="shared" si="0"/>
        <v>1</v>
      </c>
      <c r="U34" s="26">
        <f t="shared" si="1"/>
        <v>1</v>
      </c>
      <c r="V34" s="26">
        <f t="shared" si="2"/>
        <v>17.45</v>
      </c>
      <c r="W34" s="26">
        <f t="shared" si="3"/>
        <v>17.45</v>
      </c>
      <c r="X34" s="26">
        <f t="shared" si="4"/>
        <v>1</v>
      </c>
      <c r="Y34" s="26">
        <f t="shared" si="5"/>
        <v>17.45</v>
      </c>
      <c r="Z34" s="25">
        <f t="shared" si="6"/>
        <v>1</v>
      </c>
      <c r="AA34" s="25">
        <f t="shared" si="7"/>
        <v>0</v>
      </c>
      <c r="AB34" s="25">
        <f t="shared" si="8"/>
        <v>0</v>
      </c>
      <c r="AC34" s="25">
        <f t="shared" si="9"/>
        <v>0</v>
      </c>
      <c r="AD34" s="25">
        <f t="shared" si="10"/>
        <v>0</v>
      </c>
      <c r="AE34" s="25">
        <f t="shared" si="11"/>
        <v>0</v>
      </c>
      <c r="AF34" s="25">
        <f t="shared" si="12"/>
        <v>0</v>
      </c>
      <c r="AG34" s="25">
        <f t="shared" si="13"/>
        <v>0</v>
      </c>
      <c r="AH34" s="25">
        <f t="shared" si="14"/>
        <v>0</v>
      </c>
      <c r="AI34" s="25">
        <f t="shared" si="15"/>
        <v>0</v>
      </c>
      <c r="AJ34" s="25">
        <f t="shared" si="16"/>
        <v>17.45</v>
      </c>
      <c r="AK34" s="25">
        <f t="shared" si="17"/>
        <v>0</v>
      </c>
      <c r="AL34" s="25">
        <f t="shared" si="18"/>
        <v>0</v>
      </c>
      <c r="AM34" s="25">
        <f t="shared" si="19"/>
        <v>0</v>
      </c>
      <c r="AN34" s="25">
        <f t="shared" si="20"/>
        <v>0</v>
      </c>
      <c r="AO34" s="25">
        <f t="shared" si="21"/>
        <v>0</v>
      </c>
      <c r="AP34" s="25">
        <f t="shared" si="22"/>
        <v>0</v>
      </c>
      <c r="AQ34" s="25">
        <f t="shared" si="23"/>
        <v>0</v>
      </c>
      <c r="AR34" s="25">
        <f t="shared" si="24"/>
        <v>0</v>
      </c>
      <c r="AS34" s="29">
        <f t="shared" si="25"/>
        <v>0</v>
      </c>
      <c r="AT34" s="29">
        <f t="shared" si="26"/>
        <v>17.45</v>
      </c>
      <c r="AU34" s="91"/>
      <c r="AV34" s="91"/>
    </row>
    <row r="35" spans="1:48" s="3" customFormat="1" ht="11.25" customHeight="1">
      <c r="A35" s="42" t="s">
        <v>47</v>
      </c>
      <c r="B35" s="42"/>
      <c r="C35" s="41" t="s">
        <v>119</v>
      </c>
      <c r="D35" s="27" t="s">
        <v>107</v>
      </c>
      <c r="E35" s="27"/>
      <c r="F35" s="27"/>
      <c r="G35" s="37">
        <v>3</v>
      </c>
      <c r="H35" s="36">
        <v>0</v>
      </c>
      <c r="I35" s="36">
        <v>1</v>
      </c>
      <c r="J35" s="36">
        <v>0</v>
      </c>
      <c r="K35" s="36">
        <v>0</v>
      </c>
      <c r="L35" s="24" t="s">
        <v>106</v>
      </c>
      <c r="M35" s="23">
        <v>42026</v>
      </c>
      <c r="N35" s="23">
        <v>42026</v>
      </c>
      <c r="O35" s="23">
        <v>42026</v>
      </c>
      <c r="P35" s="23">
        <v>42026</v>
      </c>
      <c r="Q35" s="23"/>
      <c r="R35" s="23">
        <v>42139</v>
      </c>
      <c r="S35" s="26">
        <v>1</v>
      </c>
      <c r="T35" s="26">
        <f t="shared" si="0"/>
        <v>1</v>
      </c>
      <c r="U35" s="26">
        <f t="shared" si="1"/>
        <v>1</v>
      </c>
      <c r="V35" s="26">
        <f t="shared" si="2"/>
        <v>23.900000000000002</v>
      </c>
      <c r="W35" s="26">
        <f t="shared" si="3"/>
        <v>23.900000000000002</v>
      </c>
      <c r="X35" s="26">
        <f t="shared" si="4"/>
        <v>1</v>
      </c>
      <c r="Y35" s="26">
        <f t="shared" si="5"/>
        <v>23.900000000000002</v>
      </c>
      <c r="Z35" s="25">
        <f t="shared" si="6"/>
        <v>1</v>
      </c>
      <c r="AA35" s="25">
        <f t="shared" si="7"/>
        <v>0</v>
      </c>
      <c r="AB35" s="25">
        <f t="shared" si="8"/>
        <v>0</v>
      </c>
      <c r="AC35" s="25">
        <f t="shared" si="9"/>
        <v>0</v>
      </c>
      <c r="AD35" s="25">
        <f t="shared" si="10"/>
        <v>0</v>
      </c>
      <c r="AE35" s="25">
        <f t="shared" si="11"/>
        <v>0</v>
      </c>
      <c r="AF35" s="25">
        <f t="shared" si="12"/>
        <v>0</v>
      </c>
      <c r="AG35" s="25">
        <f t="shared" si="13"/>
        <v>0</v>
      </c>
      <c r="AH35" s="25">
        <f t="shared" si="14"/>
        <v>0</v>
      </c>
      <c r="AI35" s="25">
        <f t="shared" si="15"/>
        <v>0</v>
      </c>
      <c r="AJ35" s="25">
        <f t="shared" si="16"/>
        <v>23.900000000000002</v>
      </c>
      <c r="AK35" s="25">
        <f t="shared" si="17"/>
        <v>0</v>
      </c>
      <c r="AL35" s="25">
        <f t="shared" si="18"/>
        <v>0</v>
      </c>
      <c r="AM35" s="25">
        <f t="shared" si="19"/>
        <v>0</v>
      </c>
      <c r="AN35" s="25">
        <f t="shared" si="20"/>
        <v>0</v>
      </c>
      <c r="AO35" s="25">
        <f t="shared" si="21"/>
        <v>0</v>
      </c>
      <c r="AP35" s="25">
        <f t="shared" si="22"/>
        <v>0</v>
      </c>
      <c r="AQ35" s="25">
        <f t="shared" si="23"/>
        <v>0</v>
      </c>
      <c r="AR35" s="25">
        <f t="shared" si="24"/>
        <v>0</v>
      </c>
      <c r="AS35" s="29">
        <f t="shared" si="25"/>
        <v>0</v>
      </c>
      <c r="AT35" s="29">
        <f t="shared" si="26"/>
        <v>23.900000000000002</v>
      </c>
      <c r="AU35" s="89">
        <f>SUM(AJ35:AN43)</f>
        <v>122.35000000000001</v>
      </c>
      <c r="AV35" s="89">
        <f>SUM(AO35:AS43)</f>
        <v>110.7</v>
      </c>
    </row>
    <row r="36" spans="1:48" s="3" customFormat="1" ht="11.25" customHeight="1">
      <c r="A36" s="43"/>
      <c r="B36" s="43"/>
      <c r="C36" s="41" t="s">
        <v>48</v>
      </c>
      <c r="D36" s="27" t="s">
        <v>130</v>
      </c>
      <c r="E36" s="27"/>
      <c r="F36" s="27"/>
      <c r="G36" s="37">
        <v>1</v>
      </c>
      <c r="H36" s="36">
        <v>0</v>
      </c>
      <c r="I36" s="36">
        <v>1</v>
      </c>
      <c r="J36" s="36">
        <v>0</v>
      </c>
      <c r="K36" s="36">
        <v>0</v>
      </c>
      <c r="L36" s="24" t="s">
        <v>106</v>
      </c>
      <c r="M36" s="23">
        <v>42026</v>
      </c>
      <c r="N36" s="23">
        <v>42026</v>
      </c>
      <c r="O36" s="23">
        <v>42026</v>
      </c>
      <c r="P36" s="23">
        <v>42026</v>
      </c>
      <c r="Q36" s="23"/>
      <c r="R36" s="23">
        <v>42058</v>
      </c>
      <c r="S36" s="26">
        <v>1</v>
      </c>
      <c r="T36" s="26">
        <f t="shared" si="0"/>
        <v>0</v>
      </c>
      <c r="U36" s="26">
        <f t="shared" si="1"/>
        <v>0</v>
      </c>
      <c r="V36" s="26">
        <f t="shared" si="2"/>
        <v>11</v>
      </c>
      <c r="W36" s="26">
        <f t="shared" si="3"/>
        <v>11</v>
      </c>
      <c r="X36" s="26">
        <f t="shared" si="4"/>
        <v>0</v>
      </c>
      <c r="Y36" s="26">
        <f t="shared" si="5"/>
        <v>11</v>
      </c>
      <c r="Z36" s="25">
        <f t="shared" si="6"/>
        <v>0</v>
      </c>
      <c r="AA36" s="25">
        <f t="shared" si="7"/>
        <v>0</v>
      </c>
      <c r="AB36" s="25">
        <f t="shared" si="8"/>
        <v>1</v>
      </c>
      <c r="AC36" s="25">
        <f t="shared" si="9"/>
        <v>0</v>
      </c>
      <c r="AD36" s="25">
        <f t="shared" si="10"/>
        <v>0</v>
      </c>
      <c r="AE36" s="25">
        <f t="shared" si="11"/>
        <v>0</v>
      </c>
      <c r="AF36" s="25">
        <f t="shared" si="12"/>
        <v>0</v>
      </c>
      <c r="AG36" s="25">
        <f t="shared" si="13"/>
        <v>0</v>
      </c>
      <c r="AH36" s="25">
        <f t="shared" si="14"/>
        <v>0</v>
      </c>
      <c r="AI36" s="25">
        <f t="shared" si="15"/>
        <v>0</v>
      </c>
      <c r="AJ36" s="25">
        <f t="shared" si="16"/>
        <v>0</v>
      </c>
      <c r="AK36" s="25">
        <f t="shared" si="17"/>
        <v>0</v>
      </c>
      <c r="AL36" s="25">
        <f t="shared" si="18"/>
        <v>11</v>
      </c>
      <c r="AM36" s="25">
        <f t="shared" si="19"/>
        <v>0</v>
      </c>
      <c r="AN36" s="25">
        <f t="shared" si="20"/>
        <v>0</v>
      </c>
      <c r="AO36" s="25">
        <f t="shared" si="21"/>
        <v>0</v>
      </c>
      <c r="AP36" s="25">
        <f t="shared" si="22"/>
        <v>0</v>
      </c>
      <c r="AQ36" s="25">
        <f t="shared" si="23"/>
        <v>0</v>
      </c>
      <c r="AR36" s="25">
        <f t="shared" si="24"/>
        <v>0</v>
      </c>
      <c r="AS36" s="29">
        <f t="shared" si="25"/>
        <v>0</v>
      </c>
      <c r="AT36" s="29">
        <f t="shared" si="26"/>
        <v>11</v>
      </c>
      <c r="AU36" s="90"/>
      <c r="AV36" s="90"/>
    </row>
    <row r="37" spans="1:48" s="3" customFormat="1" ht="11.25" customHeight="1">
      <c r="A37" s="43"/>
      <c r="B37" s="43"/>
      <c r="C37" s="41" t="s">
        <v>49</v>
      </c>
      <c r="D37" s="27" t="s">
        <v>130</v>
      </c>
      <c r="E37" s="27"/>
      <c r="F37" s="27"/>
      <c r="G37" s="37">
        <v>1</v>
      </c>
      <c r="H37" s="36">
        <v>1</v>
      </c>
      <c r="I37" s="36">
        <v>0</v>
      </c>
      <c r="J37" s="36">
        <v>1</v>
      </c>
      <c r="K37" s="36">
        <v>1</v>
      </c>
      <c r="L37" s="24" t="s">
        <v>106</v>
      </c>
      <c r="M37" s="23">
        <v>42026</v>
      </c>
      <c r="N37" s="23">
        <v>42026</v>
      </c>
      <c r="O37" s="23">
        <v>42026</v>
      </c>
      <c r="P37" s="23">
        <v>42026</v>
      </c>
      <c r="Q37" s="23"/>
      <c r="R37" s="23">
        <v>42139</v>
      </c>
      <c r="S37" s="26">
        <v>1</v>
      </c>
      <c r="T37" s="26">
        <f t="shared" si="0"/>
        <v>0</v>
      </c>
      <c r="U37" s="26">
        <f t="shared" si="1"/>
        <v>0</v>
      </c>
      <c r="V37" s="26">
        <f t="shared" si="2"/>
        <v>18.45</v>
      </c>
      <c r="W37" s="26">
        <f t="shared" si="3"/>
        <v>18.45</v>
      </c>
      <c r="X37" s="26">
        <f t="shared" si="4"/>
        <v>0</v>
      </c>
      <c r="Y37" s="26">
        <f t="shared" si="5"/>
        <v>18.45</v>
      </c>
      <c r="Z37" s="25">
        <f t="shared" si="6"/>
        <v>0</v>
      </c>
      <c r="AA37" s="25">
        <f t="shared" si="7"/>
        <v>0</v>
      </c>
      <c r="AB37" s="25">
        <f t="shared" si="8"/>
        <v>1</v>
      </c>
      <c r="AC37" s="25">
        <f t="shared" si="9"/>
        <v>0</v>
      </c>
      <c r="AD37" s="25">
        <f t="shared" si="10"/>
        <v>0</v>
      </c>
      <c r="AE37" s="25">
        <f t="shared" si="11"/>
        <v>0</v>
      </c>
      <c r="AF37" s="25">
        <f t="shared" si="12"/>
        <v>0</v>
      </c>
      <c r="AG37" s="25">
        <f t="shared" si="13"/>
        <v>0</v>
      </c>
      <c r="AH37" s="25">
        <f t="shared" si="14"/>
        <v>0</v>
      </c>
      <c r="AI37" s="25">
        <f t="shared" si="15"/>
        <v>0</v>
      </c>
      <c r="AJ37" s="25">
        <f t="shared" si="16"/>
        <v>0</v>
      </c>
      <c r="AK37" s="25">
        <f t="shared" si="17"/>
        <v>0</v>
      </c>
      <c r="AL37" s="25">
        <f t="shared" si="18"/>
        <v>18.45</v>
      </c>
      <c r="AM37" s="25">
        <f t="shared" si="19"/>
        <v>0</v>
      </c>
      <c r="AN37" s="25">
        <f t="shared" si="20"/>
        <v>0</v>
      </c>
      <c r="AO37" s="25">
        <f t="shared" si="21"/>
        <v>0</v>
      </c>
      <c r="AP37" s="25">
        <f t="shared" si="22"/>
        <v>0</v>
      </c>
      <c r="AQ37" s="25">
        <f t="shared" si="23"/>
        <v>0</v>
      </c>
      <c r="AR37" s="25">
        <f t="shared" si="24"/>
        <v>0</v>
      </c>
      <c r="AS37" s="29">
        <f t="shared" si="25"/>
        <v>0</v>
      </c>
      <c r="AT37" s="29">
        <f t="shared" si="26"/>
        <v>18.45</v>
      </c>
      <c r="AU37" s="90"/>
      <c r="AV37" s="90"/>
    </row>
    <row r="38" spans="1:48" s="3" customFormat="1" ht="11.25" customHeight="1">
      <c r="A38" s="43"/>
      <c r="B38" s="43"/>
      <c r="C38" s="41" t="s">
        <v>50</v>
      </c>
      <c r="D38" s="27" t="s">
        <v>107</v>
      </c>
      <c r="E38" s="27" t="s">
        <v>222</v>
      </c>
      <c r="F38" s="27" t="s">
        <v>222</v>
      </c>
      <c r="G38" s="37">
        <v>1</v>
      </c>
      <c r="H38" s="36">
        <v>1</v>
      </c>
      <c r="I38" s="36">
        <v>1</v>
      </c>
      <c r="J38" s="36">
        <v>1</v>
      </c>
      <c r="K38" s="36">
        <v>1</v>
      </c>
      <c r="L38" s="24" t="s">
        <v>106</v>
      </c>
      <c r="M38" s="23">
        <v>42027</v>
      </c>
      <c r="N38" s="23">
        <v>42027</v>
      </c>
      <c r="O38" s="23">
        <v>42027</v>
      </c>
      <c r="P38" s="23">
        <v>42027</v>
      </c>
      <c r="Q38" s="23"/>
      <c r="R38" s="23">
        <v>42058</v>
      </c>
      <c r="S38" s="26">
        <v>1</v>
      </c>
      <c r="T38" s="26">
        <f t="shared" si="0"/>
        <v>1</v>
      </c>
      <c r="U38" s="26">
        <f t="shared" si="1"/>
        <v>1</v>
      </c>
      <c r="V38" s="26">
        <f t="shared" si="2"/>
        <v>23</v>
      </c>
      <c r="W38" s="26">
        <f t="shared" si="3"/>
        <v>23</v>
      </c>
      <c r="X38" s="26">
        <f t="shared" si="4"/>
        <v>1</v>
      </c>
      <c r="Y38" s="26">
        <f t="shared" si="5"/>
        <v>23</v>
      </c>
      <c r="Z38" s="25">
        <f t="shared" si="6"/>
        <v>1</v>
      </c>
      <c r="AA38" s="25">
        <f t="shared" si="7"/>
        <v>0</v>
      </c>
      <c r="AB38" s="25">
        <f t="shared" si="8"/>
        <v>0</v>
      </c>
      <c r="AC38" s="25">
        <f t="shared" si="9"/>
        <v>0</v>
      </c>
      <c r="AD38" s="25">
        <f t="shared" si="10"/>
        <v>0</v>
      </c>
      <c r="AE38" s="25">
        <f t="shared" si="11"/>
        <v>0</v>
      </c>
      <c r="AF38" s="25">
        <f t="shared" si="12"/>
        <v>0</v>
      </c>
      <c r="AG38" s="25">
        <f t="shared" si="13"/>
        <v>0</v>
      </c>
      <c r="AH38" s="25">
        <f t="shared" si="14"/>
        <v>0</v>
      </c>
      <c r="AI38" s="25">
        <f t="shared" si="15"/>
        <v>0</v>
      </c>
      <c r="AJ38" s="25">
        <f t="shared" si="16"/>
        <v>23</v>
      </c>
      <c r="AK38" s="25">
        <f t="shared" si="17"/>
        <v>0</v>
      </c>
      <c r="AL38" s="25">
        <f t="shared" si="18"/>
        <v>0</v>
      </c>
      <c r="AM38" s="25">
        <f t="shared" si="19"/>
        <v>0</v>
      </c>
      <c r="AN38" s="25">
        <f t="shared" si="20"/>
        <v>0</v>
      </c>
      <c r="AO38" s="25">
        <f t="shared" si="21"/>
        <v>0</v>
      </c>
      <c r="AP38" s="25">
        <f t="shared" si="22"/>
        <v>0</v>
      </c>
      <c r="AQ38" s="25">
        <f t="shared" si="23"/>
        <v>0</v>
      </c>
      <c r="AR38" s="25">
        <f t="shared" si="24"/>
        <v>0</v>
      </c>
      <c r="AS38" s="29">
        <f t="shared" si="25"/>
        <v>0</v>
      </c>
      <c r="AT38" s="29">
        <f t="shared" si="26"/>
        <v>23</v>
      </c>
      <c r="AU38" s="90"/>
      <c r="AV38" s="90"/>
    </row>
    <row r="39" spans="1:48" s="3" customFormat="1" ht="11.25" customHeight="1">
      <c r="A39" s="43"/>
      <c r="B39" s="43"/>
      <c r="C39" s="41" t="s">
        <v>51</v>
      </c>
      <c r="D39" s="27" t="s">
        <v>107</v>
      </c>
      <c r="E39" s="27" t="s">
        <v>222</v>
      </c>
      <c r="F39" s="27" t="s">
        <v>222</v>
      </c>
      <c r="G39" s="37">
        <v>1</v>
      </c>
      <c r="H39" s="36">
        <v>1</v>
      </c>
      <c r="I39" s="36">
        <v>1</v>
      </c>
      <c r="J39" s="36">
        <v>1</v>
      </c>
      <c r="K39" s="36">
        <v>1</v>
      </c>
      <c r="L39" s="24" t="s">
        <v>106</v>
      </c>
      <c r="M39" s="23">
        <v>42027</v>
      </c>
      <c r="N39" s="23">
        <v>42045</v>
      </c>
      <c r="O39" s="23">
        <v>42058</v>
      </c>
      <c r="P39" s="23">
        <v>42058</v>
      </c>
      <c r="Q39" s="23"/>
      <c r="R39" s="23">
        <v>42058</v>
      </c>
      <c r="S39" s="26">
        <v>1</v>
      </c>
      <c r="T39" s="26">
        <f t="shared" si="0"/>
        <v>1</v>
      </c>
      <c r="U39" s="26">
        <f t="shared" si="1"/>
        <v>1</v>
      </c>
      <c r="V39" s="26">
        <f t="shared" si="2"/>
        <v>23</v>
      </c>
      <c r="W39" s="26">
        <f t="shared" si="3"/>
        <v>23</v>
      </c>
      <c r="X39" s="26">
        <f t="shared" si="4"/>
        <v>1</v>
      </c>
      <c r="Y39" s="26">
        <f t="shared" si="5"/>
        <v>23</v>
      </c>
      <c r="Z39" s="25">
        <f t="shared" si="6"/>
        <v>1</v>
      </c>
      <c r="AA39" s="25">
        <f t="shared" si="7"/>
        <v>0</v>
      </c>
      <c r="AB39" s="25">
        <f t="shared" si="8"/>
        <v>0</v>
      </c>
      <c r="AC39" s="25">
        <f t="shared" si="9"/>
        <v>0</v>
      </c>
      <c r="AD39" s="25">
        <f t="shared" si="10"/>
        <v>0</v>
      </c>
      <c r="AE39" s="25">
        <f t="shared" si="11"/>
        <v>0</v>
      </c>
      <c r="AF39" s="25">
        <f t="shared" si="12"/>
        <v>0</v>
      </c>
      <c r="AG39" s="25">
        <f t="shared" si="13"/>
        <v>0</v>
      </c>
      <c r="AH39" s="25">
        <f t="shared" si="14"/>
        <v>0</v>
      </c>
      <c r="AI39" s="25">
        <f t="shared" si="15"/>
        <v>0</v>
      </c>
      <c r="AJ39" s="25">
        <f t="shared" si="16"/>
        <v>23</v>
      </c>
      <c r="AK39" s="25">
        <f t="shared" si="17"/>
        <v>0</v>
      </c>
      <c r="AL39" s="25">
        <f t="shared" si="18"/>
        <v>0</v>
      </c>
      <c r="AM39" s="25">
        <f t="shared" si="19"/>
        <v>0</v>
      </c>
      <c r="AN39" s="25">
        <f t="shared" si="20"/>
        <v>0</v>
      </c>
      <c r="AO39" s="25">
        <f t="shared" si="21"/>
        <v>0</v>
      </c>
      <c r="AP39" s="25">
        <f t="shared" si="22"/>
        <v>0</v>
      </c>
      <c r="AQ39" s="25">
        <f t="shared" si="23"/>
        <v>0</v>
      </c>
      <c r="AR39" s="25">
        <f t="shared" si="24"/>
        <v>0</v>
      </c>
      <c r="AS39" s="29">
        <f t="shared" si="25"/>
        <v>0</v>
      </c>
      <c r="AT39" s="29">
        <f t="shared" si="26"/>
        <v>23</v>
      </c>
      <c r="AU39" s="90"/>
      <c r="AV39" s="90"/>
    </row>
    <row r="40" spans="1:48" s="3" customFormat="1" ht="11.25" customHeight="1">
      <c r="A40" s="43"/>
      <c r="B40" s="43"/>
      <c r="C40" s="41" t="s">
        <v>325</v>
      </c>
      <c r="D40" s="27" t="s">
        <v>107</v>
      </c>
      <c r="E40" s="27"/>
      <c r="F40" s="27"/>
      <c r="G40" s="37">
        <v>5</v>
      </c>
      <c r="H40" s="36">
        <v>0</v>
      </c>
      <c r="I40" s="36">
        <v>1</v>
      </c>
      <c r="J40" s="36">
        <v>0</v>
      </c>
      <c r="K40" s="36">
        <v>0</v>
      </c>
      <c r="L40" s="24" t="s">
        <v>106</v>
      </c>
      <c r="M40" s="23">
        <v>42201</v>
      </c>
      <c r="N40" s="23">
        <v>42201</v>
      </c>
      <c r="O40" s="23">
        <v>42198</v>
      </c>
      <c r="P40" s="23">
        <v>42198</v>
      </c>
      <c r="Q40" s="23"/>
      <c r="R40" s="23">
        <v>42244</v>
      </c>
      <c r="S40" s="26">
        <v>2</v>
      </c>
      <c r="T40" s="26">
        <f t="shared" si="0"/>
        <v>1</v>
      </c>
      <c r="U40" s="26">
        <f t="shared" si="1"/>
        <v>1</v>
      </c>
      <c r="V40" s="26">
        <f t="shared" si="2"/>
        <v>36.799999999999997</v>
      </c>
      <c r="W40" s="26">
        <f t="shared" si="3"/>
        <v>36.799999999999997</v>
      </c>
      <c r="X40" s="26">
        <f t="shared" si="4"/>
        <v>1</v>
      </c>
      <c r="Y40" s="26">
        <f t="shared" si="5"/>
        <v>36.799999999999997</v>
      </c>
      <c r="Z40" s="25">
        <f t="shared" si="6"/>
        <v>0</v>
      </c>
      <c r="AA40" s="25">
        <f t="shared" si="7"/>
        <v>0</v>
      </c>
      <c r="AB40" s="25">
        <f t="shared" si="8"/>
        <v>0</v>
      </c>
      <c r="AC40" s="25">
        <f t="shared" si="9"/>
        <v>0</v>
      </c>
      <c r="AD40" s="25">
        <f t="shared" si="10"/>
        <v>0</v>
      </c>
      <c r="AE40" s="25">
        <f t="shared" si="11"/>
        <v>1</v>
      </c>
      <c r="AF40" s="25">
        <f t="shared" si="12"/>
        <v>0</v>
      </c>
      <c r="AG40" s="25">
        <f t="shared" si="13"/>
        <v>0</v>
      </c>
      <c r="AH40" s="25">
        <f t="shared" si="14"/>
        <v>0</v>
      </c>
      <c r="AI40" s="25">
        <f t="shared" si="15"/>
        <v>0</v>
      </c>
      <c r="AJ40" s="25">
        <f t="shared" si="16"/>
        <v>0</v>
      </c>
      <c r="AK40" s="25">
        <f t="shared" si="17"/>
        <v>0</v>
      </c>
      <c r="AL40" s="25">
        <f t="shared" si="18"/>
        <v>0</v>
      </c>
      <c r="AM40" s="25">
        <f t="shared" si="19"/>
        <v>0</v>
      </c>
      <c r="AN40" s="25">
        <f t="shared" si="20"/>
        <v>0</v>
      </c>
      <c r="AO40" s="25">
        <f t="shared" si="21"/>
        <v>36.799999999999997</v>
      </c>
      <c r="AP40" s="25">
        <f t="shared" si="22"/>
        <v>0</v>
      </c>
      <c r="AQ40" s="25">
        <f t="shared" si="23"/>
        <v>0</v>
      </c>
      <c r="AR40" s="25">
        <f t="shared" si="24"/>
        <v>0</v>
      </c>
      <c r="AS40" s="29">
        <f t="shared" si="25"/>
        <v>0</v>
      </c>
      <c r="AT40" s="29">
        <f t="shared" si="26"/>
        <v>36.799999999999997</v>
      </c>
      <c r="AU40" s="90"/>
      <c r="AV40" s="90"/>
    </row>
    <row r="41" spans="1:48" s="3" customFormat="1" ht="11.25" customHeight="1">
      <c r="A41" s="43"/>
      <c r="B41" s="43"/>
      <c r="C41" s="41" t="s">
        <v>323</v>
      </c>
      <c r="D41" s="27" t="s">
        <v>131</v>
      </c>
      <c r="E41" s="27"/>
      <c r="F41" s="27"/>
      <c r="G41" s="37">
        <v>6</v>
      </c>
      <c r="H41" s="36">
        <v>0</v>
      </c>
      <c r="I41" s="36">
        <v>1</v>
      </c>
      <c r="J41" s="36">
        <v>0</v>
      </c>
      <c r="K41" s="36">
        <v>0</v>
      </c>
      <c r="L41" s="24" t="s">
        <v>106</v>
      </c>
      <c r="M41" s="23">
        <v>42201</v>
      </c>
      <c r="N41" s="23">
        <v>42201</v>
      </c>
      <c r="O41" s="23">
        <v>42198</v>
      </c>
      <c r="P41" s="23">
        <v>42198</v>
      </c>
      <c r="Q41" s="23"/>
      <c r="R41" s="23">
        <v>42244</v>
      </c>
      <c r="S41" s="26">
        <v>2</v>
      </c>
      <c r="T41" s="26">
        <f t="shared" si="0"/>
        <v>0</v>
      </c>
      <c r="U41" s="26">
        <f t="shared" si="1"/>
        <v>0</v>
      </c>
      <c r="V41" s="26">
        <f t="shared" si="2"/>
        <v>36.950000000000003</v>
      </c>
      <c r="W41" s="26">
        <f t="shared" si="3"/>
        <v>36.950000000000003</v>
      </c>
      <c r="X41" s="26">
        <f t="shared" si="4"/>
        <v>0</v>
      </c>
      <c r="Y41" s="26">
        <f t="shared" si="5"/>
        <v>36.950000000000003</v>
      </c>
      <c r="Z41" s="25">
        <f t="shared" si="6"/>
        <v>0</v>
      </c>
      <c r="AA41" s="25">
        <f t="shared" si="7"/>
        <v>0</v>
      </c>
      <c r="AB41" s="25">
        <f t="shared" si="8"/>
        <v>0</v>
      </c>
      <c r="AC41" s="25">
        <f t="shared" si="9"/>
        <v>0</v>
      </c>
      <c r="AD41" s="25">
        <f t="shared" si="10"/>
        <v>0</v>
      </c>
      <c r="AE41" s="25">
        <f t="shared" si="11"/>
        <v>0</v>
      </c>
      <c r="AF41" s="25">
        <f t="shared" si="12"/>
        <v>1</v>
      </c>
      <c r="AG41" s="25">
        <f t="shared" si="13"/>
        <v>0</v>
      </c>
      <c r="AH41" s="25">
        <f t="shared" si="14"/>
        <v>0</v>
      </c>
      <c r="AI41" s="25">
        <f t="shared" si="15"/>
        <v>0</v>
      </c>
      <c r="AJ41" s="25">
        <f t="shared" si="16"/>
        <v>0</v>
      </c>
      <c r="AK41" s="25">
        <f t="shared" si="17"/>
        <v>0</v>
      </c>
      <c r="AL41" s="25">
        <f t="shared" si="18"/>
        <v>0</v>
      </c>
      <c r="AM41" s="25">
        <f t="shared" si="19"/>
        <v>0</v>
      </c>
      <c r="AN41" s="25">
        <f t="shared" si="20"/>
        <v>0</v>
      </c>
      <c r="AO41" s="25">
        <f t="shared" si="21"/>
        <v>0</v>
      </c>
      <c r="AP41" s="25">
        <f t="shared" si="22"/>
        <v>36.950000000000003</v>
      </c>
      <c r="AQ41" s="25">
        <f t="shared" si="23"/>
        <v>0</v>
      </c>
      <c r="AR41" s="25">
        <f t="shared" si="24"/>
        <v>0</v>
      </c>
      <c r="AS41" s="29">
        <f t="shared" si="25"/>
        <v>0</v>
      </c>
      <c r="AT41" s="29">
        <f t="shared" si="26"/>
        <v>36.950000000000003</v>
      </c>
      <c r="AU41" s="90"/>
      <c r="AV41" s="90"/>
    </row>
    <row r="42" spans="1:48" s="3" customFormat="1" ht="11.25" customHeight="1">
      <c r="A42" s="43"/>
      <c r="B42" s="43"/>
      <c r="C42" s="41" t="s">
        <v>324</v>
      </c>
      <c r="D42" s="27" t="s">
        <v>131</v>
      </c>
      <c r="E42" s="27"/>
      <c r="F42" s="27"/>
      <c r="G42" s="37">
        <v>6</v>
      </c>
      <c r="H42" s="36">
        <v>0</v>
      </c>
      <c r="I42" s="36">
        <v>1</v>
      </c>
      <c r="J42" s="36">
        <v>0</v>
      </c>
      <c r="K42" s="36">
        <v>0</v>
      </c>
      <c r="L42" s="24" t="s">
        <v>106</v>
      </c>
      <c r="M42" s="23">
        <v>42201</v>
      </c>
      <c r="N42" s="23">
        <v>42201</v>
      </c>
      <c r="O42" s="23">
        <v>42198</v>
      </c>
      <c r="P42" s="23">
        <v>42198</v>
      </c>
      <c r="Q42" s="23"/>
      <c r="R42" s="23">
        <v>42244</v>
      </c>
      <c r="S42" s="26">
        <v>2</v>
      </c>
      <c r="T42" s="26">
        <f t="shared" si="0"/>
        <v>0</v>
      </c>
      <c r="U42" s="26">
        <f t="shared" si="1"/>
        <v>0</v>
      </c>
      <c r="V42" s="26">
        <f t="shared" si="2"/>
        <v>36.950000000000003</v>
      </c>
      <c r="W42" s="26">
        <f t="shared" si="3"/>
        <v>36.950000000000003</v>
      </c>
      <c r="X42" s="26">
        <f t="shared" si="4"/>
        <v>0</v>
      </c>
      <c r="Y42" s="26">
        <f t="shared" si="5"/>
        <v>36.950000000000003</v>
      </c>
      <c r="Z42" s="25">
        <f t="shared" si="6"/>
        <v>0</v>
      </c>
      <c r="AA42" s="25">
        <f t="shared" si="7"/>
        <v>0</v>
      </c>
      <c r="AB42" s="25">
        <f t="shared" si="8"/>
        <v>0</v>
      </c>
      <c r="AC42" s="25">
        <f t="shared" si="9"/>
        <v>0</v>
      </c>
      <c r="AD42" s="25">
        <f t="shared" si="10"/>
        <v>0</v>
      </c>
      <c r="AE42" s="25">
        <f t="shared" si="11"/>
        <v>0</v>
      </c>
      <c r="AF42" s="25">
        <f t="shared" si="12"/>
        <v>1</v>
      </c>
      <c r="AG42" s="25">
        <f t="shared" si="13"/>
        <v>0</v>
      </c>
      <c r="AH42" s="25">
        <f t="shared" si="14"/>
        <v>0</v>
      </c>
      <c r="AI42" s="25">
        <f t="shared" si="15"/>
        <v>0</v>
      </c>
      <c r="AJ42" s="25">
        <f t="shared" si="16"/>
        <v>0</v>
      </c>
      <c r="AK42" s="25">
        <f t="shared" si="17"/>
        <v>0</v>
      </c>
      <c r="AL42" s="25">
        <f t="shared" si="18"/>
        <v>0</v>
      </c>
      <c r="AM42" s="25">
        <f t="shared" si="19"/>
        <v>0</v>
      </c>
      <c r="AN42" s="25">
        <f t="shared" si="20"/>
        <v>0</v>
      </c>
      <c r="AO42" s="25">
        <f t="shared" si="21"/>
        <v>0</v>
      </c>
      <c r="AP42" s="25">
        <f t="shared" si="22"/>
        <v>36.950000000000003</v>
      </c>
      <c r="AQ42" s="25">
        <f t="shared" si="23"/>
        <v>0</v>
      </c>
      <c r="AR42" s="25">
        <f t="shared" si="24"/>
        <v>0</v>
      </c>
      <c r="AS42" s="29">
        <f t="shared" si="25"/>
        <v>0</v>
      </c>
      <c r="AT42" s="29">
        <f t="shared" si="26"/>
        <v>36.950000000000003</v>
      </c>
      <c r="AU42" s="90"/>
      <c r="AV42" s="90"/>
    </row>
    <row r="43" spans="1:48" s="3" customFormat="1" ht="11.25" customHeight="1">
      <c r="A43" s="44"/>
      <c r="B43" s="44"/>
      <c r="C43" s="41" t="s">
        <v>52</v>
      </c>
      <c r="D43" s="27" t="s">
        <v>107</v>
      </c>
      <c r="E43" s="27"/>
      <c r="F43" s="27"/>
      <c r="G43" s="37">
        <v>1</v>
      </c>
      <c r="H43" s="36">
        <v>1</v>
      </c>
      <c r="I43" s="36">
        <v>1</v>
      </c>
      <c r="J43" s="36">
        <v>1</v>
      </c>
      <c r="K43" s="36">
        <v>1</v>
      </c>
      <c r="L43" s="24" t="s">
        <v>106</v>
      </c>
      <c r="M43" s="23">
        <v>42030</v>
      </c>
      <c r="N43" s="23">
        <v>42030</v>
      </c>
      <c r="O43" s="23">
        <v>42030</v>
      </c>
      <c r="P43" s="23">
        <v>42030</v>
      </c>
      <c r="Q43" s="23"/>
      <c r="R43" s="23">
        <v>42058</v>
      </c>
      <c r="S43" s="26">
        <v>1</v>
      </c>
      <c r="T43" s="26">
        <f t="shared" si="0"/>
        <v>1</v>
      </c>
      <c r="U43" s="26">
        <f t="shared" si="1"/>
        <v>1</v>
      </c>
      <c r="V43" s="26">
        <f t="shared" si="2"/>
        <v>23</v>
      </c>
      <c r="W43" s="26">
        <f t="shared" si="3"/>
        <v>23</v>
      </c>
      <c r="X43" s="26">
        <f t="shared" si="4"/>
        <v>1</v>
      </c>
      <c r="Y43" s="26">
        <f t="shared" si="5"/>
        <v>23</v>
      </c>
      <c r="Z43" s="25">
        <f t="shared" si="6"/>
        <v>1</v>
      </c>
      <c r="AA43" s="25">
        <f t="shared" si="7"/>
        <v>0</v>
      </c>
      <c r="AB43" s="25">
        <f t="shared" si="8"/>
        <v>0</v>
      </c>
      <c r="AC43" s="25">
        <f t="shared" si="9"/>
        <v>0</v>
      </c>
      <c r="AD43" s="25">
        <f t="shared" si="10"/>
        <v>0</v>
      </c>
      <c r="AE43" s="25">
        <f t="shared" si="11"/>
        <v>0</v>
      </c>
      <c r="AF43" s="25">
        <f t="shared" si="12"/>
        <v>0</v>
      </c>
      <c r="AG43" s="25">
        <f t="shared" si="13"/>
        <v>0</v>
      </c>
      <c r="AH43" s="25">
        <f t="shared" si="14"/>
        <v>0</v>
      </c>
      <c r="AI43" s="25">
        <f t="shared" si="15"/>
        <v>0</v>
      </c>
      <c r="AJ43" s="25">
        <f t="shared" si="16"/>
        <v>23</v>
      </c>
      <c r="AK43" s="25">
        <f t="shared" si="17"/>
        <v>0</v>
      </c>
      <c r="AL43" s="25">
        <f t="shared" si="18"/>
        <v>0</v>
      </c>
      <c r="AM43" s="25">
        <f t="shared" si="19"/>
        <v>0</v>
      </c>
      <c r="AN43" s="25">
        <f t="shared" si="20"/>
        <v>0</v>
      </c>
      <c r="AO43" s="25">
        <f t="shared" si="21"/>
        <v>0</v>
      </c>
      <c r="AP43" s="25">
        <f t="shared" si="22"/>
        <v>0</v>
      </c>
      <c r="AQ43" s="25">
        <f t="shared" si="23"/>
        <v>0</v>
      </c>
      <c r="AR43" s="25">
        <f t="shared" si="24"/>
        <v>0</v>
      </c>
      <c r="AS43" s="29">
        <f t="shared" si="25"/>
        <v>0</v>
      </c>
      <c r="AT43" s="29">
        <f t="shared" si="26"/>
        <v>23</v>
      </c>
      <c r="AU43" s="91"/>
      <c r="AV43" s="91"/>
    </row>
    <row r="44" spans="1:48" s="3" customFormat="1" ht="11.25" customHeight="1">
      <c r="A44" s="42" t="s">
        <v>142</v>
      </c>
      <c r="B44" s="42"/>
      <c r="C44" s="41" t="s">
        <v>53</v>
      </c>
      <c r="D44" s="27" t="s">
        <v>107</v>
      </c>
      <c r="E44" s="27"/>
      <c r="F44" s="27"/>
      <c r="G44" s="37">
        <v>1</v>
      </c>
      <c r="H44" s="36">
        <v>1</v>
      </c>
      <c r="I44" s="36">
        <v>1</v>
      </c>
      <c r="J44" s="36">
        <v>1</v>
      </c>
      <c r="K44" s="36">
        <v>1</v>
      </c>
      <c r="L44" s="24" t="s">
        <v>106</v>
      </c>
      <c r="M44" s="23">
        <v>42027</v>
      </c>
      <c r="N44" s="23">
        <v>42027</v>
      </c>
      <c r="O44" s="23">
        <v>42027</v>
      </c>
      <c r="P44" s="23">
        <v>42027</v>
      </c>
      <c r="Q44" s="23"/>
      <c r="R44" s="23">
        <v>42058</v>
      </c>
      <c r="S44" s="26">
        <v>1</v>
      </c>
      <c r="T44" s="26">
        <f t="shared" si="0"/>
        <v>1</v>
      </c>
      <c r="U44" s="26">
        <f t="shared" si="1"/>
        <v>1</v>
      </c>
      <c r="V44" s="26">
        <f t="shared" si="2"/>
        <v>23</v>
      </c>
      <c r="W44" s="26">
        <f t="shared" si="3"/>
        <v>23</v>
      </c>
      <c r="X44" s="26">
        <f t="shared" si="4"/>
        <v>1</v>
      </c>
      <c r="Y44" s="26">
        <f t="shared" si="5"/>
        <v>23</v>
      </c>
      <c r="Z44" s="25">
        <f t="shared" si="6"/>
        <v>1</v>
      </c>
      <c r="AA44" s="25">
        <f t="shared" si="7"/>
        <v>0</v>
      </c>
      <c r="AB44" s="25">
        <f t="shared" si="8"/>
        <v>0</v>
      </c>
      <c r="AC44" s="25">
        <f t="shared" si="9"/>
        <v>0</v>
      </c>
      <c r="AD44" s="25">
        <f t="shared" si="10"/>
        <v>0</v>
      </c>
      <c r="AE44" s="25">
        <f t="shared" si="11"/>
        <v>0</v>
      </c>
      <c r="AF44" s="25">
        <f t="shared" si="12"/>
        <v>0</v>
      </c>
      <c r="AG44" s="25">
        <f t="shared" si="13"/>
        <v>0</v>
      </c>
      <c r="AH44" s="25">
        <f t="shared" si="14"/>
        <v>0</v>
      </c>
      <c r="AI44" s="25">
        <f t="shared" si="15"/>
        <v>0</v>
      </c>
      <c r="AJ44" s="25">
        <f t="shared" si="16"/>
        <v>23</v>
      </c>
      <c r="AK44" s="25">
        <f t="shared" si="17"/>
        <v>0</v>
      </c>
      <c r="AL44" s="25">
        <f t="shared" si="18"/>
        <v>0</v>
      </c>
      <c r="AM44" s="25">
        <f t="shared" si="19"/>
        <v>0</v>
      </c>
      <c r="AN44" s="25">
        <f t="shared" si="20"/>
        <v>0</v>
      </c>
      <c r="AO44" s="25">
        <f t="shared" si="21"/>
        <v>0</v>
      </c>
      <c r="AP44" s="25">
        <f t="shared" si="22"/>
        <v>0</v>
      </c>
      <c r="AQ44" s="25">
        <f t="shared" si="23"/>
        <v>0</v>
      </c>
      <c r="AR44" s="25">
        <f t="shared" si="24"/>
        <v>0</v>
      </c>
      <c r="AS44" s="29">
        <f t="shared" si="25"/>
        <v>0</v>
      </c>
      <c r="AT44" s="29">
        <f t="shared" si="26"/>
        <v>23</v>
      </c>
      <c r="AU44" s="89">
        <f>SUM(AJ44:AN73)</f>
        <v>807.9</v>
      </c>
      <c r="AV44" s="89">
        <f>SUM(AO44:AS73)</f>
        <v>11</v>
      </c>
    </row>
    <row r="45" spans="1:48" s="3" customFormat="1" ht="11.25" customHeight="1">
      <c r="A45" s="43"/>
      <c r="B45" s="43"/>
      <c r="C45" s="41" t="s">
        <v>54</v>
      </c>
      <c r="D45" s="27" t="s">
        <v>130</v>
      </c>
      <c r="E45" s="27"/>
      <c r="F45" s="27"/>
      <c r="G45" s="37">
        <v>1</v>
      </c>
      <c r="H45" s="36">
        <v>0</v>
      </c>
      <c r="I45" s="36">
        <v>1</v>
      </c>
      <c r="J45" s="36">
        <v>0</v>
      </c>
      <c r="K45" s="36">
        <v>0</v>
      </c>
      <c r="L45" s="24" t="s">
        <v>106</v>
      </c>
      <c r="M45" s="23">
        <v>42027</v>
      </c>
      <c r="N45" s="23">
        <v>42027</v>
      </c>
      <c r="O45" s="23">
        <v>42027</v>
      </c>
      <c r="P45" s="23">
        <v>42027</v>
      </c>
      <c r="Q45" s="23"/>
      <c r="R45" s="23">
        <v>42058</v>
      </c>
      <c r="S45" s="26">
        <v>1</v>
      </c>
      <c r="T45" s="26">
        <f t="shared" si="0"/>
        <v>0</v>
      </c>
      <c r="U45" s="26">
        <f t="shared" si="1"/>
        <v>0</v>
      </c>
      <c r="V45" s="26">
        <f t="shared" si="2"/>
        <v>11</v>
      </c>
      <c r="W45" s="26">
        <f t="shared" si="3"/>
        <v>11</v>
      </c>
      <c r="X45" s="26">
        <f t="shared" si="4"/>
        <v>0</v>
      </c>
      <c r="Y45" s="26">
        <f t="shared" si="5"/>
        <v>11</v>
      </c>
      <c r="Z45" s="25">
        <f t="shared" si="6"/>
        <v>0</v>
      </c>
      <c r="AA45" s="25">
        <f t="shared" si="7"/>
        <v>0</v>
      </c>
      <c r="AB45" s="25">
        <f t="shared" si="8"/>
        <v>1</v>
      </c>
      <c r="AC45" s="25">
        <f t="shared" si="9"/>
        <v>0</v>
      </c>
      <c r="AD45" s="25">
        <f t="shared" si="10"/>
        <v>0</v>
      </c>
      <c r="AE45" s="25">
        <f t="shared" si="11"/>
        <v>0</v>
      </c>
      <c r="AF45" s="25">
        <f t="shared" si="12"/>
        <v>0</v>
      </c>
      <c r="AG45" s="25">
        <f t="shared" si="13"/>
        <v>0</v>
      </c>
      <c r="AH45" s="25">
        <f t="shared" si="14"/>
        <v>0</v>
      </c>
      <c r="AI45" s="25">
        <f t="shared" si="15"/>
        <v>0</v>
      </c>
      <c r="AJ45" s="25">
        <f t="shared" si="16"/>
        <v>0</v>
      </c>
      <c r="AK45" s="25">
        <f t="shared" si="17"/>
        <v>0</v>
      </c>
      <c r="AL45" s="25">
        <f t="shared" si="18"/>
        <v>11</v>
      </c>
      <c r="AM45" s="25">
        <f t="shared" si="19"/>
        <v>0</v>
      </c>
      <c r="AN45" s="25">
        <f t="shared" si="20"/>
        <v>0</v>
      </c>
      <c r="AO45" s="25">
        <f t="shared" si="21"/>
        <v>0</v>
      </c>
      <c r="AP45" s="25">
        <f t="shared" si="22"/>
        <v>0</v>
      </c>
      <c r="AQ45" s="25">
        <f t="shared" si="23"/>
        <v>0</v>
      </c>
      <c r="AR45" s="25">
        <f t="shared" si="24"/>
        <v>0</v>
      </c>
      <c r="AS45" s="29">
        <f t="shared" si="25"/>
        <v>0</v>
      </c>
      <c r="AT45" s="29">
        <f t="shared" si="26"/>
        <v>11</v>
      </c>
      <c r="AU45" s="90"/>
      <c r="AV45" s="90"/>
    </row>
    <row r="46" spans="1:48" s="3" customFormat="1" ht="11.25" customHeight="1">
      <c r="A46" s="43"/>
      <c r="B46" s="43"/>
      <c r="C46" s="41" t="s">
        <v>120</v>
      </c>
      <c r="D46" s="27" t="s">
        <v>107</v>
      </c>
      <c r="E46" s="27"/>
      <c r="F46" s="27"/>
      <c r="G46" s="37">
        <v>2</v>
      </c>
      <c r="H46" s="36">
        <v>0</v>
      </c>
      <c r="I46" s="36">
        <v>1</v>
      </c>
      <c r="J46" s="36">
        <v>0</v>
      </c>
      <c r="K46" s="36">
        <v>0</v>
      </c>
      <c r="L46" s="24" t="s">
        <v>106</v>
      </c>
      <c r="M46" s="23">
        <v>42031</v>
      </c>
      <c r="N46" s="23">
        <v>42031</v>
      </c>
      <c r="O46" s="23">
        <v>42031</v>
      </c>
      <c r="P46" s="23">
        <v>42031</v>
      </c>
      <c r="Q46" s="23"/>
      <c r="R46" s="23">
        <v>42046</v>
      </c>
      <c r="S46" s="26">
        <v>1</v>
      </c>
      <c r="T46" s="26">
        <f t="shared" si="0"/>
        <v>1</v>
      </c>
      <c r="U46" s="26">
        <f t="shared" si="1"/>
        <v>1</v>
      </c>
      <c r="V46" s="26">
        <f t="shared" si="2"/>
        <v>17.45</v>
      </c>
      <c r="W46" s="26">
        <f t="shared" si="3"/>
        <v>17.45</v>
      </c>
      <c r="X46" s="26">
        <f t="shared" si="4"/>
        <v>1</v>
      </c>
      <c r="Y46" s="26">
        <f t="shared" si="5"/>
        <v>17.45</v>
      </c>
      <c r="Z46" s="25">
        <f t="shared" si="6"/>
        <v>1</v>
      </c>
      <c r="AA46" s="25">
        <f t="shared" si="7"/>
        <v>0</v>
      </c>
      <c r="AB46" s="25">
        <f t="shared" si="8"/>
        <v>0</v>
      </c>
      <c r="AC46" s="25">
        <f t="shared" si="9"/>
        <v>0</v>
      </c>
      <c r="AD46" s="25">
        <f t="shared" si="10"/>
        <v>0</v>
      </c>
      <c r="AE46" s="25">
        <f t="shared" si="11"/>
        <v>0</v>
      </c>
      <c r="AF46" s="25">
        <f t="shared" si="12"/>
        <v>0</v>
      </c>
      <c r="AG46" s="25">
        <f t="shared" si="13"/>
        <v>0</v>
      </c>
      <c r="AH46" s="25">
        <f t="shared" si="14"/>
        <v>0</v>
      </c>
      <c r="AI46" s="25">
        <f t="shared" si="15"/>
        <v>0</v>
      </c>
      <c r="AJ46" s="25">
        <f t="shared" si="16"/>
        <v>17.45</v>
      </c>
      <c r="AK46" s="25">
        <f t="shared" si="17"/>
        <v>0</v>
      </c>
      <c r="AL46" s="25">
        <f t="shared" si="18"/>
        <v>0</v>
      </c>
      <c r="AM46" s="25">
        <f t="shared" si="19"/>
        <v>0</v>
      </c>
      <c r="AN46" s="25">
        <f t="shared" si="20"/>
        <v>0</v>
      </c>
      <c r="AO46" s="25">
        <f t="shared" si="21"/>
        <v>0</v>
      </c>
      <c r="AP46" s="25">
        <f t="shared" si="22"/>
        <v>0</v>
      </c>
      <c r="AQ46" s="25">
        <f t="shared" si="23"/>
        <v>0</v>
      </c>
      <c r="AR46" s="25">
        <f t="shared" si="24"/>
        <v>0</v>
      </c>
      <c r="AS46" s="29">
        <f t="shared" si="25"/>
        <v>0</v>
      </c>
      <c r="AT46" s="29">
        <f t="shared" si="26"/>
        <v>17.45</v>
      </c>
      <c r="AU46" s="90"/>
      <c r="AV46" s="90"/>
    </row>
    <row r="47" spans="1:48" s="3" customFormat="1" ht="11.25" customHeight="1">
      <c r="A47" s="43"/>
      <c r="B47" s="43"/>
      <c r="C47" s="41" t="s">
        <v>55</v>
      </c>
      <c r="D47" s="27" t="s">
        <v>132</v>
      </c>
      <c r="E47" s="27"/>
      <c r="F47" s="27"/>
      <c r="G47" s="37">
        <v>1</v>
      </c>
      <c r="H47" s="36">
        <v>1</v>
      </c>
      <c r="I47" s="36">
        <v>0</v>
      </c>
      <c r="J47" s="36">
        <v>1</v>
      </c>
      <c r="K47" s="36">
        <v>1</v>
      </c>
      <c r="L47" s="24" t="s">
        <v>106</v>
      </c>
      <c r="M47" s="23">
        <v>42031</v>
      </c>
      <c r="N47" s="23">
        <v>42031</v>
      </c>
      <c r="O47" s="23">
        <v>42031</v>
      </c>
      <c r="P47" s="23">
        <v>42031</v>
      </c>
      <c r="Q47" s="23"/>
      <c r="R47" s="23">
        <v>42046</v>
      </c>
      <c r="S47" s="26">
        <v>1</v>
      </c>
      <c r="T47" s="26">
        <f t="shared" si="0"/>
        <v>0</v>
      </c>
      <c r="U47" s="26">
        <f t="shared" si="1"/>
        <v>0</v>
      </c>
      <c r="V47" s="26">
        <f t="shared" si="2"/>
        <v>18.45</v>
      </c>
      <c r="W47" s="26">
        <f t="shared" si="3"/>
        <v>18.45</v>
      </c>
      <c r="X47" s="26">
        <f t="shared" si="4"/>
        <v>0</v>
      </c>
      <c r="Y47" s="26">
        <f t="shared" si="5"/>
        <v>18.45</v>
      </c>
      <c r="Z47" s="25">
        <f t="shared" si="6"/>
        <v>0</v>
      </c>
      <c r="AA47" s="25">
        <f t="shared" si="7"/>
        <v>0</v>
      </c>
      <c r="AB47" s="25">
        <f t="shared" si="8"/>
        <v>0</v>
      </c>
      <c r="AC47" s="25">
        <f t="shared" si="9"/>
        <v>1</v>
      </c>
      <c r="AD47" s="25">
        <f t="shared" si="10"/>
        <v>0</v>
      </c>
      <c r="AE47" s="25">
        <f t="shared" si="11"/>
        <v>0</v>
      </c>
      <c r="AF47" s="25">
        <f t="shared" si="12"/>
        <v>0</v>
      </c>
      <c r="AG47" s="25">
        <f t="shared" si="13"/>
        <v>0</v>
      </c>
      <c r="AH47" s="25">
        <f t="shared" si="14"/>
        <v>0</v>
      </c>
      <c r="AI47" s="25">
        <f t="shared" si="15"/>
        <v>0</v>
      </c>
      <c r="AJ47" s="25">
        <f t="shared" si="16"/>
        <v>0</v>
      </c>
      <c r="AK47" s="25">
        <f t="shared" si="17"/>
        <v>0</v>
      </c>
      <c r="AL47" s="25">
        <f t="shared" si="18"/>
        <v>0</v>
      </c>
      <c r="AM47" s="25">
        <f t="shared" si="19"/>
        <v>18.45</v>
      </c>
      <c r="AN47" s="25">
        <f t="shared" si="20"/>
        <v>0</v>
      </c>
      <c r="AO47" s="25">
        <f t="shared" si="21"/>
        <v>0</v>
      </c>
      <c r="AP47" s="25">
        <f t="shared" si="22"/>
        <v>0</v>
      </c>
      <c r="AQ47" s="25">
        <f t="shared" si="23"/>
        <v>0</v>
      </c>
      <c r="AR47" s="25">
        <f t="shared" si="24"/>
        <v>0</v>
      </c>
      <c r="AS47" s="29">
        <f t="shared" si="25"/>
        <v>0</v>
      </c>
      <c r="AT47" s="29">
        <f t="shared" si="26"/>
        <v>18.45</v>
      </c>
      <c r="AU47" s="90"/>
      <c r="AV47" s="90"/>
    </row>
    <row r="48" spans="1:48" s="3" customFormat="1" ht="11.25" customHeight="1">
      <c r="A48" s="43"/>
      <c r="B48" s="43"/>
      <c r="C48" s="41" t="s">
        <v>56</v>
      </c>
      <c r="D48" s="27" t="s">
        <v>132</v>
      </c>
      <c r="E48" s="27"/>
      <c r="F48" s="27"/>
      <c r="G48" s="37">
        <v>2</v>
      </c>
      <c r="H48" s="36">
        <v>1</v>
      </c>
      <c r="I48" s="36">
        <v>1</v>
      </c>
      <c r="J48" s="36">
        <v>1</v>
      </c>
      <c r="K48" s="36">
        <v>1</v>
      </c>
      <c r="L48" s="24" t="s">
        <v>106</v>
      </c>
      <c r="M48" s="23">
        <v>42031</v>
      </c>
      <c r="N48" s="23">
        <v>42031</v>
      </c>
      <c r="O48" s="23">
        <v>42031</v>
      </c>
      <c r="P48" s="23">
        <v>42031</v>
      </c>
      <c r="Q48" s="23"/>
      <c r="R48" s="23">
        <v>42058</v>
      </c>
      <c r="S48" s="26">
        <v>1</v>
      </c>
      <c r="T48" s="26">
        <f t="shared" si="0"/>
        <v>0</v>
      </c>
      <c r="U48" s="26">
        <f t="shared" si="1"/>
        <v>0</v>
      </c>
      <c r="V48" s="26">
        <f t="shared" si="2"/>
        <v>29.45</v>
      </c>
      <c r="W48" s="26">
        <f t="shared" si="3"/>
        <v>29.45</v>
      </c>
      <c r="X48" s="26">
        <f t="shared" si="4"/>
        <v>0</v>
      </c>
      <c r="Y48" s="26">
        <f t="shared" si="5"/>
        <v>29.45</v>
      </c>
      <c r="Z48" s="25">
        <f t="shared" si="6"/>
        <v>0</v>
      </c>
      <c r="AA48" s="25">
        <f t="shared" si="7"/>
        <v>0</v>
      </c>
      <c r="AB48" s="25">
        <f t="shared" si="8"/>
        <v>0</v>
      </c>
      <c r="AC48" s="25">
        <f t="shared" si="9"/>
        <v>1</v>
      </c>
      <c r="AD48" s="25">
        <f t="shared" si="10"/>
        <v>0</v>
      </c>
      <c r="AE48" s="25">
        <f t="shared" si="11"/>
        <v>0</v>
      </c>
      <c r="AF48" s="25">
        <f t="shared" si="12"/>
        <v>0</v>
      </c>
      <c r="AG48" s="25">
        <f t="shared" si="13"/>
        <v>0</v>
      </c>
      <c r="AH48" s="25">
        <f t="shared" si="14"/>
        <v>0</v>
      </c>
      <c r="AI48" s="25">
        <f t="shared" si="15"/>
        <v>0</v>
      </c>
      <c r="AJ48" s="25">
        <f t="shared" si="16"/>
        <v>0</v>
      </c>
      <c r="AK48" s="25">
        <f t="shared" si="17"/>
        <v>0</v>
      </c>
      <c r="AL48" s="25">
        <f t="shared" si="18"/>
        <v>0</v>
      </c>
      <c r="AM48" s="25">
        <f t="shared" si="19"/>
        <v>29.45</v>
      </c>
      <c r="AN48" s="25">
        <f t="shared" si="20"/>
        <v>0</v>
      </c>
      <c r="AO48" s="25">
        <f t="shared" si="21"/>
        <v>0</v>
      </c>
      <c r="AP48" s="25">
        <f t="shared" si="22"/>
        <v>0</v>
      </c>
      <c r="AQ48" s="25">
        <f t="shared" si="23"/>
        <v>0</v>
      </c>
      <c r="AR48" s="25">
        <f t="shared" si="24"/>
        <v>0</v>
      </c>
      <c r="AS48" s="29">
        <f t="shared" si="25"/>
        <v>0</v>
      </c>
      <c r="AT48" s="29">
        <f t="shared" si="26"/>
        <v>29.45</v>
      </c>
      <c r="AU48" s="90"/>
      <c r="AV48" s="90"/>
    </row>
    <row r="49" spans="1:48" s="3" customFormat="1" ht="11.25" customHeight="1">
      <c r="A49" s="43"/>
      <c r="B49" s="43"/>
      <c r="C49" s="41" t="s">
        <v>57</v>
      </c>
      <c r="D49" s="27" t="s">
        <v>132</v>
      </c>
      <c r="E49" s="27"/>
      <c r="F49" s="27"/>
      <c r="G49" s="37">
        <v>1</v>
      </c>
      <c r="H49" s="36">
        <v>1</v>
      </c>
      <c r="I49" s="36">
        <v>1</v>
      </c>
      <c r="J49" s="36">
        <v>1</v>
      </c>
      <c r="K49" s="36">
        <v>1</v>
      </c>
      <c r="L49" s="24" t="s">
        <v>106</v>
      </c>
      <c r="M49" s="23">
        <v>42032</v>
      </c>
      <c r="N49" s="23">
        <v>42032</v>
      </c>
      <c r="O49" s="23">
        <v>42032</v>
      </c>
      <c r="P49" s="23">
        <v>42032</v>
      </c>
      <c r="Q49" s="23"/>
      <c r="R49" s="23">
        <v>42058</v>
      </c>
      <c r="S49" s="26">
        <v>1</v>
      </c>
      <c r="T49" s="26">
        <f t="shared" si="0"/>
        <v>0</v>
      </c>
      <c r="U49" s="26">
        <f t="shared" si="1"/>
        <v>0</v>
      </c>
      <c r="V49" s="26">
        <f t="shared" si="2"/>
        <v>23</v>
      </c>
      <c r="W49" s="26">
        <f t="shared" si="3"/>
        <v>23</v>
      </c>
      <c r="X49" s="26">
        <f t="shared" si="4"/>
        <v>0</v>
      </c>
      <c r="Y49" s="26">
        <f t="shared" si="5"/>
        <v>23</v>
      </c>
      <c r="Z49" s="25">
        <f t="shared" si="6"/>
        <v>0</v>
      </c>
      <c r="AA49" s="25">
        <f t="shared" si="7"/>
        <v>0</v>
      </c>
      <c r="AB49" s="25">
        <f t="shared" si="8"/>
        <v>0</v>
      </c>
      <c r="AC49" s="25">
        <f t="shared" si="9"/>
        <v>1</v>
      </c>
      <c r="AD49" s="25">
        <f t="shared" si="10"/>
        <v>0</v>
      </c>
      <c r="AE49" s="25">
        <f t="shared" si="11"/>
        <v>0</v>
      </c>
      <c r="AF49" s="25">
        <f t="shared" si="12"/>
        <v>0</v>
      </c>
      <c r="AG49" s="25">
        <f t="shared" si="13"/>
        <v>0</v>
      </c>
      <c r="AH49" s="25">
        <f t="shared" si="14"/>
        <v>0</v>
      </c>
      <c r="AI49" s="25">
        <f t="shared" si="15"/>
        <v>0</v>
      </c>
      <c r="AJ49" s="25">
        <f t="shared" si="16"/>
        <v>0</v>
      </c>
      <c r="AK49" s="25">
        <f t="shared" si="17"/>
        <v>0</v>
      </c>
      <c r="AL49" s="25">
        <f t="shared" si="18"/>
        <v>0</v>
      </c>
      <c r="AM49" s="25">
        <f t="shared" si="19"/>
        <v>23</v>
      </c>
      <c r="AN49" s="25">
        <f t="shared" si="20"/>
        <v>0</v>
      </c>
      <c r="AO49" s="25">
        <f t="shared" si="21"/>
        <v>0</v>
      </c>
      <c r="AP49" s="25">
        <f t="shared" si="22"/>
        <v>0</v>
      </c>
      <c r="AQ49" s="25">
        <f t="shared" si="23"/>
        <v>0</v>
      </c>
      <c r="AR49" s="25">
        <f t="shared" si="24"/>
        <v>0</v>
      </c>
      <c r="AS49" s="29">
        <f t="shared" si="25"/>
        <v>0</v>
      </c>
      <c r="AT49" s="29">
        <f t="shared" si="26"/>
        <v>23</v>
      </c>
      <c r="AU49" s="90"/>
      <c r="AV49" s="90"/>
    </row>
    <row r="50" spans="1:48" s="3" customFormat="1" ht="11.25" customHeight="1">
      <c r="A50" s="43"/>
      <c r="B50" s="43"/>
      <c r="C50" s="41" t="s">
        <v>58</v>
      </c>
      <c r="D50" s="27" t="s">
        <v>132</v>
      </c>
      <c r="E50" s="27"/>
      <c r="F50" s="27"/>
      <c r="G50" s="37">
        <v>1</v>
      </c>
      <c r="H50" s="36">
        <v>1</v>
      </c>
      <c r="I50" s="36">
        <v>1</v>
      </c>
      <c r="J50" s="36">
        <v>1</v>
      </c>
      <c r="K50" s="36">
        <v>1</v>
      </c>
      <c r="L50" s="24" t="s">
        <v>106</v>
      </c>
      <c r="M50" s="23">
        <v>42032</v>
      </c>
      <c r="N50" s="23">
        <v>42032</v>
      </c>
      <c r="O50" s="23">
        <v>42032</v>
      </c>
      <c r="P50" s="23">
        <v>42032</v>
      </c>
      <c r="Q50" s="23"/>
      <c r="R50" s="23">
        <v>42139</v>
      </c>
      <c r="S50" s="26">
        <v>1</v>
      </c>
      <c r="T50" s="26">
        <f t="shared" si="0"/>
        <v>0</v>
      </c>
      <c r="U50" s="26">
        <f t="shared" si="1"/>
        <v>0</v>
      </c>
      <c r="V50" s="26">
        <f t="shared" si="2"/>
        <v>23</v>
      </c>
      <c r="W50" s="26">
        <f t="shared" si="3"/>
        <v>23</v>
      </c>
      <c r="X50" s="26">
        <f t="shared" si="4"/>
        <v>0</v>
      </c>
      <c r="Y50" s="26">
        <f t="shared" si="5"/>
        <v>23</v>
      </c>
      <c r="Z50" s="25">
        <f t="shared" si="6"/>
        <v>0</v>
      </c>
      <c r="AA50" s="25">
        <f t="shared" si="7"/>
        <v>0</v>
      </c>
      <c r="AB50" s="25">
        <f t="shared" si="8"/>
        <v>0</v>
      </c>
      <c r="AC50" s="25">
        <f t="shared" si="9"/>
        <v>1</v>
      </c>
      <c r="AD50" s="25">
        <f t="shared" si="10"/>
        <v>0</v>
      </c>
      <c r="AE50" s="25">
        <f t="shared" si="11"/>
        <v>0</v>
      </c>
      <c r="AF50" s="25">
        <f t="shared" si="12"/>
        <v>0</v>
      </c>
      <c r="AG50" s="25">
        <f t="shared" si="13"/>
        <v>0</v>
      </c>
      <c r="AH50" s="25">
        <f t="shared" si="14"/>
        <v>0</v>
      </c>
      <c r="AI50" s="25">
        <f t="shared" si="15"/>
        <v>0</v>
      </c>
      <c r="AJ50" s="25">
        <f t="shared" si="16"/>
        <v>0</v>
      </c>
      <c r="AK50" s="25">
        <f t="shared" si="17"/>
        <v>0</v>
      </c>
      <c r="AL50" s="25">
        <f t="shared" si="18"/>
        <v>0</v>
      </c>
      <c r="AM50" s="25">
        <f t="shared" si="19"/>
        <v>23</v>
      </c>
      <c r="AN50" s="25">
        <f t="shared" si="20"/>
        <v>0</v>
      </c>
      <c r="AO50" s="25">
        <f t="shared" si="21"/>
        <v>0</v>
      </c>
      <c r="AP50" s="25">
        <f t="shared" si="22"/>
        <v>0</v>
      </c>
      <c r="AQ50" s="25">
        <f t="shared" si="23"/>
        <v>0</v>
      </c>
      <c r="AR50" s="25">
        <f t="shared" si="24"/>
        <v>0</v>
      </c>
      <c r="AS50" s="29">
        <f t="shared" si="25"/>
        <v>0</v>
      </c>
      <c r="AT50" s="29">
        <f t="shared" si="26"/>
        <v>23</v>
      </c>
      <c r="AU50" s="90"/>
      <c r="AV50" s="90"/>
    </row>
    <row r="51" spans="1:48" s="3" customFormat="1" ht="11.25" customHeight="1">
      <c r="A51" s="43"/>
      <c r="B51" s="43"/>
      <c r="C51" s="41" t="s">
        <v>59</v>
      </c>
      <c r="D51" s="27" t="s">
        <v>130</v>
      </c>
      <c r="E51" s="27"/>
      <c r="F51" s="27"/>
      <c r="G51" s="37">
        <v>1</v>
      </c>
      <c r="H51" s="36">
        <v>0</v>
      </c>
      <c r="I51" s="36">
        <v>1</v>
      </c>
      <c r="J51" s="36">
        <v>0</v>
      </c>
      <c r="K51" s="36">
        <v>0</v>
      </c>
      <c r="L51" s="24" t="s">
        <v>106</v>
      </c>
      <c r="M51" s="23">
        <v>42032</v>
      </c>
      <c r="N51" s="23">
        <v>42032</v>
      </c>
      <c r="O51" s="23">
        <v>42032</v>
      </c>
      <c r="P51" s="23">
        <v>42032</v>
      </c>
      <c r="Q51" s="23"/>
      <c r="R51" s="23">
        <v>42143</v>
      </c>
      <c r="S51" s="26">
        <v>1</v>
      </c>
      <c r="T51" s="26">
        <f t="shared" si="0"/>
        <v>0</v>
      </c>
      <c r="U51" s="26">
        <f t="shared" si="1"/>
        <v>0</v>
      </c>
      <c r="V51" s="26">
        <f t="shared" si="2"/>
        <v>11</v>
      </c>
      <c r="W51" s="26">
        <f t="shared" si="3"/>
        <v>11</v>
      </c>
      <c r="X51" s="26">
        <f t="shared" si="4"/>
        <v>0</v>
      </c>
      <c r="Y51" s="26">
        <f t="shared" si="5"/>
        <v>11</v>
      </c>
      <c r="Z51" s="25">
        <f t="shared" si="6"/>
        <v>0</v>
      </c>
      <c r="AA51" s="25">
        <f t="shared" si="7"/>
        <v>0</v>
      </c>
      <c r="AB51" s="25">
        <f t="shared" si="8"/>
        <v>1</v>
      </c>
      <c r="AC51" s="25">
        <f t="shared" si="9"/>
        <v>0</v>
      </c>
      <c r="AD51" s="25">
        <f t="shared" si="10"/>
        <v>0</v>
      </c>
      <c r="AE51" s="25">
        <f t="shared" si="11"/>
        <v>0</v>
      </c>
      <c r="AF51" s="25">
        <f t="shared" si="12"/>
        <v>0</v>
      </c>
      <c r="AG51" s="25">
        <f t="shared" si="13"/>
        <v>0</v>
      </c>
      <c r="AH51" s="25">
        <f t="shared" si="14"/>
        <v>0</v>
      </c>
      <c r="AI51" s="25">
        <f t="shared" si="15"/>
        <v>0</v>
      </c>
      <c r="AJ51" s="25">
        <f t="shared" si="16"/>
        <v>0</v>
      </c>
      <c r="AK51" s="25">
        <f t="shared" si="17"/>
        <v>0</v>
      </c>
      <c r="AL51" s="25">
        <f t="shared" si="18"/>
        <v>11</v>
      </c>
      <c r="AM51" s="25">
        <f t="shared" si="19"/>
        <v>0</v>
      </c>
      <c r="AN51" s="25">
        <f t="shared" si="20"/>
        <v>0</v>
      </c>
      <c r="AO51" s="25">
        <f t="shared" si="21"/>
        <v>0</v>
      </c>
      <c r="AP51" s="25">
        <f t="shared" si="22"/>
        <v>0</v>
      </c>
      <c r="AQ51" s="25">
        <f t="shared" si="23"/>
        <v>0</v>
      </c>
      <c r="AR51" s="25">
        <f t="shared" si="24"/>
        <v>0</v>
      </c>
      <c r="AS51" s="29">
        <f t="shared" si="25"/>
        <v>0</v>
      </c>
      <c r="AT51" s="29">
        <f t="shared" si="26"/>
        <v>11</v>
      </c>
      <c r="AU51" s="90"/>
      <c r="AV51" s="90"/>
    </row>
    <row r="52" spans="1:48" s="3" customFormat="1" ht="11.25" customHeight="1">
      <c r="A52" s="43"/>
      <c r="B52" s="43"/>
      <c r="C52" s="41" t="s">
        <v>137</v>
      </c>
      <c r="D52" s="27" t="s">
        <v>133</v>
      </c>
      <c r="E52" s="27"/>
      <c r="F52" s="27"/>
      <c r="G52" s="37">
        <v>2</v>
      </c>
      <c r="H52" s="36">
        <v>0</v>
      </c>
      <c r="I52" s="36">
        <v>1</v>
      </c>
      <c r="J52" s="36">
        <v>0</v>
      </c>
      <c r="K52" s="36">
        <v>0</v>
      </c>
      <c r="L52" s="24" t="s">
        <v>106</v>
      </c>
      <c r="M52" s="23">
        <v>42032</v>
      </c>
      <c r="N52" s="23">
        <v>42032</v>
      </c>
      <c r="O52" s="23">
        <v>42032</v>
      </c>
      <c r="P52" s="23">
        <v>42032</v>
      </c>
      <c r="Q52" s="23"/>
      <c r="R52" s="23">
        <v>42046</v>
      </c>
      <c r="S52" s="26">
        <v>1</v>
      </c>
      <c r="T52" s="26">
        <f t="shared" si="0"/>
        <v>0</v>
      </c>
      <c r="U52" s="26">
        <f t="shared" si="1"/>
        <v>0</v>
      </c>
      <c r="V52" s="26">
        <f t="shared" si="2"/>
        <v>17.45</v>
      </c>
      <c r="W52" s="26">
        <f t="shared" si="3"/>
        <v>17.45</v>
      </c>
      <c r="X52" s="26">
        <f t="shared" si="4"/>
        <v>0</v>
      </c>
      <c r="Y52" s="26">
        <f t="shared" si="5"/>
        <v>17.45</v>
      </c>
      <c r="Z52" s="25">
        <f t="shared" ref="Z52" si="27">IF(S52 &amp; D52 = "1메뉴",1,0)</f>
        <v>0</v>
      </c>
      <c r="AA52" s="25">
        <f t="shared" ref="AA52" si="28">IF(S52 &amp; D52 = "1출력물",1,0)</f>
        <v>0</v>
      </c>
      <c r="AB52" s="25">
        <f t="shared" ref="AB52" si="29">IF(S52 &amp; D52 = "1팝업",1,0)</f>
        <v>1</v>
      </c>
      <c r="AC52" s="25">
        <f t="shared" ref="AC52" si="30">IF(S52 &amp; D52 = "1탭",1,0)</f>
        <v>0</v>
      </c>
      <c r="AD52" s="25">
        <f t="shared" ref="AD52" si="31">IF(S52 &amp; D52 = "1배치",1,0)</f>
        <v>0</v>
      </c>
      <c r="AE52" s="25">
        <f t="shared" ref="AE52" si="32">IF(S52 &amp; D52 = "2메뉴",1,0)</f>
        <v>0</v>
      </c>
      <c r="AF52" s="25">
        <f t="shared" ref="AF52" si="33">IF(S52 &amp; D52 = "2출력물",1,0)</f>
        <v>0</v>
      </c>
      <c r="AG52" s="25">
        <f t="shared" ref="AG52" si="34">IF(S52 &amp; D52 = "2팝업",1,0)</f>
        <v>0</v>
      </c>
      <c r="AH52" s="25">
        <f t="shared" ref="AH52" si="35">IF(S52 &amp; D52 = "2탭",1,0)</f>
        <v>0</v>
      </c>
      <c r="AI52" s="25">
        <f t="shared" ref="AI52" si="36">IF(S52 &amp; D52 = "2배치",1,0)</f>
        <v>0</v>
      </c>
      <c r="AJ52" s="25">
        <f t="shared" si="16"/>
        <v>0</v>
      </c>
      <c r="AK52" s="25">
        <f t="shared" si="17"/>
        <v>0</v>
      </c>
      <c r="AL52" s="25">
        <f t="shared" si="18"/>
        <v>17.45</v>
      </c>
      <c r="AM52" s="25">
        <f t="shared" si="19"/>
        <v>0</v>
      </c>
      <c r="AN52" s="25">
        <f t="shared" si="20"/>
        <v>0</v>
      </c>
      <c r="AO52" s="25">
        <f t="shared" si="21"/>
        <v>0</v>
      </c>
      <c r="AP52" s="25">
        <f t="shared" si="22"/>
        <v>0</v>
      </c>
      <c r="AQ52" s="25">
        <f t="shared" si="23"/>
        <v>0</v>
      </c>
      <c r="AR52" s="25">
        <f t="shared" si="24"/>
        <v>0</v>
      </c>
      <c r="AS52" s="29">
        <f t="shared" si="25"/>
        <v>0</v>
      </c>
      <c r="AT52" s="29">
        <f t="shared" si="26"/>
        <v>17.45</v>
      </c>
      <c r="AU52" s="90"/>
      <c r="AV52" s="90"/>
    </row>
    <row r="53" spans="1:48" s="3" customFormat="1" ht="11.25" customHeight="1">
      <c r="A53" s="43"/>
      <c r="B53" s="43"/>
      <c r="C53" s="41" t="s">
        <v>328</v>
      </c>
      <c r="D53" s="27" t="s">
        <v>130</v>
      </c>
      <c r="E53" s="27"/>
      <c r="F53" s="27"/>
      <c r="G53" s="37">
        <v>1</v>
      </c>
      <c r="H53" s="36">
        <v>0</v>
      </c>
      <c r="I53" s="36">
        <v>1</v>
      </c>
      <c r="J53" s="36">
        <v>0</v>
      </c>
      <c r="K53" s="36">
        <v>0</v>
      </c>
      <c r="L53" s="24" t="s">
        <v>106</v>
      </c>
      <c r="M53" s="23">
        <v>42213</v>
      </c>
      <c r="N53" s="23">
        <v>42213</v>
      </c>
      <c r="O53" s="23">
        <v>42213</v>
      </c>
      <c r="P53" s="23">
        <v>42213</v>
      </c>
      <c r="Q53" s="23"/>
      <c r="R53" s="23"/>
      <c r="S53" s="26">
        <v>2</v>
      </c>
      <c r="T53" s="26">
        <f t="shared" si="0"/>
        <v>0</v>
      </c>
      <c r="U53" s="26">
        <f t="shared" si="1"/>
        <v>0</v>
      </c>
      <c r="V53" s="26">
        <f t="shared" si="2"/>
        <v>11</v>
      </c>
      <c r="W53" s="26">
        <f t="shared" si="3"/>
        <v>11</v>
      </c>
      <c r="X53" s="26">
        <f t="shared" ref="X53" si="37">IF(D53&lt;&gt;"메뉴",0,IF(ISBLANK(R53), 0, 1))</f>
        <v>0</v>
      </c>
      <c r="Y53" s="26">
        <f t="shared" ref="Y53" si="38">IF(ISBLANK(R53), 0, AT53)</f>
        <v>0</v>
      </c>
      <c r="Z53" s="25">
        <f t="shared" ref="Z53" si="39">IF(S53 &amp; D53 = "1메뉴",1,0)</f>
        <v>0</v>
      </c>
      <c r="AA53" s="25">
        <f t="shared" ref="AA53" si="40">IF(S53 &amp; D53 = "1출력물",1,0)</f>
        <v>0</v>
      </c>
      <c r="AB53" s="25">
        <f t="shared" ref="AB53" si="41">IF(S53 &amp; D53 = "1팝업",1,0)</f>
        <v>0</v>
      </c>
      <c r="AC53" s="25">
        <f t="shared" ref="AC53" si="42">IF(S53 &amp; D53 = "1탭",1,0)</f>
        <v>0</v>
      </c>
      <c r="AD53" s="25">
        <f t="shared" ref="AD53" si="43">IF(S53 &amp; D53 = "1배치",1,0)</f>
        <v>0</v>
      </c>
      <c r="AE53" s="25">
        <f t="shared" ref="AE53" si="44">IF(S53 &amp; D53 = "2메뉴",1,0)</f>
        <v>0</v>
      </c>
      <c r="AF53" s="25">
        <f t="shared" ref="AF53" si="45">IF(S53 &amp; D53 = "2출력물",1,0)</f>
        <v>0</v>
      </c>
      <c r="AG53" s="25">
        <f t="shared" ref="AG53" si="46">IF(S53 &amp; D53 = "2팝업",1,0)</f>
        <v>1</v>
      </c>
      <c r="AH53" s="25">
        <f t="shared" ref="AH53" si="47">IF(S53 &amp; D53 = "2탭",1,0)</f>
        <v>0</v>
      </c>
      <c r="AI53" s="25">
        <f t="shared" ref="AI53" si="48">IF(S53 &amp; D53 = "2배치",1,0)</f>
        <v>0</v>
      </c>
      <c r="AJ53" s="25">
        <f t="shared" ref="AJ53" si="49">IF(S53 &amp; D53 = "1메뉴",G53*6.45 + H53*4 + I53*4.55 + J53*4 + K53*4,0)</f>
        <v>0</v>
      </c>
      <c r="AK53" s="25">
        <f t="shared" ref="AK53" si="50">IF(S53 &amp; D53 = "1출력물",G53*5.4 + H53*4 + I53*4.55 + J53*4 + K53*4,0)</f>
        <v>0</v>
      </c>
      <c r="AL53" s="25">
        <f t="shared" ref="AL53" si="51">IF(S53 &amp; D53 = "1팝업",G53*6.45 + H53*4 + I53*4.55 + J53*4 + K53*4,0)</f>
        <v>0</v>
      </c>
      <c r="AM53" s="25">
        <f t="shared" ref="AM53" si="52">IF(S53 &amp; D53 = "1탭",G53*6.45 + H53*4 + I53*4.55 + J53*4 + K53*4,0)</f>
        <v>0</v>
      </c>
      <c r="AN53" s="25">
        <f t="shared" ref="AN53" si="53">IF(S53 &amp; D53 = "1배치",G53*6.45 + H53*4 + I53*4.55 + J53*4 + K53*4,0)</f>
        <v>0</v>
      </c>
      <c r="AO53" s="25">
        <f t="shared" ref="AO53" si="54">IF(S53 &amp; D53 = "2메뉴",G53*6.45 + H53*4 + I53*4.55 + J53*4 + K53*4,0)</f>
        <v>0</v>
      </c>
      <c r="AP53" s="25">
        <f t="shared" ref="AP53" si="55">IF(S53 &amp; D53 = "2출력물",G53*5.4 + H53*4 + I53*4.55 + J53*4 + K53*4,0)</f>
        <v>0</v>
      </c>
      <c r="AQ53" s="25">
        <f t="shared" ref="AQ53" si="56">IF(S53 &amp; D53 = "2팝업",G53*6.45 + H53*4 + I53*4.55 + J53*4 + K53*4,0)</f>
        <v>11</v>
      </c>
      <c r="AR53" s="25">
        <f t="shared" ref="AR53" si="57">IF(S53 &amp; D53 = "2탭",G53*6.45 + H53*4 + I53*4.55 + J53*4 + K53*4,0)</f>
        <v>0</v>
      </c>
      <c r="AS53" s="29">
        <f t="shared" ref="AS53" si="58">IF(S53 &amp; D53 = "2배치",G53*6.45 + H53*4 + I53*4.55 + J53*4 + K53*4,0)</f>
        <v>0</v>
      </c>
      <c r="AT53" s="29">
        <f t="shared" ref="AT53" si="59">SUM(AJ53:AS53)</f>
        <v>11</v>
      </c>
      <c r="AU53" s="90"/>
      <c r="AV53" s="90"/>
    </row>
    <row r="54" spans="1:48" s="3" customFormat="1" ht="11.25" customHeight="1">
      <c r="A54" s="43"/>
      <c r="B54" s="43"/>
      <c r="C54" s="41" t="s">
        <v>121</v>
      </c>
      <c r="D54" s="27" t="s">
        <v>107</v>
      </c>
      <c r="E54" s="27"/>
      <c r="F54" s="27"/>
      <c r="G54" s="37">
        <v>3</v>
      </c>
      <c r="H54" s="36">
        <v>0</v>
      </c>
      <c r="I54" s="36">
        <v>1</v>
      </c>
      <c r="J54" s="36">
        <v>0</v>
      </c>
      <c r="K54" s="36">
        <v>0</v>
      </c>
      <c r="L54" s="24" t="s">
        <v>106</v>
      </c>
      <c r="M54" s="23">
        <v>42033</v>
      </c>
      <c r="N54" s="23">
        <v>42033</v>
      </c>
      <c r="O54" s="23">
        <v>42033</v>
      </c>
      <c r="P54" s="23">
        <v>42033</v>
      </c>
      <c r="Q54" s="23"/>
      <c r="R54" s="23">
        <v>42142</v>
      </c>
      <c r="S54" s="26">
        <v>1</v>
      </c>
      <c r="T54" s="26">
        <f t="shared" si="0"/>
        <v>1</v>
      </c>
      <c r="U54" s="26">
        <f t="shared" si="1"/>
        <v>1</v>
      </c>
      <c r="V54" s="26">
        <f t="shared" si="2"/>
        <v>23.900000000000002</v>
      </c>
      <c r="W54" s="26">
        <f t="shared" si="3"/>
        <v>23.900000000000002</v>
      </c>
      <c r="X54" s="26">
        <f t="shared" si="4"/>
        <v>1</v>
      </c>
      <c r="Y54" s="26">
        <f t="shared" si="5"/>
        <v>23.900000000000002</v>
      </c>
      <c r="Z54" s="25">
        <f t="shared" si="6"/>
        <v>1</v>
      </c>
      <c r="AA54" s="25">
        <f t="shared" si="7"/>
        <v>0</v>
      </c>
      <c r="AB54" s="25">
        <f t="shared" si="8"/>
        <v>0</v>
      </c>
      <c r="AC54" s="25">
        <f t="shared" si="9"/>
        <v>0</v>
      </c>
      <c r="AD54" s="25">
        <f t="shared" si="10"/>
        <v>0</v>
      </c>
      <c r="AE54" s="25">
        <f t="shared" si="11"/>
        <v>0</v>
      </c>
      <c r="AF54" s="25">
        <f t="shared" si="12"/>
        <v>0</v>
      </c>
      <c r="AG54" s="25">
        <f t="shared" si="13"/>
        <v>0</v>
      </c>
      <c r="AH54" s="25">
        <f t="shared" si="14"/>
        <v>0</v>
      </c>
      <c r="AI54" s="25">
        <f t="shared" si="15"/>
        <v>0</v>
      </c>
      <c r="AJ54" s="25">
        <f t="shared" si="16"/>
        <v>23.900000000000002</v>
      </c>
      <c r="AK54" s="25">
        <f t="shared" si="17"/>
        <v>0</v>
      </c>
      <c r="AL54" s="25">
        <f t="shared" si="18"/>
        <v>0</v>
      </c>
      <c r="AM54" s="25">
        <f t="shared" si="19"/>
        <v>0</v>
      </c>
      <c r="AN54" s="25">
        <f t="shared" si="20"/>
        <v>0</v>
      </c>
      <c r="AO54" s="25">
        <f t="shared" si="21"/>
        <v>0</v>
      </c>
      <c r="AP54" s="25">
        <f t="shared" si="22"/>
        <v>0</v>
      </c>
      <c r="AQ54" s="25">
        <f t="shared" si="23"/>
        <v>0</v>
      </c>
      <c r="AR54" s="25">
        <f t="shared" si="24"/>
        <v>0</v>
      </c>
      <c r="AS54" s="29">
        <f t="shared" si="25"/>
        <v>0</v>
      </c>
      <c r="AT54" s="29">
        <f t="shared" si="26"/>
        <v>23.900000000000002</v>
      </c>
      <c r="AU54" s="90"/>
      <c r="AV54" s="90"/>
    </row>
    <row r="55" spans="1:48" s="3" customFormat="1" ht="11.25" customHeight="1">
      <c r="A55" s="43"/>
      <c r="B55" s="43"/>
      <c r="C55" s="41" t="s">
        <v>60</v>
      </c>
      <c r="D55" s="27" t="s">
        <v>132</v>
      </c>
      <c r="E55" s="27"/>
      <c r="F55" s="27"/>
      <c r="G55" s="37">
        <v>1</v>
      </c>
      <c r="H55" s="36">
        <v>1</v>
      </c>
      <c r="I55" s="36">
        <v>0</v>
      </c>
      <c r="J55" s="36">
        <v>1</v>
      </c>
      <c r="K55" s="36">
        <v>1</v>
      </c>
      <c r="L55" s="24" t="s">
        <v>106</v>
      </c>
      <c r="M55" s="23">
        <v>42033</v>
      </c>
      <c r="N55" s="23">
        <v>42033</v>
      </c>
      <c r="O55" s="23">
        <v>42033</v>
      </c>
      <c r="P55" s="23">
        <v>42033</v>
      </c>
      <c r="Q55" s="23"/>
      <c r="R55" s="23">
        <v>42046</v>
      </c>
      <c r="S55" s="26">
        <v>1</v>
      </c>
      <c r="T55" s="26">
        <f t="shared" si="0"/>
        <v>0</v>
      </c>
      <c r="U55" s="26">
        <f t="shared" si="1"/>
        <v>0</v>
      </c>
      <c r="V55" s="26">
        <f t="shared" si="2"/>
        <v>18.45</v>
      </c>
      <c r="W55" s="26">
        <f t="shared" si="3"/>
        <v>18.45</v>
      </c>
      <c r="X55" s="26">
        <f t="shared" si="4"/>
        <v>0</v>
      </c>
      <c r="Y55" s="26">
        <f t="shared" si="5"/>
        <v>18.45</v>
      </c>
      <c r="Z55" s="25">
        <f t="shared" si="6"/>
        <v>0</v>
      </c>
      <c r="AA55" s="25">
        <f t="shared" si="7"/>
        <v>0</v>
      </c>
      <c r="AB55" s="25">
        <f t="shared" si="8"/>
        <v>0</v>
      </c>
      <c r="AC55" s="25">
        <f t="shared" si="9"/>
        <v>1</v>
      </c>
      <c r="AD55" s="25">
        <f t="shared" si="10"/>
        <v>0</v>
      </c>
      <c r="AE55" s="25">
        <f t="shared" si="11"/>
        <v>0</v>
      </c>
      <c r="AF55" s="25">
        <f t="shared" si="12"/>
        <v>0</v>
      </c>
      <c r="AG55" s="25">
        <f t="shared" si="13"/>
        <v>0</v>
      </c>
      <c r="AH55" s="25">
        <f t="shared" si="14"/>
        <v>0</v>
      </c>
      <c r="AI55" s="25">
        <f t="shared" si="15"/>
        <v>0</v>
      </c>
      <c r="AJ55" s="25">
        <f t="shared" si="16"/>
        <v>0</v>
      </c>
      <c r="AK55" s="25">
        <f t="shared" si="17"/>
        <v>0</v>
      </c>
      <c r="AL55" s="25">
        <f t="shared" si="18"/>
        <v>0</v>
      </c>
      <c r="AM55" s="25">
        <f t="shared" si="19"/>
        <v>18.45</v>
      </c>
      <c r="AN55" s="25">
        <f t="shared" si="20"/>
        <v>0</v>
      </c>
      <c r="AO55" s="25">
        <f t="shared" si="21"/>
        <v>0</v>
      </c>
      <c r="AP55" s="25">
        <f t="shared" si="22"/>
        <v>0</v>
      </c>
      <c r="AQ55" s="25">
        <f t="shared" si="23"/>
        <v>0</v>
      </c>
      <c r="AR55" s="25">
        <f t="shared" si="24"/>
        <v>0</v>
      </c>
      <c r="AS55" s="29">
        <f t="shared" si="25"/>
        <v>0</v>
      </c>
      <c r="AT55" s="29">
        <f t="shared" si="26"/>
        <v>18.45</v>
      </c>
      <c r="AU55" s="90"/>
      <c r="AV55" s="90"/>
    </row>
    <row r="56" spans="1:48" s="3" customFormat="1" ht="11.25" customHeight="1">
      <c r="A56" s="43"/>
      <c r="B56" s="43"/>
      <c r="C56" s="41" t="s">
        <v>168</v>
      </c>
      <c r="D56" s="27" t="s">
        <v>132</v>
      </c>
      <c r="E56" s="27"/>
      <c r="F56" s="27"/>
      <c r="G56" s="37">
        <v>3</v>
      </c>
      <c r="H56" s="36">
        <v>1</v>
      </c>
      <c r="I56" s="36">
        <v>1</v>
      </c>
      <c r="J56" s="36">
        <v>1</v>
      </c>
      <c r="K56" s="36">
        <v>1</v>
      </c>
      <c r="L56" s="24" t="s">
        <v>106</v>
      </c>
      <c r="M56" s="23">
        <v>42033</v>
      </c>
      <c r="N56" s="23">
        <v>42033</v>
      </c>
      <c r="O56" s="23">
        <v>42033</v>
      </c>
      <c r="P56" s="23">
        <v>42033</v>
      </c>
      <c r="Q56" s="23"/>
      <c r="R56" s="23">
        <v>42058</v>
      </c>
      <c r="S56" s="26">
        <v>1</v>
      </c>
      <c r="T56" s="26">
        <f t="shared" si="0"/>
        <v>0</v>
      </c>
      <c r="U56" s="26">
        <f t="shared" si="1"/>
        <v>0</v>
      </c>
      <c r="V56" s="26">
        <f t="shared" si="2"/>
        <v>35.900000000000006</v>
      </c>
      <c r="W56" s="26">
        <f t="shared" si="3"/>
        <v>35.900000000000006</v>
      </c>
      <c r="X56" s="26">
        <f t="shared" si="4"/>
        <v>0</v>
      </c>
      <c r="Y56" s="26">
        <f t="shared" si="5"/>
        <v>35.900000000000006</v>
      </c>
      <c r="Z56" s="25">
        <f t="shared" si="6"/>
        <v>0</v>
      </c>
      <c r="AA56" s="25">
        <f t="shared" si="7"/>
        <v>0</v>
      </c>
      <c r="AB56" s="25">
        <f t="shared" si="8"/>
        <v>0</v>
      </c>
      <c r="AC56" s="25">
        <f t="shared" si="9"/>
        <v>1</v>
      </c>
      <c r="AD56" s="25">
        <f t="shared" si="10"/>
        <v>0</v>
      </c>
      <c r="AE56" s="25">
        <f t="shared" si="11"/>
        <v>0</v>
      </c>
      <c r="AF56" s="25">
        <f t="shared" si="12"/>
        <v>0</v>
      </c>
      <c r="AG56" s="25">
        <f t="shared" si="13"/>
        <v>0</v>
      </c>
      <c r="AH56" s="25">
        <f t="shared" si="14"/>
        <v>0</v>
      </c>
      <c r="AI56" s="25">
        <f t="shared" si="15"/>
        <v>0</v>
      </c>
      <c r="AJ56" s="25">
        <f t="shared" si="16"/>
        <v>0</v>
      </c>
      <c r="AK56" s="25">
        <f t="shared" si="17"/>
        <v>0</v>
      </c>
      <c r="AL56" s="25">
        <f t="shared" si="18"/>
        <v>0</v>
      </c>
      <c r="AM56" s="25">
        <f t="shared" si="19"/>
        <v>35.900000000000006</v>
      </c>
      <c r="AN56" s="25">
        <f t="shared" si="20"/>
        <v>0</v>
      </c>
      <c r="AO56" s="25">
        <f t="shared" si="21"/>
        <v>0</v>
      </c>
      <c r="AP56" s="25">
        <f t="shared" si="22"/>
        <v>0</v>
      </c>
      <c r="AQ56" s="25">
        <f t="shared" si="23"/>
        <v>0</v>
      </c>
      <c r="AR56" s="25">
        <f t="shared" si="24"/>
        <v>0</v>
      </c>
      <c r="AS56" s="29">
        <f t="shared" si="25"/>
        <v>0</v>
      </c>
      <c r="AT56" s="29">
        <f t="shared" si="26"/>
        <v>35.900000000000006</v>
      </c>
      <c r="AU56" s="90"/>
      <c r="AV56" s="90"/>
    </row>
    <row r="57" spans="1:48" s="3" customFormat="1" ht="11.25" customHeight="1">
      <c r="A57" s="43"/>
      <c r="B57" s="43"/>
      <c r="C57" s="41" t="s">
        <v>169</v>
      </c>
      <c r="D57" s="27" t="s">
        <v>130</v>
      </c>
      <c r="E57" s="27"/>
      <c r="F57" s="27"/>
      <c r="G57" s="37">
        <v>3</v>
      </c>
      <c r="H57" s="36">
        <v>1</v>
      </c>
      <c r="I57" s="36">
        <v>1</v>
      </c>
      <c r="J57" s="36">
        <v>1</v>
      </c>
      <c r="K57" s="36">
        <v>1</v>
      </c>
      <c r="L57" s="24" t="s">
        <v>106</v>
      </c>
      <c r="M57" s="23">
        <v>42039</v>
      </c>
      <c r="N57" s="23">
        <v>42039</v>
      </c>
      <c r="O57" s="23">
        <v>42039</v>
      </c>
      <c r="P57" s="23">
        <v>42040</v>
      </c>
      <c r="Q57" s="23"/>
      <c r="R57" s="23">
        <v>42142</v>
      </c>
      <c r="S57" s="26">
        <v>1</v>
      </c>
      <c r="T57" s="26">
        <f t="shared" si="0"/>
        <v>0</v>
      </c>
      <c r="U57" s="26">
        <f t="shared" si="1"/>
        <v>0</v>
      </c>
      <c r="V57" s="26">
        <f t="shared" si="2"/>
        <v>35.900000000000006</v>
      </c>
      <c r="W57" s="26">
        <f t="shared" si="3"/>
        <v>35.900000000000006</v>
      </c>
      <c r="X57" s="26">
        <f t="shared" ref="X57:X58" si="60">IF(D57&lt;&gt;"메뉴",0,IF(ISBLANK(R57), 0, 1))</f>
        <v>0</v>
      </c>
      <c r="Y57" s="26">
        <f t="shared" si="5"/>
        <v>35.900000000000006</v>
      </c>
      <c r="Z57" s="25">
        <f t="shared" ref="Z57:Z58" si="61">IF(S57 &amp; D57 = "1메뉴",1,0)</f>
        <v>0</v>
      </c>
      <c r="AA57" s="25">
        <f t="shared" ref="AA57:AA58" si="62">IF(S57 &amp; D57 = "1출력물",1,0)</f>
        <v>0</v>
      </c>
      <c r="AB57" s="25">
        <f t="shared" ref="AB57:AB58" si="63">IF(S57 &amp; D57 = "1팝업",1,0)</f>
        <v>1</v>
      </c>
      <c r="AC57" s="25">
        <f t="shared" ref="AC57:AC58" si="64">IF(S57 &amp; D57 = "1탭",1,0)</f>
        <v>0</v>
      </c>
      <c r="AD57" s="25">
        <f t="shared" ref="AD57:AD58" si="65">IF(S57 &amp; D57 = "1배치",1,0)</f>
        <v>0</v>
      </c>
      <c r="AE57" s="25">
        <f t="shared" ref="AE57:AE58" si="66">IF(S57 &amp; D57 = "2메뉴",1,0)</f>
        <v>0</v>
      </c>
      <c r="AF57" s="25">
        <f t="shared" ref="AF57:AF58" si="67">IF(S57 &amp; D57 = "2출력물",1,0)</f>
        <v>0</v>
      </c>
      <c r="AG57" s="25">
        <f t="shared" ref="AG57:AG58" si="68">IF(S57 &amp; D57 = "2팝업",1,0)</f>
        <v>0</v>
      </c>
      <c r="AH57" s="25">
        <f t="shared" ref="AH57:AH58" si="69">IF(S57 &amp; D57 = "2탭",1,0)</f>
        <v>0</v>
      </c>
      <c r="AI57" s="25">
        <f t="shared" ref="AI57:AI58" si="70">IF(S57 &amp; D57 = "2배치",1,0)</f>
        <v>0</v>
      </c>
      <c r="AJ57" s="25">
        <f t="shared" ref="AJ57:AJ58" si="71">IF(S57 &amp; D57 = "1메뉴",G57*6.45 + H57*4 + I57*4.55 + J57*4 + K57*4,0)</f>
        <v>0</v>
      </c>
      <c r="AK57" s="25">
        <f t="shared" ref="AK57:AK58" si="72">IF(S57 &amp; D57 = "1출력물",G57*5.4 + H57*4 + I57*4.55 + J57*4 + K57*4,0)</f>
        <v>0</v>
      </c>
      <c r="AL57" s="25">
        <f t="shared" ref="AL57:AL58" si="73">IF(S57 &amp; D57 = "1팝업",G57*6.45 + H57*4 + I57*4.55 + J57*4 + K57*4,0)</f>
        <v>35.900000000000006</v>
      </c>
      <c r="AM57" s="25">
        <f t="shared" ref="AM57:AM58" si="74">IF(S57 &amp; D57 = "1탭",G57*6.45 + H57*4 + I57*4.55 + J57*4 + K57*4,0)</f>
        <v>0</v>
      </c>
      <c r="AN57" s="25">
        <f t="shared" ref="AN57:AN58" si="75">IF(S57 &amp; D57 = "1배치",G57*6.45 + H57*4 + I57*4.55 + J57*4 + K57*4,0)</f>
        <v>0</v>
      </c>
      <c r="AO57" s="25">
        <f t="shared" ref="AO57:AO58" si="76">IF(S57 &amp; D57 = "2메뉴",G57*6.45 + H57*4 + I57*4.55 + J57*4 + K57*4,0)</f>
        <v>0</v>
      </c>
      <c r="AP57" s="25">
        <f t="shared" ref="AP57:AP58" si="77">IF(S57 &amp; D57 = "2출력물",G57*5.4 + H57*4 + I57*4.55 + J57*4 + K57*4,0)</f>
        <v>0</v>
      </c>
      <c r="AQ57" s="25">
        <f t="shared" ref="AQ57:AQ58" si="78">IF(S57 &amp; D57 = "2팝업",G57*6.45 + H57*4 + I57*4.55 + J57*4 + K57*4,0)</f>
        <v>0</v>
      </c>
      <c r="AR57" s="25">
        <f t="shared" ref="AR57:AR58" si="79">IF(S57 &amp; D57 = "2탭",G57*6.45 + H57*4 + I57*4.55 + J57*4 + K57*4,0)</f>
        <v>0</v>
      </c>
      <c r="AS57" s="29">
        <f t="shared" ref="AS57:AS58" si="80">IF(S57 &amp; D57 = "2배치",G57*6.45 + H57*4 + I57*4.55 + J57*4 + K57*4,0)</f>
        <v>0</v>
      </c>
      <c r="AT57" s="29">
        <f t="shared" ref="AT57:AT58" si="81">SUM(AJ57:AS57)</f>
        <v>35.900000000000006</v>
      </c>
      <c r="AU57" s="90"/>
      <c r="AV57" s="90"/>
    </row>
    <row r="58" spans="1:48" s="3" customFormat="1" ht="11.25" customHeight="1">
      <c r="A58" s="43"/>
      <c r="B58" s="43"/>
      <c r="C58" s="41" t="s">
        <v>170</v>
      </c>
      <c r="D58" s="27" t="s">
        <v>130</v>
      </c>
      <c r="E58" s="27"/>
      <c r="F58" s="27"/>
      <c r="G58" s="37">
        <v>3</v>
      </c>
      <c r="H58" s="36">
        <v>1</v>
      </c>
      <c r="I58" s="36">
        <v>1</v>
      </c>
      <c r="J58" s="36">
        <v>1</v>
      </c>
      <c r="K58" s="36">
        <v>1</v>
      </c>
      <c r="L58" s="24" t="s">
        <v>106</v>
      </c>
      <c r="M58" s="23">
        <v>42068</v>
      </c>
      <c r="N58" s="23">
        <v>42068</v>
      </c>
      <c r="O58" s="23">
        <v>42072</v>
      </c>
      <c r="P58" s="23">
        <v>42072</v>
      </c>
      <c r="Q58" s="23"/>
      <c r="R58" s="23">
        <v>42142</v>
      </c>
      <c r="S58" s="26">
        <v>1</v>
      </c>
      <c r="T58" s="26">
        <f t="shared" si="0"/>
        <v>0</v>
      </c>
      <c r="U58" s="26">
        <f t="shared" si="1"/>
        <v>0</v>
      </c>
      <c r="V58" s="26">
        <f t="shared" si="2"/>
        <v>35.900000000000006</v>
      </c>
      <c r="W58" s="26">
        <f t="shared" si="3"/>
        <v>35.900000000000006</v>
      </c>
      <c r="X58" s="26">
        <f t="shared" si="60"/>
        <v>0</v>
      </c>
      <c r="Y58" s="26">
        <f t="shared" si="5"/>
        <v>35.900000000000006</v>
      </c>
      <c r="Z58" s="25">
        <f t="shared" si="61"/>
        <v>0</v>
      </c>
      <c r="AA58" s="25">
        <f t="shared" si="62"/>
        <v>0</v>
      </c>
      <c r="AB58" s="25">
        <f t="shared" si="63"/>
        <v>1</v>
      </c>
      <c r="AC58" s="25">
        <f t="shared" si="64"/>
        <v>0</v>
      </c>
      <c r="AD58" s="25">
        <f t="shared" si="65"/>
        <v>0</v>
      </c>
      <c r="AE58" s="25">
        <f t="shared" si="66"/>
        <v>0</v>
      </c>
      <c r="AF58" s="25">
        <f t="shared" si="67"/>
        <v>0</v>
      </c>
      <c r="AG58" s="25">
        <f t="shared" si="68"/>
        <v>0</v>
      </c>
      <c r="AH58" s="25">
        <f t="shared" si="69"/>
        <v>0</v>
      </c>
      <c r="AI58" s="25">
        <f t="shared" si="70"/>
        <v>0</v>
      </c>
      <c r="AJ58" s="25">
        <f t="shared" si="71"/>
        <v>0</v>
      </c>
      <c r="AK58" s="25">
        <f t="shared" si="72"/>
        <v>0</v>
      </c>
      <c r="AL58" s="25">
        <f t="shared" si="73"/>
        <v>35.900000000000006</v>
      </c>
      <c r="AM58" s="25">
        <f t="shared" si="74"/>
        <v>0</v>
      </c>
      <c r="AN58" s="25">
        <f t="shared" si="75"/>
        <v>0</v>
      </c>
      <c r="AO58" s="25">
        <f t="shared" si="76"/>
        <v>0</v>
      </c>
      <c r="AP58" s="25">
        <f t="shared" si="77"/>
        <v>0</v>
      </c>
      <c r="AQ58" s="25">
        <f t="shared" si="78"/>
        <v>0</v>
      </c>
      <c r="AR58" s="25">
        <f t="shared" si="79"/>
        <v>0</v>
      </c>
      <c r="AS58" s="29">
        <f t="shared" si="80"/>
        <v>0</v>
      </c>
      <c r="AT58" s="29">
        <f t="shared" si="81"/>
        <v>35.900000000000006</v>
      </c>
      <c r="AU58" s="90"/>
      <c r="AV58" s="90"/>
    </row>
    <row r="59" spans="1:48" s="3" customFormat="1" ht="11.25" customHeight="1">
      <c r="A59" s="43"/>
      <c r="B59" s="43"/>
      <c r="C59" s="41" t="s">
        <v>122</v>
      </c>
      <c r="D59" s="27" t="s">
        <v>107</v>
      </c>
      <c r="E59" s="27" t="s">
        <v>222</v>
      </c>
      <c r="F59" s="27"/>
      <c r="G59" s="37">
        <v>2</v>
      </c>
      <c r="H59" s="36">
        <v>1</v>
      </c>
      <c r="I59" s="36">
        <v>1</v>
      </c>
      <c r="J59" s="36">
        <v>1</v>
      </c>
      <c r="K59" s="36">
        <v>1</v>
      </c>
      <c r="L59" s="24" t="s">
        <v>106</v>
      </c>
      <c r="M59" s="23">
        <v>42034</v>
      </c>
      <c r="N59" s="23">
        <v>42034</v>
      </c>
      <c r="O59" s="23">
        <v>42034</v>
      </c>
      <c r="P59" s="23">
        <v>42034</v>
      </c>
      <c r="Q59" s="23"/>
      <c r="R59" s="23">
        <v>42142</v>
      </c>
      <c r="S59" s="26">
        <v>1</v>
      </c>
      <c r="T59" s="26">
        <f t="shared" si="0"/>
        <v>1</v>
      </c>
      <c r="U59" s="26">
        <f t="shared" si="1"/>
        <v>1</v>
      </c>
      <c r="V59" s="26">
        <f t="shared" si="2"/>
        <v>29.45</v>
      </c>
      <c r="W59" s="26">
        <f t="shared" si="3"/>
        <v>29.45</v>
      </c>
      <c r="X59" s="26">
        <f t="shared" si="4"/>
        <v>1</v>
      </c>
      <c r="Y59" s="26">
        <f t="shared" si="5"/>
        <v>29.45</v>
      </c>
      <c r="Z59" s="25">
        <f t="shared" si="6"/>
        <v>1</v>
      </c>
      <c r="AA59" s="25">
        <f t="shared" si="7"/>
        <v>0</v>
      </c>
      <c r="AB59" s="25">
        <f t="shared" si="8"/>
        <v>0</v>
      </c>
      <c r="AC59" s="25">
        <f t="shared" si="9"/>
        <v>0</v>
      </c>
      <c r="AD59" s="25">
        <f t="shared" si="10"/>
        <v>0</v>
      </c>
      <c r="AE59" s="25">
        <f t="shared" si="11"/>
        <v>0</v>
      </c>
      <c r="AF59" s="25">
        <f t="shared" si="12"/>
        <v>0</v>
      </c>
      <c r="AG59" s="25">
        <f t="shared" si="13"/>
        <v>0</v>
      </c>
      <c r="AH59" s="25">
        <f t="shared" si="14"/>
        <v>0</v>
      </c>
      <c r="AI59" s="25">
        <f t="shared" si="15"/>
        <v>0</v>
      </c>
      <c r="AJ59" s="25">
        <f t="shared" si="16"/>
        <v>29.45</v>
      </c>
      <c r="AK59" s="25">
        <f t="shared" si="17"/>
        <v>0</v>
      </c>
      <c r="AL59" s="25">
        <f t="shared" si="18"/>
        <v>0</v>
      </c>
      <c r="AM59" s="25">
        <f t="shared" si="19"/>
        <v>0</v>
      </c>
      <c r="AN59" s="25">
        <f t="shared" si="20"/>
        <v>0</v>
      </c>
      <c r="AO59" s="25">
        <f t="shared" si="21"/>
        <v>0</v>
      </c>
      <c r="AP59" s="25">
        <f t="shared" si="22"/>
        <v>0</v>
      </c>
      <c r="AQ59" s="25">
        <f t="shared" si="23"/>
        <v>0</v>
      </c>
      <c r="AR59" s="25">
        <f t="shared" si="24"/>
        <v>0</v>
      </c>
      <c r="AS59" s="29">
        <f t="shared" si="25"/>
        <v>0</v>
      </c>
      <c r="AT59" s="29">
        <f t="shared" si="26"/>
        <v>29.45</v>
      </c>
      <c r="AU59" s="90"/>
      <c r="AV59" s="90"/>
    </row>
    <row r="60" spans="1:48" s="3" customFormat="1" ht="11.25" customHeight="1">
      <c r="A60" s="43"/>
      <c r="B60" s="43"/>
      <c r="C60" s="41" t="s">
        <v>61</v>
      </c>
      <c r="D60" s="27" t="s">
        <v>130</v>
      </c>
      <c r="E60" s="27"/>
      <c r="F60" s="27"/>
      <c r="G60" s="37">
        <v>2</v>
      </c>
      <c r="H60" s="36">
        <v>0</v>
      </c>
      <c r="I60" s="36">
        <v>1</v>
      </c>
      <c r="J60" s="36">
        <v>0</v>
      </c>
      <c r="K60" s="36">
        <v>0</v>
      </c>
      <c r="L60" s="24" t="s">
        <v>106</v>
      </c>
      <c r="M60" s="23">
        <v>42034</v>
      </c>
      <c r="N60" s="23">
        <v>42034</v>
      </c>
      <c r="O60" s="23">
        <v>42034</v>
      </c>
      <c r="P60" s="23">
        <v>42034</v>
      </c>
      <c r="Q60" s="23"/>
      <c r="R60" s="23">
        <v>42046</v>
      </c>
      <c r="S60" s="26">
        <v>1</v>
      </c>
      <c r="T60" s="26">
        <f t="shared" si="0"/>
        <v>0</v>
      </c>
      <c r="U60" s="26">
        <f t="shared" si="1"/>
        <v>0</v>
      </c>
      <c r="V60" s="26">
        <f t="shared" si="2"/>
        <v>17.45</v>
      </c>
      <c r="W60" s="26">
        <f t="shared" si="3"/>
        <v>17.45</v>
      </c>
      <c r="X60" s="26">
        <f t="shared" si="4"/>
        <v>0</v>
      </c>
      <c r="Y60" s="26">
        <f t="shared" si="5"/>
        <v>17.45</v>
      </c>
      <c r="Z60" s="25">
        <f t="shared" si="6"/>
        <v>0</v>
      </c>
      <c r="AA60" s="25">
        <f t="shared" si="7"/>
        <v>0</v>
      </c>
      <c r="AB60" s="25">
        <f t="shared" si="8"/>
        <v>1</v>
      </c>
      <c r="AC60" s="25">
        <f t="shared" si="9"/>
        <v>0</v>
      </c>
      <c r="AD60" s="25">
        <f t="shared" si="10"/>
        <v>0</v>
      </c>
      <c r="AE60" s="25">
        <f t="shared" si="11"/>
        <v>0</v>
      </c>
      <c r="AF60" s="25">
        <f t="shared" si="12"/>
        <v>0</v>
      </c>
      <c r="AG60" s="25">
        <f t="shared" si="13"/>
        <v>0</v>
      </c>
      <c r="AH60" s="25">
        <f t="shared" si="14"/>
        <v>0</v>
      </c>
      <c r="AI60" s="25">
        <f t="shared" si="15"/>
        <v>0</v>
      </c>
      <c r="AJ60" s="25">
        <f t="shared" si="16"/>
        <v>0</v>
      </c>
      <c r="AK60" s="25">
        <f t="shared" si="17"/>
        <v>0</v>
      </c>
      <c r="AL60" s="25">
        <f t="shared" si="18"/>
        <v>17.45</v>
      </c>
      <c r="AM60" s="25">
        <f t="shared" si="19"/>
        <v>0</v>
      </c>
      <c r="AN60" s="25">
        <f t="shared" si="20"/>
        <v>0</v>
      </c>
      <c r="AO60" s="25">
        <f t="shared" si="21"/>
        <v>0</v>
      </c>
      <c r="AP60" s="25">
        <f t="shared" si="22"/>
        <v>0</v>
      </c>
      <c r="AQ60" s="25">
        <f t="shared" si="23"/>
        <v>0</v>
      </c>
      <c r="AR60" s="25">
        <f t="shared" si="24"/>
        <v>0</v>
      </c>
      <c r="AS60" s="29">
        <f t="shared" si="25"/>
        <v>0</v>
      </c>
      <c r="AT60" s="29">
        <f t="shared" si="26"/>
        <v>17.45</v>
      </c>
      <c r="AU60" s="90"/>
      <c r="AV60" s="90"/>
    </row>
    <row r="61" spans="1:48" s="3" customFormat="1" ht="11.25" customHeight="1">
      <c r="A61" s="43"/>
      <c r="B61" s="43"/>
      <c r="C61" s="41" t="s">
        <v>265</v>
      </c>
      <c r="D61" s="27" t="s">
        <v>132</v>
      </c>
      <c r="E61" s="27"/>
      <c r="F61" s="27"/>
      <c r="G61" s="37">
        <v>4</v>
      </c>
      <c r="H61" s="36">
        <v>1</v>
      </c>
      <c r="I61" s="36">
        <v>1</v>
      </c>
      <c r="J61" s="36">
        <v>1</v>
      </c>
      <c r="K61" s="36">
        <v>1</v>
      </c>
      <c r="L61" s="24" t="s">
        <v>106</v>
      </c>
      <c r="M61" s="23">
        <v>42034</v>
      </c>
      <c r="N61" s="23">
        <v>42034</v>
      </c>
      <c r="O61" s="23">
        <v>42034</v>
      </c>
      <c r="P61" s="23">
        <v>42034</v>
      </c>
      <c r="Q61" s="23"/>
      <c r="R61" s="23">
        <v>42142</v>
      </c>
      <c r="S61" s="26">
        <v>1</v>
      </c>
      <c r="T61" s="26">
        <f t="shared" si="0"/>
        <v>0</v>
      </c>
      <c r="U61" s="26">
        <f t="shared" si="1"/>
        <v>0</v>
      </c>
      <c r="V61" s="26">
        <f t="shared" si="2"/>
        <v>42.35</v>
      </c>
      <c r="W61" s="26">
        <f t="shared" si="3"/>
        <v>42.35</v>
      </c>
      <c r="X61" s="26">
        <f t="shared" si="4"/>
        <v>0</v>
      </c>
      <c r="Y61" s="26">
        <f t="shared" si="5"/>
        <v>42.35</v>
      </c>
      <c r="Z61" s="25">
        <f t="shared" si="6"/>
        <v>0</v>
      </c>
      <c r="AA61" s="25">
        <f t="shared" si="7"/>
        <v>0</v>
      </c>
      <c r="AB61" s="25">
        <f t="shared" si="8"/>
        <v>0</v>
      </c>
      <c r="AC61" s="25">
        <f t="shared" si="9"/>
        <v>1</v>
      </c>
      <c r="AD61" s="25">
        <f t="shared" si="10"/>
        <v>0</v>
      </c>
      <c r="AE61" s="25">
        <f t="shared" si="11"/>
        <v>0</v>
      </c>
      <c r="AF61" s="25">
        <f t="shared" si="12"/>
        <v>0</v>
      </c>
      <c r="AG61" s="25">
        <f t="shared" si="13"/>
        <v>0</v>
      </c>
      <c r="AH61" s="25">
        <f t="shared" si="14"/>
        <v>0</v>
      </c>
      <c r="AI61" s="25">
        <f t="shared" si="15"/>
        <v>0</v>
      </c>
      <c r="AJ61" s="25">
        <f t="shared" si="16"/>
        <v>0</v>
      </c>
      <c r="AK61" s="25">
        <f t="shared" si="17"/>
        <v>0</v>
      </c>
      <c r="AL61" s="25">
        <f t="shared" si="18"/>
        <v>0</v>
      </c>
      <c r="AM61" s="25">
        <f t="shared" si="19"/>
        <v>42.35</v>
      </c>
      <c r="AN61" s="25">
        <f t="shared" si="20"/>
        <v>0</v>
      </c>
      <c r="AO61" s="25">
        <f t="shared" si="21"/>
        <v>0</v>
      </c>
      <c r="AP61" s="25">
        <f t="shared" si="22"/>
        <v>0</v>
      </c>
      <c r="AQ61" s="25">
        <f t="shared" si="23"/>
        <v>0</v>
      </c>
      <c r="AR61" s="25">
        <f t="shared" si="24"/>
        <v>0</v>
      </c>
      <c r="AS61" s="29">
        <f t="shared" si="25"/>
        <v>0</v>
      </c>
      <c r="AT61" s="29">
        <f t="shared" si="26"/>
        <v>42.35</v>
      </c>
      <c r="AU61" s="90"/>
      <c r="AV61" s="90"/>
    </row>
    <row r="62" spans="1:48" s="3" customFormat="1" ht="11.25" customHeight="1">
      <c r="A62" s="43"/>
      <c r="B62" s="43"/>
      <c r="C62" s="41" t="s">
        <v>266</v>
      </c>
      <c r="D62" s="27" t="s">
        <v>132</v>
      </c>
      <c r="E62" s="27"/>
      <c r="F62" s="27"/>
      <c r="G62" s="37">
        <v>4</v>
      </c>
      <c r="H62" s="36">
        <v>1</v>
      </c>
      <c r="I62" s="36">
        <v>1</v>
      </c>
      <c r="J62" s="36">
        <v>1</v>
      </c>
      <c r="K62" s="36">
        <v>1</v>
      </c>
      <c r="L62" s="24" t="s">
        <v>267</v>
      </c>
      <c r="M62" s="23">
        <v>42034</v>
      </c>
      <c r="N62" s="23">
        <v>42034</v>
      </c>
      <c r="O62" s="23">
        <v>42105</v>
      </c>
      <c r="P62" s="23">
        <v>42105</v>
      </c>
      <c r="Q62" s="23"/>
      <c r="R62" s="23">
        <v>42142</v>
      </c>
      <c r="S62" s="26">
        <v>1</v>
      </c>
      <c r="T62" s="26">
        <f t="shared" si="0"/>
        <v>0</v>
      </c>
      <c r="U62" s="26">
        <f t="shared" si="1"/>
        <v>0</v>
      </c>
      <c r="V62" s="26">
        <f t="shared" si="2"/>
        <v>42.35</v>
      </c>
      <c r="W62" s="26">
        <f t="shared" si="3"/>
        <v>42.35</v>
      </c>
      <c r="X62" s="26">
        <f t="shared" ref="X62" si="82">IF(D62&lt;&gt;"메뉴",0,IF(ISBLANK(R62), 0, 1))</f>
        <v>0</v>
      </c>
      <c r="Y62" s="26">
        <f t="shared" ref="Y62" si="83">IF(ISBLANK(R62), 0, AT62)</f>
        <v>42.35</v>
      </c>
      <c r="Z62" s="25">
        <f t="shared" ref="Z62" si="84">IF(S62 &amp; D62 = "1메뉴",1,0)</f>
        <v>0</v>
      </c>
      <c r="AA62" s="25">
        <f t="shared" ref="AA62" si="85">IF(S62 &amp; D62 = "1출력물",1,0)</f>
        <v>0</v>
      </c>
      <c r="AB62" s="25">
        <f t="shared" ref="AB62" si="86">IF(S62 &amp; D62 = "1팝업",1,0)</f>
        <v>0</v>
      </c>
      <c r="AC62" s="25">
        <f t="shared" ref="AC62" si="87">IF(S62 &amp; D62 = "1탭",1,0)</f>
        <v>1</v>
      </c>
      <c r="AD62" s="25">
        <f t="shared" ref="AD62" si="88">IF(S62 &amp; D62 = "1배치",1,0)</f>
        <v>0</v>
      </c>
      <c r="AE62" s="25">
        <f t="shared" ref="AE62" si="89">IF(S62 &amp; D62 = "2메뉴",1,0)</f>
        <v>0</v>
      </c>
      <c r="AF62" s="25">
        <f t="shared" ref="AF62" si="90">IF(S62 &amp; D62 = "2출력물",1,0)</f>
        <v>0</v>
      </c>
      <c r="AG62" s="25">
        <f t="shared" ref="AG62" si="91">IF(S62 &amp; D62 = "2팝업",1,0)</f>
        <v>0</v>
      </c>
      <c r="AH62" s="25">
        <f t="shared" ref="AH62" si="92">IF(S62 &amp; D62 = "2탭",1,0)</f>
        <v>0</v>
      </c>
      <c r="AI62" s="25">
        <f t="shared" ref="AI62" si="93">IF(S62 &amp; D62 = "2배치",1,0)</f>
        <v>0</v>
      </c>
      <c r="AJ62" s="25">
        <f t="shared" ref="AJ62" si="94">IF(S62 &amp; D62 = "1메뉴",G62*6.45 + H62*4 + I62*4.55 + J62*4 + K62*4,0)</f>
        <v>0</v>
      </c>
      <c r="AK62" s="25">
        <f t="shared" ref="AK62" si="95">IF(S62 &amp; D62 = "1출력물",G62*5.4 + H62*4 + I62*4.55 + J62*4 + K62*4,0)</f>
        <v>0</v>
      </c>
      <c r="AL62" s="25">
        <f t="shared" ref="AL62" si="96">IF(S62 &amp; D62 = "1팝업",G62*6.45 + H62*4 + I62*4.55 + J62*4 + K62*4,0)</f>
        <v>0</v>
      </c>
      <c r="AM62" s="25">
        <f t="shared" ref="AM62" si="97">IF(S62 &amp; D62 = "1탭",G62*6.45 + H62*4 + I62*4.55 + J62*4 + K62*4,0)</f>
        <v>42.35</v>
      </c>
      <c r="AN62" s="25">
        <f t="shared" ref="AN62" si="98">IF(S62 &amp; D62 = "1배치",G62*6.45 + H62*4 + I62*4.55 + J62*4 + K62*4,0)</f>
        <v>0</v>
      </c>
      <c r="AO62" s="25">
        <f t="shared" ref="AO62" si="99">IF(S62 &amp; D62 = "2메뉴",G62*6.45 + H62*4 + I62*4.55 + J62*4 + K62*4,0)</f>
        <v>0</v>
      </c>
      <c r="AP62" s="25">
        <f t="shared" ref="AP62" si="100">IF(S62 &amp; D62 = "2출력물",G62*5.4 + H62*4 + I62*4.55 + J62*4 + K62*4,0)</f>
        <v>0</v>
      </c>
      <c r="AQ62" s="25">
        <f t="shared" ref="AQ62" si="101">IF(S62 &amp; D62 = "2팝업",G62*6.45 + H62*4 + I62*4.55 + J62*4 + K62*4,0)</f>
        <v>0</v>
      </c>
      <c r="AR62" s="25">
        <f t="shared" ref="AR62" si="102">IF(S62 &amp; D62 = "2탭",G62*6.45 + H62*4 + I62*4.55 + J62*4 + K62*4,0)</f>
        <v>0</v>
      </c>
      <c r="AS62" s="29">
        <f t="shared" ref="AS62" si="103">IF(S62 &amp; D62 = "2배치",G62*6.45 + H62*4 + I62*4.55 + J62*4 + K62*4,0)</f>
        <v>0</v>
      </c>
      <c r="AT62" s="29">
        <f t="shared" ref="AT62" si="104">SUM(AJ62:AS62)</f>
        <v>42.35</v>
      </c>
      <c r="AU62" s="90"/>
      <c r="AV62" s="90"/>
    </row>
    <row r="63" spans="1:48" s="3" customFormat="1" ht="11.25" customHeight="1">
      <c r="A63" s="43"/>
      <c r="B63" s="43"/>
      <c r="C63" s="41" t="s">
        <v>312</v>
      </c>
      <c r="D63" s="27" t="s">
        <v>132</v>
      </c>
      <c r="E63" s="27"/>
      <c r="F63" s="27"/>
      <c r="G63" s="37">
        <v>4</v>
      </c>
      <c r="H63" s="36">
        <v>1</v>
      </c>
      <c r="I63" s="36">
        <v>1</v>
      </c>
      <c r="J63" s="36">
        <v>1</v>
      </c>
      <c r="K63" s="36">
        <v>1</v>
      </c>
      <c r="L63" s="24" t="s">
        <v>106</v>
      </c>
      <c r="M63" s="23">
        <v>42138</v>
      </c>
      <c r="N63" s="23">
        <v>42138</v>
      </c>
      <c r="O63" s="23">
        <v>42142</v>
      </c>
      <c r="P63" s="23">
        <v>42142</v>
      </c>
      <c r="Q63" s="23"/>
      <c r="R63" s="23">
        <v>42142</v>
      </c>
      <c r="S63" s="26">
        <v>1</v>
      </c>
      <c r="T63" s="26">
        <f t="shared" si="0"/>
        <v>0</v>
      </c>
      <c r="U63" s="26">
        <f t="shared" si="1"/>
        <v>0</v>
      </c>
      <c r="V63" s="26">
        <f t="shared" si="2"/>
        <v>42.35</v>
      </c>
      <c r="W63" s="26">
        <f t="shared" si="3"/>
        <v>42.35</v>
      </c>
      <c r="X63" s="26">
        <f t="shared" ref="X63:X64" si="105">IF(D63&lt;&gt;"메뉴",0,IF(ISBLANK(R63), 0, 1))</f>
        <v>0</v>
      </c>
      <c r="Y63" s="26">
        <f t="shared" ref="Y63:Y64" si="106">IF(ISBLANK(R63), 0, AT63)</f>
        <v>42.35</v>
      </c>
      <c r="Z63" s="25">
        <f t="shared" ref="Z63:Z64" si="107">IF(S63 &amp; D63 = "1메뉴",1,0)</f>
        <v>0</v>
      </c>
      <c r="AA63" s="25">
        <f t="shared" ref="AA63:AA64" si="108">IF(S63 &amp; D63 = "1출력물",1,0)</f>
        <v>0</v>
      </c>
      <c r="AB63" s="25">
        <f t="shared" ref="AB63:AB64" si="109">IF(S63 &amp; D63 = "1팝업",1,0)</f>
        <v>0</v>
      </c>
      <c r="AC63" s="25">
        <f t="shared" ref="AC63:AC64" si="110">IF(S63 &amp; D63 = "1탭",1,0)</f>
        <v>1</v>
      </c>
      <c r="AD63" s="25">
        <f t="shared" ref="AD63:AD64" si="111">IF(S63 &amp; D63 = "1배치",1,0)</f>
        <v>0</v>
      </c>
      <c r="AE63" s="25">
        <f t="shared" ref="AE63:AE64" si="112">IF(S63 &amp; D63 = "2메뉴",1,0)</f>
        <v>0</v>
      </c>
      <c r="AF63" s="25">
        <f t="shared" ref="AF63:AF64" si="113">IF(S63 &amp; D63 = "2출력물",1,0)</f>
        <v>0</v>
      </c>
      <c r="AG63" s="25">
        <f t="shared" ref="AG63:AG64" si="114">IF(S63 &amp; D63 = "2팝업",1,0)</f>
        <v>0</v>
      </c>
      <c r="AH63" s="25">
        <f t="shared" ref="AH63:AH64" si="115">IF(S63 &amp; D63 = "2탭",1,0)</f>
        <v>0</v>
      </c>
      <c r="AI63" s="25">
        <f t="shared" ref="AI63:AI64" si="116">IF(S63 &amp; D63 = "2배치",1,0)</f>
        <v>0</v>
      </c>
      <c r="AJ63" s="25">
        <f t="shared" ref="AJ63:AJ64" si="117">IF(S63 &amp; D63 = "1메뉴",G63*6.45 + H63*4 + I63*4.55 + J63*4 + K63*4,0)</f>
        <v>0</v>
      </c>
      <c r="AK63" s="25">
        <f t="shared" ref="AK63:AK64" si="118">IF(S63 &amp; D63 = "1출력물",G63*5.4 + H63*4 + I63*4.55 + J63*4 + K63*4,0)</f>
        <v>0</v>
      </c>
      <c r="AL63" s="25">
        <f t="shared" ref="AL63:AL64" si="119">IF(S63 &amp; D63 = "1팝업",G63*6.45 + H63*4 + I63*4.55 + J63*4 + K63*4,0)</f>
        <v>0</v>
      </c>
      <c r="AM63" s="25">
        <f t="shared" ref="AM63:AM64" si="120">IF(S63 &amp; D63 = "1탭",G63*6.45 + H63*4 + I63*4.55 + J63*4 + K63*4,0)</f>
        <v>42.35</v>
      </c>
      <c r="AN63" s="25">
        <f t="shared" ref="AN63:AN64" si="121">IF(S63 &amp; D63 = "1배치",G63*6.45 + H63*4 + I63*4.55 + J63*4 + K63*4,0)</f>
        <v>0</v>
      </c>
      <c r="AO63" s="25">
        <f t="shared" ref="AO63:AO64" si="122">IF(S63 &amp; D63 = "2메뉴",G63*6.45 + H63*4 + I63*4.55 + J63*4 + K63*4,0)</f>
        <v>0</v>
      </c>
      <c r="AP63" s="25">
        <f t="shared" ref="AP63:AP64" si="123">IF(S63 &amp; D63 = "2출력물",G63*5.4 + H63*4 + I63*4.55 + J63*4 + K63*4,0)</f>
        <v>0</v>
      </c>
      <c r="AQ63" s="25">
        <f t="shared" ref="AQ63:AQ64" si="124">IF(S63 &amp; D63 = "2팝업",G63*6.45 + H63*4 + I63*4.55 + J63*4 + K63*4,0)</f>
        <v>0</v>
      </c>
      <c r="AR63" s="25">
        <f t="shared" ref="AR63:AR64" si="125">IF(S63 &amp; D63 = "2탭",G63*6.45 + H63*4 + I63*4.55 + J63*4 + K63*4,0)</f>
        <v>0</v>
      </c>
      <c r="AS63" s="29">
        <f t="shared" ref="AS63:AS64" si="126">IF(S63 &amp; D63 = "2배치",G63*6.45 + H63*4 + I63*4.55 + J63*4 + K63*4,0)</f>
        <v>0</v>
      </c>
      <c r="AT63" s="29">
        <f t="shared" ref="AT63:AT64" si="127">SUM(AJ63:AS63)</f>
        <v>42.35</v>
      </c>
      <c r="AU63" s="90"/>
      <c r="AV63" s="90"/>
    </row>
    <row r="64" spans="1:48" s="3" customFormat="1" ht="11.25" customHeight="1">
      <c r="A64" s="43"/>
      <c r="B64" s="43"/>
      <c r="C64" s="41" t="s">
        <v>313</v>
      </c>
      <c r="D64" s="27" t="s">
        <v>132</v>
      </c>
      <c r="E64" s="27"/>
      <c r="F64" s="27"/>
      <c r="G64" s="37">
        <v>4</v>
      </c>
      <c r="H64" s="36">
        <v>1</v>
      </c>
      <c r="I64" s="36">
        <v>1</v>
      </c>
      <c r="J64" s="36">
        <v>1</v>
      </c>
      <c r="K64" s="36">
        <v>1</v>
      </c>
      <c r="L64" s="24" t="s">
        <v>106</v>
      </c>
      <c r="M64" s="23">
        <v>42138</v>
      </c>
      <c r="N64" s="23">
        <v>42138</v>
      </c>
      <c r="O64" s="23">
        <v>42142</v>
      </c>
      <c r="P64" s="23">
        <v>42142</v>
      </c>
      <c r="Q64" s="23"/>
      <c r="R64" s="23">
        <v>42142</v>
      </c>
      <c r="S64" s="26">
        <v>1</v>
      </c>
      <c r="T64" s="26">
        <f t="shared" si="0"/>
        <v>0</v>
      </c>
      <c r="U64" s="26">
        <f t="shared" si="1"/>
        <v>0</v>
      </c>
      <c r="V64" s="26">
        <f t="shared" si="2"/>
        <v>42.35</v>
      </c>
      <c r="W64" s="26">
        <f t="shared" si="3"/>
        <v>42.35</v>
      </c>
      <c r="X64" s="26">
        <f t="shared" si="105"/>
        <v>0</v>
      </c>
      <c r="Y64" s="26">
        <f t="shared" si="106"/>
        <v>42.35</v>
      </c>
      <c r="Z64" s="25">
        <f t="shared" si="107"/>
        <v>0</v>
      </c>
      <c r="AA64" s="25">
        <f t="shared" si="108"/>
        <v>0</v>
      </c>
      <c r="AB64" s="25">
        <f t="shared" si="109"/>
        <v>0</v>
      </c>
      <c r="AC64" s="25">
        <f t="shared" si="110"/>
        <v>1</v>
      </c>
      <c r="AD64" s="25">
        <f t="shared" si="111"/>
        <v>0</v>
      </c>
      <c r="AE64" s="25">
        <f t="shared" si="112"/>
        <v>0</v>
      </c>
      <c r="AF64" s="25">
        <f t="shared" si="113"/>
        <v>0</v>
      </c>
      <c r="AG64" s="25">
        <f t="shared" si="114"/>
        <v>0</v>
      </c>
      <c r="AH64" s="25">
        <f t="shared" si="115"/>
        <v>0</v>
      </c>
      <c r="AI64" s="25">
        <f t="shared" si="116"/>
        <v>0</v>
      </c>
      <c r="AJ64" s="25">
        <f t="shared" si="117"/>
        <v>0</v>
      </c>
      <c r="AK64" s="25">
        <f t="shared" si="118"/>
        <v>0</v>
      </c>
      <c r="AL64" s="25">
        <f t="shared" si="119"/>
        <v>0</v>
      </c>
      <c r="AM64" s="25">
        <f t="shared" si="120"/>
        <v>42.35</v>
      </c>
      <c r="AN64" s="25">
        <f t="shared" si="121"/>
        <v>0</v>
      </c>
      <c r="AO64" s="25">
        <f t="shared" si="122"/>
        <v>0</v>
      </c>
      <c r="AP64" s="25">
        <f t="shared" si="123"/>
        <v>0</v>
      </c>
      <c r="AQ64" s="25">
        <f t="shared" si="124"/>
        <v>0</v>
      </c>
      <c r="AR64" s="25">
        <f t="shared" si="125"/>
        <v>0</v>
      </c>
      <c r="AS64" s="29">
        <f t="shared" si="126"/>
        <v>0</v>
      </c>
      <c r="AT64" s="29">
        <f t="shared" si="127"/>
        <v>42.35</v>
      </c>
      <c r="AU64" s="90"/>
      <c r="AV64" s="90"/>
    </row>
    <row r="65" spans="1:48" s="3" customFormat="1" ht="11.25" customHeight="1">
      <c r="A65" s="43"/>
      <c r="B65" s="43"/>
      <c r="C65" s="41" t="s">
        <v>62</v>
      </c>
      <c r="D65" s="27" t="s">
        <v>132</v>
      </c>
      <c r="E65" s="27"/>
      <c r="F65" s="27"/>
      <c r="G65" s="37">
        <v>2</v>
      </c>
      <c r="H65" s="36">
        <v>1</v>
      </c>
      <c r="I65" s="36">
        <v>1</v>
      </c>
      <c r="J65" s="36">
        <v>1</v>
      </c>
      <c r="K65" s="36">
        <v>1</v>
      </c>
      <c r="L65" s="24" t="s">
        <v>106</v>
      </c>
      <c r="M65" s="23">
        <v>42037</v>
      </c>
      <c r="N65" s="23">
        <v>42037</v>
      </c>
      <c r="O65" s="23">
        <v>42037</v>
      </c>
      <c r="P65" s="23">
        <v>42037</v>
      </c>
      <c r="Q65" s="23"/>
      <c r="R65" s="23">
        <v>42142</v>
      </c>
      <c r="S65" s="26">
        <v>1</v>
      </c>
      <c r="T65" s="26">
        <f t="shared" si="0"/>
        <v>0</v>
      </c>
      <c r="U65" s="26">
        <f t="shared" si="1"/>
        <v>0</v>
      </c>
      <c r="V65" s="26">
        <f t="shared" si="2"/>
        <v>29.45</v>
      </c>
      <c r="W65" s="26">
        <f t="shared" si="3"/>
        <v>29.45</v>
      </c>
      <c r="X65" s="26">
        <f t="shared" si="4"/>
        <v>0</v>
      </c>
      <c r="Y65" s="26">
        <f t="shared" si="5"/>
        <v>29.45</v>
      </c>
      <c r="Z65" s="25">
        <f t="shared" si="6"/>
        <v>0</v>
      </c>
      <c r="AA65" s="25">
        <f t="shared" si="7"/>
        <v>0</v>
      </c>
      <c r="AB65" s="25">
        <f t="shared" si="8"/>
        <v>0</v>
      </c>
      <c r="AC65" s="25">
        <f t="shared" si="9"/>
        <v>1</v>
      </c>
      <c r="AD65" s="25">
        <f t="shared" si="10"/>
        <v>0</v>
      </c>
      <c r="AE65" s="25">
        <f t="shared" si="11"/>
        <v>0</v>
      </c>
      <c r="AF65" s="25">
        <f t="shared" si="12"/>
        <v>0</v>
      </c>
      <c r="AG65" s="25">
        <f t="shared" si="13"/>
        <v>0</v>
      </c>
      <c r="AH65" s="25">
        <f t="shared" si="14"/>
        <v>0</v>
      </c>
      <c r="AI65" s="25">
        <f t="shared" si="15"/>
        <v>0</v>
      </c>
      <c r="AJ65" s="25">
        <f t="shared" si="16"/>
        <v>0</v>
      </c>
      <c r="AK65" s="25">
        <f t="shared" si="17"/>
        <v>0</v>
      </c>
      <c r="AL65" s="25">
        <f t="shared" si="18"/>
        <v>0</v>
      </c>
      <c r="AM65" s="25">
        <f t="shared" si="19"/>
        <v>29.45</v>
      </c>
      <c r="AN65" s="25">
        <f t="shared" si="20"/>
        <v>0</v>
      </c>
      <c r="AO65" s="25">
        <f t="shared" si="21"/>
        <v>0</v>
      </c>
      <c r="AP65" s="25">
        <f t="shared" si="22"/>
        <v>0</v>
      </c>
      <c r="AQ65" s="25">
        <f t="shared" si="23"/>
        <v>0</v>
      </c>
      <c r="AR65" s="25">
        <f t="shared" si="24"/>
        <v>0</v>
      </c>
      <c r="AS65" s="29">
        <f t="shared" si="25"/>
        <v>0</v>
      </c>
      <c r="AT65" s="29">
        <f t="shared" si="26"/>
        <v>29.45</v>
      </c>
      <c r="AU65" s="90"/>
      <c r="AV65" s="90"/>
    </row>
    <row r="66" spans="1:48" s="3" customFormat="1" ht="11.25" customHeight="1">
      <c r="A66" s="43"/>
      <c r="B66" s="43"/>
      <c r="C66" s="41" t="s">
        <v>63</v>
      </c>
      <c r="D66" s="27" t="s">
        <v>132</v>
      </c>
      <c r="E66" s="27"/>
      <c r="F66" s="27"/>
      <c r="G66" s="37">
        <v>3</v>
      </c>
      <c r="H66" s="36">
        <v>1</v>
      </c>
      <c r="I66" s="36">
        <v>1</v>
      </c>
      <c r="J66" s="36">
        <v>1</v>
      </c>
      <c r="K66" s="36">
        <v>1</v>
      </c>
      <c r="L66" s="24" t="s">
        <v>106</v>
      </c>
      <c r="M66" s="23">
        <v>42037</v>
      </c>
      <c r="N66" s="23">
        <v>42037</v>
      </c>
      <c r="O66" s="23">
        <v>42038</v>
      </c>
      <c r="P66" s="23">
        <v>42038</v>
      </c>
      <c r="Q66" s="23"/>
      <c r="R66" s="23">
        <v>42058</v>
      </c>
      <c r="S66" s="26">
        <v>1</v>
      </c>
      <c r="T66" s="26">
        <f t="shared" si="0"/>
        <v>0</v>
      </c>
      <c r="U66" s="26">
        <f t="shared" si="1"/>
        <v>0</v>
      </c>
      <c r="V66" s="26">
        <f t="shared" si="2"/>
        <v>35.900000000000006</v>
      </c>
      <c r="W66" s="26">
        <f t="shared" si="3"/>
        <v>35.900000000000006</v>
      </c>
      <c r="X66" s="26">
        <f t="shared" si="4"/>
        <v>0</v>
      </c>
      <c r="Y66" s="26">
        <f t="shared" si="5"/>
        <v>35.900000000000006</v>
      </c>
      <c r="Z66" s="25">
        <f t="shared" si="6"/>
        <v>0</v>
      </c>
      <c r="AA66" s="25">
        <f t="shared" si="7"/>
        <v>0</v>
      </c>
      <c r="AB66" s="25">
        <f t="shared" si="8"/>
        <v>0</v>
      </c>
      <c r="AC66" s="25">
        <f t="shared" si="9"/>
        <v>1</v>
      </c>
      <c r="AD66" s="25">
        <f t="shared" si="10"/>
        <v>0</v>
      </c>
      <c r="AE66" s="25">
        <f t="shared" si="11"/>
        <v>0</v>
      </c>
      <c r="AF66" s="25">
        <f t="shared" si="12"/>
        <v>0</v>
      </c>
      <c r="AG66" s="25">
        <f t="shared" si="13"/>
        <v>0</v>
      </c>
      <c r="AH66" s="25">
        <f t="shared" si="14"/>
        <v>0</v>
      </c>
      <c r="AI66" s="25">
        <f t="shared" si="15"/>
        <v>0</v>
      </c>
      <c r="AJ66" s="25">
        <f t="shared" si="16"/>
        <v>0</v>
      </c>
      <c r="AK66" s="25">
        <f t="shared" si="17"/>
        <v>0</v>
      </c>
      <c r="AL66" s="25">
        <f t="shared" si="18"/>
        <v>0</v>
      </c>
      <c r="AM66" s="25">
        <f t="shared" si="19"/>
        <v>35.900000000000006</v>
      </c>
      <c r="AN66" s="25">
        <f t="shared" si="20"/>
        <v>0</v>
      </c>
      <c r="AO66" s="25">
        <f t="shared" si="21"/>
        <v>0</v>
      </c>
      <c r="AP66" s="25">
        <f t="shared" si="22"/>
        <v>0</v>
      </c>
      <c r="AQ66" s="25">
        <f t="shared" si="23"/>
        <v>0</v>
      </c>
      <c r="AR66" s="25">
        <f t="shared" si="24"/>
        <v>0</v>
      </c>
      <c r="AS66" s="29">
        <f t="shared" si="25"/>
        <v>0</v>
      </c>
      <c r="AT66" s="29">
        <f t="shared" si="26"/>
        <v>35.900000000000006</v>
      </c>
      <c r="AU66" s="90"/>
      <c r="AV66" s="90"/>
    </row>
    <row r="67" spans="1:48" s="3" customFormat="1" ht="11.25" customHeight="1">
      <c r="A67" s="43"/>
      <c r="B67" s="43"/>
      <c r="C67" s="41" t="s">
        <v>147</v>
      </c>
      <c r="D67" s="27" t="s">
        <v>148</v>
      </c>
      <c r="E67" s="27"/>
      <c r="F67" s="27"/>
      <c r="G67" s="37">
        <v>1</v>
      </c>
      <c r="H67" s="36">
        <v>0</v>
      </c>
      <c r="I67" s="36">
        <v>1</v>
      </c>
      <c r="J67" s="36">
        <v>0</v>
      </c>
      <c r="K67" s="36">
        <v>0</v>
      </c>
      <c r="L67" s="24" t="s">
        <v>149</v>
      </c>
      <c r="M67" s="23">
        <v>42038</v>
      </c>
      <c r="N67" s="23">
        <v>42038</v>
      </c>
      <c r="O67" s="23">
        <v>42038</v>
      </c>
      <c r="P67" s="23">
        <v>42038</v>
      </c>
      <c r="Q67" s="23"/>
      <c r="R67" s="23">
        <v>42058</v>
      </c>
      <c r="S67" s="26">
        <v>1</v>
      </c>
      <c r="T67" s="26">
        <f t="shared" si="0"/>
        <v>0</v>
      </c>
      <c r="U67" s="26">
        <f t="shared" si="1"/>
        <v>0</v>
      </c>
      <c r="V67" s="26">
        <f t="shared" si="2"/>
        <v>11</v>
      </c>
      <c r="W67" s="26">
        <f t="shared" si="3"/>
        <v>11</v>
      </c>
      <c r="X67" s="26">
        <f t="shared" si="4"/>
        <v>0</v>
      </c>
      <c r="Y67" s="26">
        <f t="shared" si="5"/>
        <v>11</v>
      </c>
      <c r="Z67" s="25">
        <f t="shared" ref="Z67" si="128">IF(S67 &amp; D67 = "1메뉴",1,0)</f>
        <v>0</v>
      </c>
      <c r="AA67" s="25">
        <f t="shared" ref="AA67" si="129">IF(S67 &amp; D67 = "1출력물",1,0)</f>
        <v>0</v>
      </c>
      <c r="AB67" s="25">
        <f t="shared" ref="AB67" si="130">IF(S67 &amp; D67 = "1팝업",1,0)</f>
        <v>1</v>
      </c>
      <c r="AC67" s="25">
        <f t="shared" ref="AC67" si="131">IF(S67 &amp; D67 = "1탭",1,0)</f>
        <v>0</v>
      </c>
      <c r="AD67" s="25">
        <f t="shared" ref="AD67" si="132">IF(S67 &amp; D67 = "1배치",1,0)</f>
        <v>0</v>
      </c>
      <c r="AE67" s="25">
        <f t="shared" ref="AE67" si="133">IF(S67 &amp; D67 = "2메뉴",1,0)</f>
        <v>0</v>
      </c>
      <c r="AF67" s="25">
        <f t="shared" ref="AF67" si="134">IF(S67 &amp; D67 = "2출력물",1,0)</f>
        <v>0</v>
      </c>
      <c r="AG67" s="25">
        <f t="shared" ref="AG67" si="135">IF(S67 &amp; D67 = "2팝업",1,0)</f>
        <v>0</v>
      </c>
      <c r="AH67" s="25">
        <f t="shared" ref="AH67" si="136">IF(S67 &amp; D67 = "2탭",1,0)</f>
        <v>0</v>
      </c>
      <c r="AI67" s="25">
        <f t="shared" ref="AI67" si="137">IF(S67 &amp; D67 = "2배치",1,0)</f>
        <v>0</v>
      </c>
      <c r="AJ67" s="25">
        <f t="shared" si="16"/>
        <v>0</v>
      </c>
      <c r="AK67" s="25">
        <f t="shared" si="17"/>
        <v>0</v>
      </c>
      <c r="AL67" s="25">
        <f t="shared" si="18"/>
        <v>11</v>
      </c>
      <c r="AM67" s="25">
        <f t="shared" si="19"/>
        <v>0</v>
      </c>
      <c r="AN67" s="25">
        <f t="shared" si="20"/>
        <v>0</v>
      </c>
      <c r="AO67" s="25">
        <f t="shared" si="21"/>
        <v>0</v>
      </c>
      <c r="AP67" s="25">
        <f t="shared" si="22"/>
        <v>0</v>
      </c>
      <c r="AQ67" s="25">
        <f t="shared" si="23"/>
        <v>0</v>
      </c>
      <c r="AR67" s="25">
        <f t="shared" si="24"/>
        <v>0</v>
      </c>
      <c r="AS67" s="29">
        <f t="shared" si="25"/>
        <v>0</v>
      </c>
      <c r="AT67" s="29">
        <f t="shared" si="26"/>
        <v>11</v>
      </c>
      <c r="AU67" s="90"/>
      <c r="AV67" s="90"/>
    </row>
    <row r="68" spans="1:48" s="3" customFormat="1" ht="11.25" customHeight="1">
      <c r="A68" s="43"/>
      <c r="B68" s="43"/>
      <c r="C68" s="41" t="s">
        <v>64</v>
      </c>
      <c r="D68" s="27" t="s">
        <v>130</v>
      </c>
      <c r="E68" s="27"/>
      <c r="F68" s="27"/>
      <c r="G68" s="37">
        <v>1</v>
      </c>
      <c r="H68" s="36">
        <v>1</v>
      </c>
      <c r="I68" s="36">
        <v>1</v>
      </c>
      <c r="J68" s="36">
        <v>1</v>
      </c>
      <c r="K68" s="36">
        <v>1</v>
      </c>
      <c r="L68" s="24" t="s">
        <v>106</v>
      </c>
      <c r="M68" s="23">
        <v>42037</v>
      </c>
      <c r="N68" s="23">
        <v>42037</v>
      </c>
      <c r="O68" s="23">
        <v>42038</v>
      </c>
      <c r="P68" s="23">
        <v>42038</v>
      </c>
      <c r="Q68" s="23"/>
      <c r="R68" s="23">
        <v>42058</v>
      </c>
      <c r="S68" s="26">
        <v>1</v>
      </c>
      <c r="T68" s="26">
        <f t="shared" si="0"/>
        <v>0</v>
      </c>
      <c r="U68" s="26">
        <f t="shared" si="1"/>
        <v>0</v>
      </c>
      <c r="V68" s="26">
        <f t="shared" si="2"/>
        <v>23</v>
      </c>
      <c r="W68" s="26">
        <f t="shared" si="3"/>
        <v>23</v>
      </c>
      <c r="X68" s="26">
        <f t="shared" si="4"/>
        <v>0</v>
      </c>
      <c r="Y68" s="26">
        <f t="shared" si="5"/>
        <v>23</v>
      </c>
      <c r="Z68" s="25">
        <f t="shared" si="6"/>
        <v>0</v>
      </c>
      <c r="AA68" s="25">
        <f t="shared" si="7"/>
        <v>0</v>
      </c>
      <c r="AB68" s="25">
        <f t="shared" si="8"/>
        <v>1</v>
      </c>
      <c r="AC68" s="25">
        <f t="shared" si="9"/>
        <v>0</v>
      </c>
      <c r="AD68" s="25">
        <f t="shared" si="10"/>
        <v>0</v>
      </c>
      <c r="AE68" s="25">
        <f t="shared" si="11"/>
        <v>0</v>
      </c>
      <c r="AF68" s="25">
        <f t="shared" si="12"/>
        <v>0</v>
      </c>
      <c r="AG68" s="25">
        <f t="shared" si="13"/>
        <v>0</v>
      </c>
      <c r="AH68" s="25">
        <f t="shared" si="14"/>
        <v>0</v>
      </c>
      <c r="AI68" s="25">
        <f t="shared" si="15"/>
        <v>0</v>
      </c>
      <c r="AJ68" s="25">
        <f t="shared" si="16"/>
        <v>0</v>
      </c>
      <c r="AK68" s="25">
        <f t="shared" si="17"/>
        <v>0</v>
      </c>
      <c r="AL68" s="25">
        <f t="shared" si="18"/>
        <v>23</v>
      </c>
      <c r="AM68" s="25">
        <f t="shared" si="19"/>
        <v>0</v>
      </c>
      <c r="AN68" s="25">
        <f t="shared" si="20"/>
        <v>0</v>
      </c>
      <c r="AO68" s="25">
        <f t="shared" si="21"/>
        <v>0</v>
      </c>
      <c r="AP68" s="25">
        <f t="shared" si="22"/>
        <v>0</v>
      </c>
      <c r="AQ68" s="25">
        <f t="shared" si="23"/>
        <v>0</v>
      </c>
      <c r="AR68" s="25">
        <f t="shared" si="24"/>
        <v>0</v>
      </c>
      <c r="AS68" s="29">
        <f t="shared" si="25"/>
        <v>0</v>
      </c>
      <c r="AT68" s="29">
        <f t="shared" si="26"/>
        <v>23</v>
      </c>
      <c r="AU68" s="90"/>
      <c r="AV68" s="90"/>
    </row>
    <row r="69" spans="1:48" s="3" customFormat="1" ht="11.25" customHeight="1">
      <c r="A69" s="43"/>
      <c r="B69" s="43"/>
      <c r="C69" s="41" t="s">
        <v>65</v>
      </c>
      <c r="D69" s="27" t="s">
        <v>130</v>
      </c>
      <c r="E69" s="27"/>
      <c r="F69" s="27"/>
      <c r="G69" s="37">
        <v>3</v>
      </c>
      <c r="H69" s="36">
        <v>0</v>
      </c>
      <c r="I69" s="36">
        <v>1</v>
      </c>
      <c r="J69" s="36">
        <v>0</v>
      </c>
      <c r="K69" s="36">
        <v>0</v>
      </c>
      <c r="L69" s="24" t="s">
        <v>106</v>
      </c>
      <c r="M69" s="23">
        <v>42037</v>
      </c>
      <c r="N69" s="23">
        <v>42037</v>
      </c>
      <c r="O69" s="23">
        <v>42037</v>
      </c>
      <c r="P69" s="23">
        <v>42037</v>
      </c>
      <c r="Q69" s="23"/>
      <c r="R69" s="23">
        <v>42058</v>
      </c>
      <c r="S69" s="26">
        <v>1</v>
      </c>
      <c r="T69" s="26">
        <f t="shared" si="0"/>
        <v>0</v>
      </c>
      <c r="U69" s="26">
        <f t="shared" si="1"/>
        <v>0</v>
      </c>
      <c r="V69" s="26">
        <f t="shared" si="2"/>
        <v>23.900000000000002</v>
      </c>
      <c r="W69" s="26">
        <f t="shared" si="3"/>
        <v>23.900000000000002</v>
      </c>
      <c r="X69" s="26">
        <f t="shared" si="4"/>
        <v>0</v>
      </c>
      <c r="Y69" s="26">
        <f t="shared" si="5"/>
        <v>23.900000000000002</v>
      </c>
      <c r="Z69" s="25">
        <f t="shared" si="6"/>
        <v>0</v>
      </c>
      <c r="AA69" s="25">
        <f t="shared" si="7"/>
        <v>0</v>
      </c>
      <c r="AB69" s="25">
        <f t="shared" si="8"/>
        <v>1</v>
      </c>
      <c r="AC69" s="25">
        <f t="shared" si="9"/>
        <v>0</v>
      </c>
      <c r="AD69" s="25">
        <f t="shared" si="10"/>
        <v>0</v>
      </c>
      <c r="AE69" s="25">
        <f t="shared" si="11"/>
        <v>0</v>
      </c>
      <c r="AF69" s="25">
        <f t="shared" si="12"/>
        <v>0</v>
      </c>
      <c r="AG69" s="25">
        <f t="shared" si="13"/>
        <v>0</v>
      </c>
      <c r="AH69" s="25">
        <f t="shared" si="14"/>
        <v>0</v>
      </c>
      <c r="AI69" s="25">
        <f t="shared" si="15"/>
        <v>0</v>
      </c>
      <c r="AJ69" s="25">
        <f t="shared" si="16"/>
        <v>0</v>
      </c>
      <c r="AK69" s="25">
        <f t="shared" si="17"/>
        <v>0</v>
      </c>
      <c r="AL69" s="25">
        <f t="shared" si="18"/>
        <v>23.900000000000002</v>
      </c>
      <c r="AM69" s="25">
        <f t="shared" si="19"/>
        <v>0</v>
      </c>
      <c r="AN69" s="25">
        <f t="shared" si="20"/>
        <v>0</v>
      </c>
      <c r="AO69" s="25">
        <f t="shared" si="21"/>
        <v>0</v>
      </c>
      <c r="AP69" s="25">
        <f t="shared" si="22"/>
        <v>0</v>
      </c>
      <c r="AQ69" s="25">
        <f t="shared" si="23"/>
        <v>0</v>
      </c>
      <c r="AR69" s="25">
        <f t="shared" si="24"/>
        <v>0</v>
      </c>
      <c r="AS69" s="29">
        <f t="shared" si="25"/>
        <v>0</v>
      </c>
      <c r="AT69" s="29">
        <f t="shared" si="26"/>
        <v>23.900000000000002</v>
      </c>
      <c r="AU69" s="90"/>
      <c r="AV69" s="90"/>
    </row>
    <row r="70" spans="1:48" s="3" customFormat="1" ht="11.25" customHeight="1">
      <c r="A70" s="43"/>
      <c r="B70" s="43"/>
      <c r="C70" s="41" t="s">
        <v>66</v>
      </c>
      <c r="D70" s="27" t="s">
        <v>130</v>
      </c>
      <c r="E70" s="27"/>
      <c r="F70" s="27"/>
      <c r="G70" s="37">
        <v>5</v>
      </c>
      <c r="H70" s="36">
        <v>0</v>
      </c>
      <c r="I70" s="36">
        <v>1</v>
      </c>
      <c r="J70" s="36">
        <v>0</v>
      </c>
      <c r="K70" s="36">
        <v>0</v>
      </c>
      <c r="L70" s="24" t="s">
        <v>106</v>
      </c>
      <c r="M70" s="23">
        <v>42038</v>
      </c>
      <c r="N70" s="23">
        <v>42038</v>
      </c>
      <c r="O70" s="23">
        <v>42037</v>
      </c>
      <c r="P70" s="23">
        <v>42038</v>
      </c>
      <c r="Q70" s="23"/>
      <c r="R70" s="23">
        <v>42058</v>
      </c>
      <c r="S70" s="26">
        <v>1</v>
      </c>
      <c r="T70" s="26">
        <f t="shared" ref="T70:T133" si="138">IF(D70&lt;&gt;"메뉴",0,IF(ISBLANK(P70), 0, IF(("2015-08-28"-P70)&gt;=0,1,0)))</f>
        <v>0</v>
      </c>
      <c r="U70" s="26">
        <f t="shared" ref="U70:U133" si="139">IF(D70&lt;&gt;"메뉴",0,IF(ISBLANK(N70), 0, IF(("2015-09-04"-N70)&gt;=0,1,0)))</f>
        <v>0</v>
      </c>
      <c r="V70" s="26">
        <f t="shared" ref="V70:V133" si="140">IF(ISBLANK(P70), 0, IF(("2015-08-28"-P70)&gt;=0,AT70,0))</f>
        <v>36.799999999999997</v>
      </c>
      <c r="W70" s="26">
        <f t="shared" ref="W70:W133" si="141">IF(ISBLANK(N70), 0, IF(("2015-09-04"-N70)&gt;=0,AT70,0))</f>
        <v>36.799999999999997</v>
      </c>
      <c r="X70" s="26">
        <f t="shared" si="4"/>
        <v>0</v>
      </c>
      <c r="Y70" s="26">
        <f t="shared" si="5"/>
        <v>36.799999999999997</v>
      </c>
      <c r="Z70" s="25">
        <f t="shared" si="6"/>
        <v>0</v>
      </c>
      <c r="AA70" s="25">
        <f t="shared" si="7"/>
        <v>0</v>
      </c>
      <c r="AB70" s="25">
        <f t="shared" si="8"/>
        <v>1</v>
      </c>
      <c r="AC70" s="25">
        <f t="shared" si="9"/>
        <v>0</v>
      </c>
      <c r="AD70" s="25">
        <f t="shared" si="10"/>
        <v>0</v>
      </c>
      <c r="AE70" s="25">
        <f t="shared" si="11"/>
        <v>0</v>
      </c>
      <c r="AF70" s="25">
        <f t="shared" si="12"/>
        <v>0</v>
      </c>
      <c r="AG70" s="25">
        <f t="shared" si="13"/>
        <v>0</v>
      </c>
      <c r="AH70" s="25">
        <f t="shared" si="14"/>
        <v>0</v>
      </c>
      <c r="AI70" s="25">
        <f t="shared" si="15"/>
        <v>0</v>
      </c>
      <c r="AJ70" s="25">
        <f t="shared" si="16"/>
        <v>0</v>
      </c>
      <c r="AK70" s="25">
        <f t="shared" si="17"/>
        <v>0</v>
      </c>
      <c r="AL70" s="25">
        <f t="shared" si="18"/>
        <v>36.799999999999997</v>
      </c>
      <c r="AM70" s="25">
        <f t="shared" si="19"/>
        <v>0</v>
      </c>
      <c r="AN70" s="25">
        <f t="shared" si="20"/>
        <v>0</v>
      </c>
      <c r="AO70" s="25">
        <f t="shared" si="21"/>
        <v>0</v>
      </c>
      <c r="AP70" s="25">
        <f t="shared" si="22"/>
        <v>0</v>
      </c>
      <c r="AQ70" s="25">
        <f t="shared" si="23"/>
        <v>0</v>
      </c>
      <c r="AR70" s="25">
        <f t="shared" si="24"/>
        <v>0</v>
      </c>
      <c r="AS70" s="29">
        <f t="shared" si="25"/>
        <v>0</v>
      </c>
      <c r="AT70" s="29">
        <f t="shared" si="26"/>
        <v>36.799999999999997</v>
      </c>
      <c r="AU70" s="90"/>
      <c r="AV70" s="90"/>
    </row>
    <row r="71" spans="1:48" s="3" customFormat="1" ht="11.25" customHeight="1">
      <c r="A71" s="43"/>
      <c r="B71" s="43"/>
      <c r="C71" s="41" t="s">
        <v>67</v>
      </c>
      <c r="D71" s="27" t="s">
        <v>130</v>
      </c>
      <c r="E71" s="27"/>
      <c r="F71" s="27"/>
      <c r="G71" s="37">
        <v>5</v>
      </c>
      <c r="H71" s="36">
        <v>1</v>
      </c>
      <c r="I71" s="36">
        <v>1</v>
      </c>
      <c r="J71" s="36">
        <v>1</v>
      </c>
      <c r="K71" s="36">
        <v>1</v>
      </c>
      <c r="L71" s="24" t="s">
        <v>106</v>
      </c>
      <c r="M71" s="23">
        <v>42038</v>
      </c>
      <c r="N71" s="23">
        <v>42038</v>
      </c>
      <c r="O71" s="23">
        <v>42039</v>
      </c>
      <c r="P71" s="23">
        <v>42041</v>
      </c>
      <c r="Q71" s="23"/>
      <c r="R71" s="23">
        <v>42058</v>
      </c>
      <c r="S71" s="26">
        <v>1</v>
      </c>
      <c r="T71" s="26">
        <f t="shared" si="138"/>
        <v>0</v>
      </c>
      <c r="U71" s="26">
        <f t="shared" si="139"/>
        <v>0</v>
      </c>
      <c r="V71" s="26">
        <f t="shared" si="140"/>
        <v>48.8</v>
      </c>
      <c r="W71" s="26">
        <f t="shared" si="141"/>
        <v>48.8</v>
      </c>
      <c r="X71" s="26">
        <f t="shared" si="4"/>
        <v>0</v>
      </c>
      <c r="Y71" s="26">
        <f t="shared" si="5"/>
        <v>48.8</v>
      </c>
      <c r="Z71" s="25">
        <f t="shared" si="6"/>
        <v>0</v>
      </c>
      <c r="AA71" s="25">
        <f t="shared" si="7"/>
        <v>0</v>
      </c>
      <c r="AB71" s="25">
        <f t="shared" si="8"/>
        <v>1</v>
      </c>
      <c r="AC71" s="25">
        <f t="shared" si="9"/>
        <v>0</v>
      </c>
      <c r="AD71" s="25">
        <f t="shared" si="10"/>
        <v>0</v>
      </c>
      <c r="AE71" s="25">
        <f t="shared" si="11"/>
        <v>0</v>
      </c>
      <c r="AF71" s="25">
        <f t="shared" si="12"/>
        <v>0</v>
      </c>
      <c r="AG71" s="25">
        <f t="shared" si="13"/>
        <v>0</v>
      </c>
      <c r="AH71" s="25">
        <f t="shared" si="14"/>
        <v>0</v>
      </c>
      <c r="AI71" s="25">
        <f t="shared" si="15"/>
        <v>0</v>
      </c>
      <c r="AJ71" s="25">
        <f t="shared" si="16"/>
        <v>0</v>
      </c>
      <c r="AK71" s="25">
        <f t="shared" si="17"/>
        <v>0</v>
      </c>
      <c r="AL71" s="25">
        <f t="shared" si="18"/>
        <v>48.8</v>
      </c>
      <c r="AM71" s="25">
        <f t="shared" si="19"/>
        <v>0</v>
      </c>
      <c r="AN71" s="25">
        <f t="shared" si="20"/>
        <v>0</v>
      </c>
      <c r="AO71" s="25">
        <f t="shared" si="21"/>
        <v>0</v>
      </c>
      <c r="AP71" s="25">
        <f t="shared" si="22"/>
        <v>0</v>
      </c>
      <c r="AQ71" s="25">
        <f t="shared" si="23"/>
        <v>0</v>
      </c>
      <c r="AR71" s="25">
        <f t="shared" si="24"/>
        <v>0</v>
      </c>
      <c r="AS71" s="29">
        <f t="shared" si="25"/>
        <v>0</v>
      </c>
      <c r="AT71" s="29">
        <f t="shared" si="26"/>
        <v>48.8</v>
      </c>
      <c r="AU71" s="90"/>
      <c r="AV71" s="90"/>
    </row>
    <row r="72" spans="1:48" s="3" customFormat="1" ht="11.25" customHeight="1">
      <c r="A72" s="43"/>
      <c r="B72" s="43"/>
      <c r="C72" s="41" t="s">
        <v>68</v>
      </c>
      <c r="D72" s="27" t="s">
        <v>130</v>
      </c>
      <c r="E72" s="27"/>
      <c r="F72" s="27"/>
      <c r="G72" s="37">
        <v>3</v>
      </c>
      <c r="H72" s="36">
        <v>1</v>
      </c>
      <c r="I72" s="36">
        <v>1</v>
      </c>
      <c r="J72" s="36">
        <v>1</v>
      </c>
      <c r="K72" s="36">
        <v>1</v>
      </c>
      <c r="L72" s="24" t="s">
        <v>106</v>
      </c>
      <c r="M72" s="23">
        <v>42038</v>
      </c>
      <c r="N72" s="23">
        <v>42038</v>
      </c>
      <c r="O72" s="23">
        <v>42073</v>
      </c>
      <c r="P72" s="23">
        <v>42073</v>
      </c>
      <c r="Q72" s="23"/>
      <c r="R72" s="23">
        <v>42142</v>
      </c>
      <c r="S72" s="26">
        <v>1</v>
      </c>
      <c r="T72" s="26">
        <f t="shared" si="138"/>
        <v>0</v>
      </c>
      <c r="U72" s="26">
        <f t="shared" si="139"/>
        <v>0</v>
      </c>
      <c r="V72" s="26">
        <f t="shared" si="140"/>
        <v>35.900000000000006</v>
      </c>
      <c r="W72" s="26">
        <f t="shared" si="141"/>
        <v>35.900000000000006</v>
      </c>
      <c r="X72" s="26">
        <f t="shared" si="4"/>
        <v>0</v>
      </c>
      <c r="Y72" s="26">
        <f t="shared" si="5"/>
        <v>35.900000000000006</v>
      </c>
      <c r="Z72" s="25">
        <f t="shared" si="6"/>
        <v>0</v>
      </c>
      <c r="AA72" s="25">
        <f t="shared" si="7"/>
        <v>0</v>
      </c>
      <c r="AB72" s="25">
        <f t="shared" si="8"/>
        <v>1</v>
      </c>
      <c r="AC72" s="25">
        <f t="shared" si="9"/>
        <v>0</v>
      </c>
      <c r="AD72" s="25">
        <f t="shared" si="10"/>
        <v>0</v>
      </c>
      <c r="AE72" s="25">
        <f t="shared" si="11"/>
        <v>0</v>
      </c>
      <c r="AF72" s="25">
        <f t="shared" si="12"/>
        <v>0</v>
      </c>
      <c r="AG72" s="25">
        <f t="shared" si="13"/>
        <v>0</v>
      </c>
      <c r="AH72" s="25">
        <f t="shared" si="14"/>
        <v>0</v>
      </c>
      <c r="AI72" s="25">
        <f t="shared" si="15"/>
        <v>0</v>
      </c>
      <c r="AJ72" s="25">
        <f t="shared" si="16"/>
        <v>0</v>
      </c>
      <c r="AK72" s="25">
        <f t="shared" si="17"/>
        <v>0</v>
      </c>
      <c r="AL72" s="25">
        <f t="shared" si="18"/>
        <v>35.900000000000006</v>
      </c>
      <c r="AM72" s="25">
        <f t="shared" si="19"/>
        <v>0</v>
      </c>
      <c r="AN72" s="25">
        <f t="shared" si="20"/>
        <v>0</v>
      </c>
      <c r="AO72" s="25">
        <f t="shared" si="21"/>
        <v>0</v>
      </c>
      <c r="AP72" s="25">
        <f t="shared" si="22"/>
        <v>0</v>
      </c>
      <c r="AQ72" s="25">
        <f t="shared" si="23"/>
        <v>0</v>
      </c>
      <c r="AR72" s="25">
        <f t="shared" si="24"/>
        <v>0</v>
      </c>
      <c r="AS72" s="29">
        <f t="shared" si="25"/>
        <v>0</v>
      </c>
      <c r="AT72" s="29">
        <f t="shared" si="26"/>
        <v>35.900000000000006</v>
      </c>
      <c r="AU72" s="90"/>
      <c r="AV72" s="90"/>
    </row>
    <row r="73" spans="1:48" s="3" customFormat="1" ht="11.25" customHeight="1">
      <c r="A73" s="43"/>
      <c r="B73" s="43"/>
      <c r="C73" s="41" t="s">
        <v>123</v>
      </c>
      <c r="D73" s="27" t="s">
        <v>107</v>
      </c>
      <c r="E73" s="27"/>
      <c r="F73" s="27"/>
      <c r="G73" s="37">
        <v>1</v>
      </c>
      <c r="H73" s="36">
        <v>1</v>
      </c>
      <c r="I73" s="36">
        <v>1</v>
      </c>
      <c r="J73" s="36">
        <v>1</v>
      </c>
      <c r="K73" s="36">
        <v>1</v>
      </c>
      <c r="L73" s="24" t="s">
        <v>106</v>
      </c>
      <c r="M73" s="23">
        <v>42039</v>
      </c>
      <c r="N73" s="23">
        <v>42039</v>
      </c>
      <c r="O73" s="23">
        <v>42039</v>
      </c>
      <c r="P73" s="23">
        <v>42040</v>
      </c>
      <c r="Q73" s="23"/>
      <c r="R73" s="23">
        <v>42046</v>
      </c>
      <c r="S73" s="26">
        <v>1</v>
      </c>
      <c r="T73" s="26">
        <f t="shared" si="138"/>
        <v>1</v>
      </c>
      <c r="U73" s="26">
        <f t="shared" si="139"/>
        <v>1</v>
      </c>
      <c r="V73" s="26">
        <f t="shared" si="140"/>
        <v>23</v>
      </c>
      <c r="W73" s="26">
        <f t="shared" si="141"/>
        <v>23</v>
      </c>
      <c r="X73" s="26">
        <f t="shared" si="4"/>
        <v>1</v>
      </c>
      <c r="Y73" s="26">
        <f t="shared" si="5"/>
        <v>23</v>
      </c>
      <c r="Z73" s="25">
        <f t="shared" si="6"/>
        <v>1</v>
      </c>
      <c r="AA73" s="25">
        <f t="shared" si="7"/>
        <v>0</v>
      </c>
      <c r="AB73" s="25">
        <f t="shared" si="8"/>
        <v>0</v>
      </c>
      <c r="AC73" s="25">
        <f t="shared" si="9"/>
        <v>0</v>
      </c>
      <c r="AD73" s="25">
        <f t="shared" si="10"/>
        <v>0</v>
      </c>
      <c r="AE73" s="25">
        <f t="shared" si="11"/>
        <v>0</v>
      </c>
      <c r="AF73" s="25">
        <f t="shared" si="12"/>
        <v>0</v>
      </c>
      <c r="AG73" s="25">
        <f t="shared" si="13"/>
        <v>0</v>
      </c>
      <c r="AH73" s="25">
        <f t="shared" si="14"/>
        <v>0</v>
      </c>
      <c r="AI73" s="25">
        <f t="shared" si="15"/>
        <v>0</v>
      </c>
      <c r="AJ73" s="25">
        <f t="shared" si="16"/>
        <v>23</v>
      </c>
      <c r="AK73" s="25">
        <f t="shared" si="17"/>
        <v>0</v>
      </c>
      <c r="AL73" s="25">
        <f t="shared" si="18"/>
        <v>0</v>
      </c>
      <c r="AM73" s="25">
        <f t="shared" si="19"/>
        <v>0</v>
      </c>
      <c r="AN73" s="25">
        <f t="shared" si="20"/>
        <v>0</v>
      </c>
      <c r="AO73" s="25">
        <f t="shared" si="21"/>
        <v>0</v>
      </c>
      <c r="AP73" s="25">
        <f t="shared" si="22"/>
        <v>0</v>
      </c>
      <c r="AQ73" s="25">
        <f t="shared" si="23"/>
        <v>0</v>
      </c>
      <c r="AR73" s="25">
        <f t="shared" si="24"/>
        <v>0</v>
      </c>
      <c r="AS73" s="29">
        <f t="shared" si="25"/>
        <v>0</v>
      </c>
      <c r="AT73" s="29">
        <f t="shared" si="26"/>
        <v>23</v>
      </c>
      <c r="AU73" s="90"/>
      <c r="AV73" s="90"/>
    </row>
    <row r="74" spans="1:48" s="3" customFormat="1" ht="11.25" customHeight="1">
      <c r="A74" s="42" t="s">
        <v>69</v>
      </c>
      <c r="B74" s="42"/>
      <c r="C74" s="41" t="s">
        <v>108</v>
      </c>
      <c r="D74" s="27" t="s">
        <v>107</v>
      </c>
      <c r="E74" s="27"/>
      <c r="F74" s="27"/>
      <c r="G74" s="37">
        <v>4</v>
      </c>
      <c r="H74" s="36">
        <v>1</v>
      </c>
      <c r="I74" s="36">
        <v>1</v>
      </c>
      <c r="J74" s="36">
        <v>1</v>
      </c>
      <c r="K74" s="36">
        <v>1</v>
      </c>
      <c r="L74" s="24" t="s">
        <v>106</v>
      </c>
      <c r="M74" s="23">
        <v>42039</v>
      </c>
      <c r="N74" s="23">
        <v>42039</v>
      </c>
      <c r="O74" s="23">
        <v>42040</v>
      </c>
      <c r="P74" s="23">
        <v>42040</v>
      </c>
      <c r="Q74" s="23"/>
      <c r="R74" s="23">
        <v>42093</v>
      </c>
      <c r="S74" s="26">
        <v>1</v>
      </c>
      <c r="T74" s="26">
        <f t="shared" si="138"/>
        <v>1</v>
      </c>
      <c r="U74" s="26">
        <f t="shared" si="139"/>
        <v>1</v>
      </c>
      <c r="V74" s="26">
        <f t="shared" si="140"/>
        <v>42.35</v>
      </c>
      <c r="W74" s="26">
        <f t="shared" si="141"/>
        <v>42.35</v>
      </c>
      <c r="X74" s="26">
        <f t="shared" ref="X74:X135" si="142">IF(D74&lt;&gt;"메뉴",0,IF(ISBLANK(R74), 0, 1))</f>
        <v>1</v>
      </c>
      <c r="Y74" s="26">
        <f t="shared" ref="Y74:Y137" si="143">IF(ISBLANK(R74), 0, AT74)</f>
        <v>42.35</v>
      </c>
      <c r="Z74" s="25">
        <f t="shared" ref="Z74:Z135" si="144">IF(S74 &amp; D74 = "1메뉴",1,0)</f>
        <v>1</v>
      </c>
      <c r="AA74" s="25">
        <f t="shared" ref="AA74:AA135" si="145">IF(S74 &amp; D74 = "1출력물",1,0)</f>
        <v>0</v>
      </c>
      <c r="AB74" s="25">
        <f t="shared" ref="AB74:AB135" si="146">IF(S74 &amp; D74 = "1팝업",1,0)</f>
        <v>0</v>
      </c>
      <c r="AC74" s="25">
        <f t="shared" ref="AC74:AC135" si="147">IF(S74 &amp; D74 = "1탭",1,0)</f>
        <v>0</v>
      </c>
      <c r="AD74" s="25">
        <f t="shared" ref="AD74:AD135" si="148">IF(S74 &amp; D74 = "1배치",1,0)</f>
        <v>0</v>
      </c>
      <c r="AE74" s="25">
        <f t="shared" ref="AE74:AE135" si="149">IF(S74 &amp; D74 = "2메뉴",1,0)</f>
        <v>0</v>
      </c>
      <c r="AF74" s="25">
        <f t="shared" ref="AF74:AF135" si="150">IF(S74 &amp; D74 = "2출력물",1,0)</f>
        <v>0</v>
      </c>
      <c r="AG74" s="25">
        <f t="shared" ref="AG74:AG135" si="151">IF(S74 &amp; D74 = "2팝업",1,0)</f>
        <v>0</v>
      </c>
      <c r="AH74" s="25">
        <f t="shared" ref="AH74:AH135" si="152">IF(S74 &amp; D74 = "2탭",1,0)</f>
        <v>0</v>
      </c>
      <c r="AI74" s="25">
        <f t="shared" ref="AI74:AI135" si="153">IF(S74 &amp; D74 = "2배치",1,0)</f>
        <v>0</v>
      </c>
      <c r="AJ74" s="25">
        <f t="shared" ref="AJ74:AJ135" si="154">IF(S74 &amp; D74 = "1메뉴",G74*6.45 + H74*4 + I74*4.55 + J74*4 + K74*4,0)</f>
        <v>42.35</v>
      </c>
      <c r="AK74" s="25">
        <f t="shared" ref="AK74:AK135" si="155">IF(S74 &amp; D74 = "1출력물",G74*5.4 + H74*4 + I74*4.55 + J74*4 + K74*4,0)</f>
        <v>0</v>
      </c>
      <c r="AL74" s="25">
        <f t="shared" ref="AL74:AL135" si="156">IF(S74 &amp; D74 = "1팝업",G74*6.45 + H74*4 + I74*4.55 + J74*4 + K74*4,0)</f>
        <v>0</v>
      </c>
      <c r="AM74" s="25">
        <f t="shared" ref="AM74:AM135" si="157">IF(S74 &amp; D74 = "1탭",G74*6.45 + H74*4 + I74*4.55 + J74*4 + K74*4,0)</f>
        <v>0</v>
      </c>
      <c r="AN74" s="25">
        <f t="shared" ref="AN74:AN135" si="158">IF(S74 &amp; D74 = "1배치",G74*6.45 + H74*4 + I74*4.55 + J74*4 + K74*4,0)</f>
        <v>0</v>
      </c>
      <c r="AO74" s="25">
        <f t="shared" ref="AO74:AO135" si="159">IF(S74 &amp; D74 = "2메뉴",G74*6.45 + H74*4 + I74*4.55 + J74*4 + K74*4,0)</f>
        <v>0</v>
      </c>
      <c r="AP74" s="25">
        <f t="shared" ref="AP74:AP135" si="160">IF(S74 &amp; D74 = "2출력물",G74*5.4 + H74*4 + I74*4.55 + J74*4 + K74*4,0)</f>
        <v>0</v>
      </c>
      <c r="AQ74" s="25">
        <f t="shared" ref="AQ74:AQ135" si="161">IF(S74 &amp; D74 = "2팝업",G74*6.45 + H74*4 + I74*4.55 + J74*4 + K74*4,0)</f>
        <v>0</v>
      </c>
      <c r="AR74" s="25">
        <f t="shared" ref="AR74:AR135" si="162">IF(S74 &amp; D74 = "2탭",G74*6.45 + H74*4 + I74*4.55 + J74*4 + K74*4,0)</f>
        <v>0</v>
      </c>
      <c r="AS74" s="29">
        <f t="shared" ref="AS74:AS135" si="163">IF(S74 &amp; D74 = "2배치",G74*6.45 + H74*4 + I74*4.55 + J74*4 + K74*4,0)</f>
        <v>0</v>
      </c>
      <c r="AT74" s="29">
        <f t="shared" ref="AT74:AT135" si="164">SUM(AJ74:AS74)</f>
        <v>42.35</v>
      </c>
      <c r="AU74" s="89">
        <f>SUM(AJ74:AN82)</f>
        <v>279.59999999999997</v>
      </c>
      <c r="AV74" s="89">
        <f>SUM(AO74:AS82)</f>
        <v>0</v>
      </c>
    </row>
    <row r="75" spans="1:48" s="3" customFormat="1" ht="11.25" customHeight="1">
      <c r="A75" s="43"/>
      <c r="B75" s="43"/>
      <c r="C75" s="41" t="s">
        <v>70</v>
      </c>
      <c r="D75" s="27" t="s">
        <v>107</v>
      </c>
      <c r="E75" s="27"/>
      <c r="F75" s="27"/>
      <c r="G75" s="37">
        <v>4</v>
      </c>
      <c r="H75" s="36">
        <v>1</v>
      </c>
      <c r="I75" s="36">
        <v>1</v>
      </c>
      <c r="J75" s="36">
        <v>1</v>
      </c>
      <c r="K75" s="36">
        <v>1</v>
      </c>
      <c r="L75" s="24" t="s">
        <v>106</v>
      </c>
      <c r="M75" s="23">
        <v>42039</v>
      </c>
      <c r="N75" s="23">
        <v>42039</v>
      </c>
      <c r="O75" s="23">
        <v>42041</v>
      </c>
      <c r="P75" s="23">
        <v>42051</v>
      </c>
      <c r="Q75" s="23"/>
      <c r="R75" s="23">
        <v>42142</v>
      </c>
      <c r="S75" s="26">
        <v>1</v>
      </c>
      <c r="T75" s="26">
        <f t="shared" si="138"/>
        <v>1</v>
      </c>
      <c r="U75" s="26">
        <f t="shared" si="139"/>
        <v>1</v>
      </c>
      <c r="V75" s="26">
        <f t="shared" si="140"/>
        <v>42.35</v>
      </c>
      <c r="W75" s="26">
        <f t="shared" si="141"/>
        <v>42.35</v>
      </c>
      <c r="X75" s="26">
        <f t="shared" si="142"/>
        <v>1</v>
      </c>
      <c r="Y75" s="26">
        <f t="shared" si="143"/>
        <v>42.35</v>
      </c>
      <c r="Z75" s="25">
        <f t="shared" si="144"/>
        <v>1</v>
      </c>
      <c r="AA75" s="25">
        <f t="shared" si="145"/>
        <v>0</v>
      </c>
      <c r="AB75" s="25">
        <f t="shared" si="146"/>
        <v>0</v>
      </c>
      <c r="AC75" s="25">
        <f t="shared" si="147"/>
        <v>0</v>
      </c>
      <c r="AD75" s="25">
        <f t="shared" si="148"/>
        <v>0</v>
      </c>
      <c r="AE75" s="25">
        <f t="shared" si="149"/>
        <v>0</v>
      </c>
      <c r="AF75" s="25">
        <f t="shared" si="150"/>
        <v>0</v>
      </c>
      <c r="AG75" s="25">
        <f t="shared" si="151"/>
        <v>0</v>
      </c>
      <c r="AH75" s="25">
        <f t="shared" si="152"/>
        <v>0</v>
      </c>
      <c r="AI75" s="25">
        <f t="shared" si="153"/>
        <v>0</v>
      </c>
      <c r="AJ75" s="25">
        <f t="shared" si="154"/>
        <v>42.35</v>
      </c>
      <c r="AK75" s="25">
        <f t="shared" si="155"/>
        <v>0</v>
      </c>
      <c r="AL75" s="25">
        <f t="shared" si="156"/>
        <v>0</v>
      </c>
      <c r="AM75" s="25">
        <f t="shared" si="157"/>
        <v>0</v>
      </c>
      <c r="AN75" s="25">
        <f t="shared" si="158"/>
        <v>0</v>
      </c>
      <c r="AO75" s="25">
        <f t="shared" si="159"/>
        <v>0</v>
      </c>
      <c r="AP75" s="25">
        <f t="shared" si="160"/>
        <v>0</v>
      </c>
      <c r="AQ75" s="25">
        <f t="shared" si="161"/>
        <v>0</v>
      </c>
      <c r="AR75" s="25">
        <f t="shared" si="162"/>
        <v>0</v>
      </c>
      <c r="AS75" s="29">
        <f t="shared" si="163"/>
        <v>0</v>
      </c>
      <c r="AT75" s="29">
        <f t="shared" si="164"/>
        <v>42.35</v>
      </c>
      <c r="AU75" s="90"/>
      <c r="AV75" s="90"/>
    </row>
    <row r="76" spans="1:48" s="3" customFormat="1" ht="11.25" customHeight="1">
      <c r="A76" s="43"/>
      <c r="B76" s="43"/>
      <c r="C76" s="41" t="s">
        <v>71</v>
      </c>
      <c r="D76" s="27" t="s">
        <v>107</v>
      </c>
      <c r="E76" s="27"/>
      <c r="F76" s="27"/>
      <c r="G76" s="37">
        <v>1</v>
      </c>
      <c r="H76" s="36">
        <v>1</v>
      </c>
      <c r="I76" s="36">
        <v>1</v>
      </c>
      <c r="J76" s="36">
        <v>1</v>
      </c>
      <c r="K76" s="36">
        <v>1</v>
      </c>
      <c r="L76" s="24" t="s">
        <v>106</v>
      </c>
      <c r="M76" s="23">
        <v>42040</v>
      </c>
      <c r="N76" s="23">
        <v>42040</v>
      </c>
      <c r="O76" s="23">
        <v>42041</v>
      </c>
      <c r="P76" s="23">
        <v>42059</v>
      </c>
      <c r="Q76" s="23"/>
      <c r="R76" s="23">
        <v>42093</v>
      </c>
      <c r="S76" s="26">
        <v>1</v>
      </c>
      <c r="T76" s="26">
        <f t="shared" si="138"/>
        <v>1</v>
      </c>
      <c r="U76" s="26">
        <f t="shared" si="139"/>
        <v>1</v>
      </c>
      <c r="V76" s="26">
        <f t="shared" si="140"/>
        <v>23</v>
      </c>
      <c r="W76" s="26">
        <f t="shared" si="141"/>
        <v>23</v>
      </c>
      <c r="X76" s="26">
        <f t="shared" si="142"/>
        <v>1</v>
      </c>
      <c r="Y76" s="26">
        <f t="shared" si="143"/>
        <v>23</v>
      </c>
      <c r="Z76" s="25">
        <f t="shared" si="144"/>
        <v>1</v>
      </c>
      <c r="AA76" s="25">
        <f t="shared" si="145"/>
        <v>0</v>
      </c>
      <c r="AB76" s="25">
        <f t="shared" si="146"/>
        <v>0</v>
      </c>
      <c r="AC76" s="25">
        <f t="shared" si="147"/>
        <v>0</v>
      </c>
      <c r="AD76" s="25">
        <f t="shared" si="148"/>
        <v>0</v>
      </c>
      <c r="AE76" s="25">
        <f t="shared" si="149"/>
        <v>0</v>
      </c>
      <c r="AF76" s="25">
        <f t="shared" si="150"/>
        <v>0</v>
      </c>
      <c r="AG76" s="25">
        <f t="shared" si="151"/>
        <v>0</v>
      </c>
      <c r="AH76" s="25">
        <f t="shared" si="152"/>
        <v>0</v>
      </c>
      <c r="AI76" s="25">
        <f t="shared" si="153"/>
        <v>0</v>
      </c>
      <c r="AJ76" s="25">
        <f t="shared" si="154"/>
        <v>23</v>
      </c>
      <c r="AK76" s="25">
        <f t="shared" si="155"/>
        <v>0</v>
      </c>
      <c r="AL76" s="25">
        <f t="shared" si="156"/>
        <v>0</v>
      </c>
      <c r="AM76" s="25">
        <f t="shared" si="157"/>
        <v>0</v>
      </c>
      <c r="AN76" s="25">
        <f t="shared" si="158"/>
        <v>0</v>
      </c>
      <c r="AO76" s="25">
        <f t="shared" si="159"/>
        <v>0</v>
      </c>
      <c r="AP76" s="25">
        <f t="shared" si="160"/>
        <v>0</v>
      </c>
      <c r="AQ76" s="25">
        <f t="shared" si="161"/>
        <v>0</v>
      </c>
      <c r="AR76" s="25">
        <f t="shared" si="162"/>
        <v>0</v>
      </c>
      <c r="AS76" s="29">
        <f t="shared" si="163"/>
        <v>0</v>
      </c>
      <c r="AT76" s="29">
        <f t="shared" si="164"/>
        <v>23</v>
      </c>
      <c r="AU76" s="90"/>
      <c r="AV76" s="90"/>
    </row>
    <row r="77" spans="1:48" s="3" customFormat="1" ht="11.25" customHeight="1">
      <c r="A77" s="43"/>
      <c r="B77" s="43"/>
      <c r="C77" s="41" t="s">
        <v>167</v>
      </c>
      <c r="D77" s="27" t="s">
        <v>130</v>
      </c>
      <c r="E77" s="27"/>
      <c r="F77" s="27"/>
      <c r="G77" s="37">
        <v>1</v>
      </c>
      <c r="H77" s="36">
        <v>1</v>
      </c>
      <c r="I77" s="36">
        <v>1</v>
      </c>
      <c r="J77" s="36">
        <v>1</v>
      </c>
      <c r="K77" s="36">
        <v>1</v>
      </c>
      <c r="L77" s="24" t="s">
        <v>106</v>
      </c>
      <c r="M77" s="23">
        <v>42040</v>
      </c>
      <c r="N77" s="23">
        <v>42040</v>
      </c>
      <c r="O77" s="23">
        <v>42041</v>
      </c>
      <c r="P77" s="23">
        <v>42059</v>
      </c>
      <c r="Q77" s="23"/>
      <c r="R77" s="23">
        <v>42093</v>
      </c>
      <c r="S77" s="26">
        <v>1</v>
      </c>
      <c r="T77" s="26">
        <f t="shared" si="138"/>
        <v>0</v>
      </c>
      <c r="U77" s="26">
        <f t="shared" si="139"/>
        <v>0</v>
      </c>
      <c r="V77" s="26">
        <f t="shared" si="140"/>
        <v>23</v>
      </c>
      <c r="W77" s="26">
        <f t="shared" si="141"/>
        <v>23</v>
      </c>
      <c r="X77" s="26">
        <f t="shared" si="142"/>
        <v>0</v>
      </c>
      <c r="Y77" s="26">
        <f t="shared" si="143"/>
        <v>23</v>
      </c>
      <c r="Z77" s="25">
        <f t="shared" si="144"/>
        <v>0</v>
      </c>
      <c r="AA77" s="25">
        <f t="shared" si="145"/>
        <v>0</v>
      </c>
      <c r="AB77" s="25">
        <f t="shared" si="146"/>
        <v>1</v>
      </c>
      <c r="AC77" s="25">
        <f t="shared" si="147"/>
        <v>0</v>
      </c>
      <c r="AD77" s="25">
        <f t="shared" si="148"/>
        <v>0</v>
      </c>
      <c r="AE77" s="25">
        <f t="shared" si="149"/>
        <v>0</v>
      </c>
      <c r="AF77" s="25">
        <f t="shared" si="150"/>
        <v>0</v>
      </c>
      <c r="AG77" s="25">
        <f t="shared" si="151"/>
        <v>0</v>
      </c>
      <c r="AH77" s="25">
        <f t="shared" si="152"/>
        <v>0</v>
      </c>
      <c r="AI77" s="25">
        <f t="shared" si="153"/>
        <v>0</v>
      </c>
      <c r="AJ77" s="25">
        <f t="shared" si="154"/>
        <v>0</v>
      </c>
      <c r="AK77" s="25">
        <f t="shared" si="155"/>
        <v>0</v>
      </c>
      <c r="AL77" s="25">
        <f t="shared" si="156"/>
        <v>23</v>
      </c>
      <c r="AM77" s="25">
        <f t="shared" si="157"/>
        <v>0</v>
      </c>
      <c r="AN77" s="25">
        <f t="shared" si="158"/>
        <v>0</v>
      </c>
      <c r="AO77" s="25">
        <f t="shared" si="159"/>
        <v>0</v>
      </c>
      <c r="AP77" s="25">
        <f t="shared" si="160"/>
        <v>0</v>
      </c>
      <c r="AQ77" s="25">
        <f t="shared" si="161"/>
        <v>0</v>
      </c>
      <c r="AR77" s="25">
        <f t="shared" si="162"/>
        <v>0</v>
      </c>
      <c r="AS77" s="29">
        <f t="shared" si="163"/>
        <v>0</v>
      </c>
      <c r="AT77" s="29">
        <f t="shared" si="164"/>
        <v>23</v>
      </c>
      <c r="AU77" s="90"/>
      <c r="AV77" s="90"/>
    </row>
    <row r="78" spans="1:48" s="3" customFormat="1" ht="11.25" customHeight="1">
      <c r="A78" s="43"/>
      <c r="B78" s="43"/>
      <c r="C78" s="41" t="s">
        <v>283</v>
      </c>
      <c r="D78" s="27" t="s">
        <v>282</v>
      </c>
      <c r="E78" s="27"/>
      <c r="F78" s="27"/>
      <c r="G78" s="37">
        <v>1</v>
      </c>
      <c r="H78" s="36">
        <v>1</v>
      </c>
      <c r="I78" s="36">
        <v>1</v>
      </c>
      <c r="J78" s="36">
        <v>1</v>
      </c>
      <c r="K78" s="36">
        <v>1</v>
      </c>
      <c r="L78" s="24" t="s">
        <v>281</v>
      </c>
      <c r="M78" s="23">
        <v>42110</v>
      </c>
      <c r="N78" s="23">
        <v>42110</v>
      </c>
      <c r="O78" s="23">
        <v>42110</v>
      </c>
      <c r="P78" s="23">
        <v>42110</v>
      </c>
      <c r="Q78" s="23"/>
      <c r="R78" s="23">
        <v>42143</v>
      </c>
      <c r="S78" s="26">
        <v>1</v>
      </c>
      <c r="T78" s="26">
        <f t="shared" si="138"/>
        <v>1</v>
      </c>
      <c r="U78" s="26">
        <f t="shared" si="139"/>
        <v>1</v>
      </c>
      <c r="V78" s="26">
        <f t="shared" si="140"/>
        <v>23</v>
      </c>
      <c r="W78" s="26">
        <f t="shared" si="141"/>
        <v>23</v>
      </c>
      <c r="X78" s="26">
        <f t="shared" ref="X78" si="165">IF(D78&lt;&gt;"메뉴",0,IF(ISBLANK(R78), 0, 1))</f>
        <v>1</v>
      </c>
      <c r="Y78" s="26">
        <f t="shared" ref="Y78" si="166">IF(ISBLANK(R78), 0, AT78)</f>
        <v>23</v>
      </c>
      <c r="Z78" s="25">
        <f t="shared" ref="Z78" si="167">IF(S78 &amp; D78 = "1메뉴",1,0)</f>
        <v>1</v>
      </c>
      <c r="AA78" s="25">
        <f t="shared" ref="AA78" si="168">IF(S78 &amp; D78 = "1출력물",1,0)</f>
        <v>0</v>
      </c>
      <c r="AB78" s="25">
        <f t="shared" ref="AB78" si="169">IF(S78 &amp; D78 = "1팝업",1,0)</f>
        <v>0</v>
      </c>
      <c r="AC78" s="25">
        <f t="shared" ref="AC78" si="170">IF(S78 &amp; D78 = "1탭",1,0)</f>
        <v>0</v>
      </c>
      <c r="AD78" s="25">
        <f t="shared" ref="AD78" si="171">IF(S78 &amp; D78 = "1배치",1,0)</f>
        <v>0</v>
      </c>
      <c r="AE78" s="25">
        <f t="shared" ref="AE78" si="172">IF(S78 &amp; D78 = "2메뉴",1,0)</f>
        <v>0</v>
      </c>
      <c r="AF78" s="25">
        <f t="shared" ref="AF78" si="173">IF(S78 &amp; D78 = "2출력물",1,0)</f>
        <v>0</v>
      </c>
      <c r="AG78" s="25">
        <f t="shared" ref="AG78" si="174">IF(S78 &amp; D78 = "2팝업",1,0)</f>
        <v>0</v>
      </c>
      <c r="AH78" s="25">
        <f t="shared" ref="AH78" si="175">IF(S78 &amp; D78 = "2탭",1,0)</f>
        <v>0</v>
      </c>
      <c r="AI78" s="25">
        <f t="shared" ref="AI78" si="176">IF(S78 &amp; D78 = "2배치",1,0)</f>
        <v>0</v>
      </c>
      <c r="AJ78" s="25">
        <f t="shared" ref="AJ78" si="177">IF(S78 &amp; D78 = "1메뉴",G78*6.45 + H78*4 + I78*4.55 + J78*4 + K78*4,0)</f>
        <v>23</v>
      </c>
      <c r="AK78" s="25">
        <f t="shared" ref="AK78" si="178">IF(S78 &amp; D78 = "1출력물",G78*5.4 + H78*4 + I78*4.55 + J78*4 + K78*4,0)</f>
        <v>0</v>
      </c>
      <c r="AL78" s="25">
        <f t="shared" ref="AL78" si="179">IF(S78 &amp; D78 = "1팝업",G78*6.45 + H78*4 + I78*4.55 + J78*4 + K78*4,0)</f>
        <v>0</v>
      </c>
      <c r="AM78" s="25">
        <f t="shared" ref="AM78" si="180">IF(S78 &amp; D78 = "1탭",G78*6.45 + H78*4 + I78*4.55 + J78*4 + K78*4,0)</f>
        <v>0</v>
      </c>
      <c r="AN78" s="25">
        <f t="shared" ref="AN78" si="181">IF(S78 &amp; D78 = "1배치",G78*6.45 + H78*4 + I78*4.55 + J78*4 + K78*4,0)</f>
        <v>0</v>
      </c>
      <c r="AO78" s="25">
        <f t="shared" ref="AO78" si="182">IF(S78 &amp; D78 = "2메뉴",G78*6.45 + H78*4 + I78*4.55 + J78*4 + K78*4,0)</f>
        <v>0</v>
      </c>
      <c r="AP78" s="25">
        <f t="shared" ref="AP78" si="183">IF(S78 &amp; D78 = "2출력물",G78*5.4 + H78*4 + I78*4.55 + J78*4 + K78*4,0)</f>
        <v>0</v>
      </c>
      <c r="AQ78" s="25">
        <f t="shared" ref="AQ78" si="184">IF(S78 &amp; D78 = "2팝업",G78*6.45 + H78*4 + I78*4.55 + J78*4 + K78*4,0)</f>
        <v>0</v>
      </c>
      <c r="AR78" s="25">
        <f t="shared" ref="AR78" si="185">IF(S78 &amp; D78 = "2탭",G78*6.45 + H78*4 + I78*4.55 + J78*4 + K78*4,0)</f>
        <v>0</v>
      </c>
      <c r="AS78" s="29">
        <f t="shared" ref="AS78" si="186">IF(S78 &amp; D78 = "2배치",G78*6.45 + H78*4 + I78*4.55 + J78*4 + K78*4,0)</f>
        <v>0</v>
      </c>
      <c r="AT78" s="29">
        <f t="shared" ref="AT78" si="187">SUM(AJ78:AS78)</f>
        <v>23</v>
      </c>
      <c r="AU78" s="90"/>
      <c r="AV78" s="90"/>
    </row>
    <row r="79" spans="1:48" s="3" customFormat="1" ht="11.25" customHeight="1">
      <c r="A79" s="43"/>
      <c r="B79" s="43"/>
      <c r="C79" s="41" t="s">
        <v>284</v>
      </c>
      <c r="D79" s="27" t="s">
        <v>107</v>
      </c>
      <c r="E79" s="27"/>
      <c r="F79" s="27"/>
      <c r="G79" s="37">
        <v>8</v>
      </c>
      <c r="H79" s="36">
        <v>1</v>
      </c>
      <c r="I79" s="36">
        <v>1</v>
      </c>
      <c r="J79" s="36">
        <v>1</v>
      </c>
      <c r="K79" s="36">
        <v>1</v>
      </c>
      <c r="L79" s="24" t="s">
        <v>106</v>
      </c>
      <c r="M79" s="23">
        <v>42040</v>
      </c>
      <c r="N79" s="23">
        <v>42040</v>
      </c>
      <c r="O79" s="23">
        <v>42105</v>
      </c>
      <c r="P79" s="23">
        <v>42111</v>
      </c>
      <c r="Q79" s="23"/>
      <c r="R79" s="23">
        <v>42143</v>
      </c>
      <c r="S79" s="26">
        <v>1</v>
      </c>
      <c r="T79" s="26">
        <f t="shared" si="138"/>
        <v>1</v>
      </c>
      <c r="U79" s="26">
        <f t="shared" si="139"/>
        <v>1</v>
      </c>
      <c r="V79" s="26">
        <f t="shared" si="140"/>
        <v>68.150000000000006</v>
      </c>
      <c r="W79" s="26">
        <f t="shared" si="141"/>
        <v>68.150000000000006</v>
      </c>
      <c r="X79" s="26">
        <f t="shared" si="142"/>
        <v>1</v>
      </c>
      <c r="Y79" s="26">
        <f t="shared" si="143"/>
        <v>68.150000000000006</v>
      </c>
      <c r="Z79" s="25">
        <f t="shared" si="144"/>
        <v>1</v>
      </c>
      <c r="AA79" s="25">
        <f t="shared" si="145"/>
        <v>0</v>
      </c>
      <c r="AB79" s="25">
        <f t="shared" si="146"/>
        <v>0</v>
      </c>
      <c r="AC79" s="25">
        <f t="shared" si="147"/>
        <v>0</v>
      </c>
      <c r="AD79" s="25">
        <f t="shared" si="148"/>
        <v>0</v>
      </c>
      <c r="AE79" s="25">
        <f t="shared" si="149"/>
        <v>0</v>
      </c>
      <c r="AF79" s="25">
        <f t="shared" si="150"/>
        <v>0</v>
      </c>
      <c r="AG79" s="25">
        <f t="shared" si="151"/>
        <v>0</v>
      </c>
      <c r="AH79" s="25">
        <f t="shared" si="152"/>
        <v>0</v>
      </c>
      <c r="AI79" s="25">
        <f t="shared" si="153"/>
        <v>0</v>
      </c>
      <c r="AJ79" s="25">
        <f t="shared" si="154"/>
        <v>68.150000000000006</v>
      </c>
      <c r="AK79" s="25">
        <f t="shared" si="155"/>
        <v>0</v>
      </c>
      <c r="AL79" s="25">
        <f t="shared" si="156"/>
        <v>0</v>
      </c>
      <c r="AM79" s="25">
        <f t="shared" si="157"/>
        <v>0</v>
      </c>
      <c r="AN79" s="25">
        <f t="shared" si="158"/>
        <v>0</v>
      </c>
      <c r="AO79" s="25">
        <f t="shared" si="159"/>
        <v>0</v>
      </c>
      <c r="AP79" s="25">
        <f t="shared" si="160"/>
        <v>0</v>
      </c>
      <c r="AQ79" s="25">
        <f t="shared" si="161"/>
        <v>0</v>
      </c>
      <c r="AR79" s="25">
        <f t="shared" si="162"/>
        <v>0</v>
      </c>
      <c r="AS79" s="29">
        <f t="shared" si="163"/>
        <v>0</v>
      </c>
      <c r="AT79" s="29">
        <f t="shared" si="164"/>
        <v>68.150000000000006</v>
      </c>
      <c r="AU79" s="90"/>
      <c r="AV79" s="90"/>
    </row>
    <row r="80" spans="1:48" s="3" customFormat="1" ht="11.25" customHeight="1">
      <c r="A80" s="43"/>
      <c r="B80" s="43"/>
      <c r="C80" s="41" t="s">
        <v>124</v>
      </c>
      <c r="D80" s="27" t="s">
        <v>107</v>
      </c>
      <c r="E80" s="27"/>
      <c r="F80" s="27"/>
      <c r="G80" s="37">
        <v>4</v>
      </c>
      <c r="H80" s="36">
        <v>0</v>
      </c>
      <c r="I80" s="36">
        <v>1</v>
      </c>
      <c r="J80" s="36">
        <v>0</v>
      </c>
      <c r="K80" s="36">
        <v>0</v>
      </c>
      <c r="L80" s="24" t="s">
        <v>106</v>
      </c>
      <c r="M80" s="23">
        <v>42041</v>
      </c>
      <c r="N80" s="23">
        <v>42041</v>
      </c>
      <c r="O80" s="23">
        <v>42041</v>
      </c>
      <c r="P80" s="23">
        <v>42041</v>
      </c>
      <c r="Q80" s="23"/>
      <c r="R80" s="23">
        <v>42046</v>
      </c>
      <c r="S80" s="26">
        <v>1</v>
      </c>
      <c r="T80" s="26">
        <f t="shared" si="138"/>
        <v>1</v>
      </c>
      <c r="U80" s="26">
        <f t="shared" si="139"/>
        <v>1</v>
      </c>
      <c r="V80" s="26">
        <f t="shared" si="140"/>
        <v>30.35</v>
      </c>
      <c r="W80" s="26">
        <f t="shared" si="141"/>
        <v>30.35</v>
      </c>
      <c r="X80" s="26">
        <f t="shared" si="142"/>
        <v>1</v>
      </c>
      <c r="Y80" s="26">
        <f t="shared" si="143"/>
        <v>30.35</v>
      </c>
      <c r="Z80" s="25">
        <f t="shared" si="144"/>
        <v>1</v>
      </c>
      <c r="AA80" s="25">
        <f t="shared" si="145"/>
        <v>0</v>
      </c>
      <c r="AB80" s="25">
        <f t="shared" si="146"/>
        <v>0</v>
      </c>
      <c r="AC80" s="25">
        <f t="shared" si="147"/>
        <v>0</v>
      </c>
      <c r="AD80" s="25">
        <f t="shared" si="148"/>
        <v>0</v>
      </c>
      <c r="AE80" s="25">
        <f t="shared" si="149"/>
        <v>0</v>
      </c>
      <c r="AF80" s="25">
        <f t="shared" si="150"/>
        <v>0</v>
      </c>
      <c r="AG80" s="25">
        <f t="shared" si="151"/>
        <v>0</v>
      </c>
      <c r="AH80" s="25">
        <f t="shared" si="152"/>
        <v>0</v>
      </c>
      <c r="AI80" s="25">
        <f t="shared" si="153"/>
        <v>0</v>
      </c>
      <c r="AJ80" s="25">
        <f t="shared" si="154"/>
        <v>30.35</v>
      </c>
      <c r="AK80" s="25">
        <f t="shared" si="155"/>
        <v>0</v>
      </c>
      <c r="AL80" s="25">
        <f t="shared" si="156"/>
        <v>0</v>
      </c>
      <c r="AM80" s="25">
        <f t="shared" si="157"/>
        <v>0</v>
      </c>
      <c r="AN80" s="25">
        <f t="shared" si="158"/>
        <v>0</v>
      </c>
      <c r="AO80" s="25">
        <f t="shared" si="159"/>
        <v>0</v>
      </c>
      <c r="AP80" s="25">
        <f t="shared" si="160"/>
        <v>0</v>
      </c>
      <c r="AQ80" s="25">
        <f t="shared" si="161"/>
        <v>0</v>
      </c>
      <c r="AR80" s="25">
        <f t="shared" si="162"/>
        <v>0</v>
      </c>
      <c r="AS80" s="29">
        <f t="shared" si="163"/>
        <v>0</v>
      </c>
      <c r="AT80" s="29">
        <f t="shared" si="164"/>
        <v>30.35</v>
      </c>
      <c r="AU80" s="90"/>
      <c r="AV80" s="90"/>
    </row>
    <row r="81" spans="1:48" s="3" customFormat="1" ht="11.25" customHeight="1">
      <c r="A81" s="43"/>
      <c r="B81" s="43"/>
      <c r="C81" s="41" t="s">
        <v>72</v>
      </c>
      <c r="D81" s="27" t="s">
        <v>131</v>
      </c>
      <c r="E81" s="27"/>
      <c r="F81" s="27"/>
      <c r="G81" s="38">
        <v>1</v>
      </c>
      <c r="H81" s="36">
        <v>0</v>
      </c>
      <c r="I81" s="36">
        <v>1</v>
      </c>
      <c r="J81" s="36">
        <v>0</v>
      </c>
      <c r="K81" s="36">
        <v>0</v>
      </c>
      <c r="L81" s="24" t="s">
        <v>106</v>
      </c>
      <c r="M81" s="23">
        <v>42041</v>
      </c>
      <c r="N81" s="23">
        <v>42041</v>
      </c>
      <c r="O81" s="23">
        <v>42044</v>
      </c>
      <c r="P81" s="23">
        <v>42048</v>
      </c>
      <c r="Q81" s="23"/>
      <c r="R81" s="23">
        <v>42046</v>
      </c>
      <c r="S81" s="26">
        <v>1</v>
      </c>
      <c r="T81" s="26">
        <f t="shared" si="138"/>
        <v>0</v>
      </c>
      <c r="U81" s="26">
        <f t="shared" si="139"/>
        <v>0</v>
      </c>
      <c r="V81" s="26">
        <f t="shared" si="140"/>
        <v>9.9499999999999993</v>
      </c>
      <c r="W81" s="26">
        <f t="shared" si="141"/>
        <v>9.9499999999999993</v>
      </c>
      <c r="X81" s="26">
        <f t="shared" si="142"/>
        <v>0</v>
      </c>
      <c r="Y81" s="26">
        <f t="shared" si="143"/>
        <v>9.9499999999999993</v>
      </c>
      <c r="Z81" s="25">
        <f t="shared" si="144"/>
        <v>0</v>
      </c>
      <c r="AA81" s="25">
        <f t="shared" si="145"/>
        <v>1</v>
      </c>
      <c r="AB81" s="25">
        <f t="shared" si="146"/>
        <v>0</v>
      </c>
      <c r="AC81" s="25">
        <f t="shared" si="147"/>
        <v>0</v>
      </c>
      <c r="AD81" s="25">
        <f t="shared" si="148"/>
        <v>0</v>
      </c>
      <c r="AE81" s="25">
        <f t="shared" si="149"/>
        <v>0</v>
      </c>
      <c r="AF81" s="25">
        <f t="shared" si="150"/>
        <v>0</v>
      </c>
      <c r="AG81" s="25">
        <f t="shared" si="151"/>
        <v>0</v>
      </c>
      <c r="AH81" s="25">
        <f t="shared" si="152"/>
        <v>0</v>
      </c>
      <c r="AI81" s="25">
        <f t="shared" si="153"/>
        <v>0</v>
      </c>
      <c r="AJ81" s="25">
        <f t="shared" si="154"/>
        <v>0</v>
      </c>
      <c r="AK81" s="25">
        <f t="shared" si="155"/>
        <v>9.9499999999999993</v>
      </c>
      <c r="AL81" s="25">
        <f t="shared" si="156"/>
        <v>0</v>
      </c>
      <c r="AM81" s="25">
        <f t="shared" si="157"/>
        <v>0</v>
      </c>
      <c r="AN81" s="25">
        <f t="shared" si="158"/>
        <v>0</v>
      </c>
      <c r="AO81" s="25">
        <f t="shared" si="159"/>
        <v>0</v>
      </c>
      <c r="AP81" s="25">
        <f t="shared" si="160"/>
        <v>0</v>
      </c>
      <c r="AQ81" s="25">
        <f t="shared" si="161"/>
        <v>0</v>
      </c>
      <c r="AR81" s="25">
        <f t="shared" si="162"/>
        <v>0</v>
      </c>
      <c r="AS81" s="29">
        <f t="shared" si="163"/>
        <v>0</v>
      </c>
      <c r="AT81" s="29">
        <f t="shared" si="164"/>
        <v>9.9499999999999993</v>
      </c>
      <c r="AU81" s="90"/>
      <c r="AV81" s="90"/>
    </row>
    <row r="82" spans="1:48" s="3" customFormat="1" ht="11.25" customHeight="1">
      <c r="A82" s="44"/>
      <c r="B82" s="44"/>
      <c r="C82" s="41" t="s">
        <v>125</v>
      </c>
      <c r="D82" s="27" t="s">
        <v>107</v>
      </c>
      <c r="E82" s="27"/>
      <c r="F82" s="27"/>
      <c r="G82" s="37">
        <v>2</v>
      </c>
      <c r="H82" s="36">
        <v>0</v>
      </c>
      <c r="I82" s="36">
        <v>1</v>
      </c>
      <c r="J82" s="36">
        <v>0</v>
      </c>
      <c r="K82" s="36">
        <v>0</v>
      </c>
      <c r="L82" s="24" t="s">
        <v>106</v>
      </c>
      <c r="M82" s="23">
        <v>42041</v>
      </c>
      <c r="N82" s="23">
        <v>42041</v>
      </c>
      <c r="O82" s="23">
        <v>42044</v>
      </c>
      <c r="P82" s="23">
        <v>42051</v>
      </c>
      <c r="Q82" s="23"/>
      <c r="R82" s="23">
        <v>42046</v>
      </c>
      <c r="S82" s="26">
        <v>1</v>
      </c>
      <c r="T82" s="26">
        <f t="shared" si="138"/>
        <v>1</v>
      </c>
      <c r="U82" s="26">
        <f t="shared" si="139"/>
        <v>1</v>
      </c>
      <c r="V82" s="26">
        <f t="shared" si="140"/>
        <v>17.45</v>
      </c>
      <c r="W82" s="26">
        <f t="shared" si="141"/>
        <v>17.45</v>
      </c>
      <c r="X82" s="26">
        <f t="shared" si="142"/>
        <v>1</v>
      </c>
      <c r="Y82" s="26">
        <f t="shared" si="143"/>
        <v>17.45</v>
      </c>
      <c r="Z82" s="25">
        <f t="shared" si="144"/>
        <v>1</v>
      </c>
      <c r="AA82" s="25">
        <f t="shared" si="145"/>
        <v>0</v>
      </c>
      <c r="AB82" s="25">
        <f t="shared" si="146"/>
        <v>0</v>
      </c>
      <c r="AC82" s="25">
        <f t="shared" si="147"/>
        <v>0</v>
      </c>
      <c r="AD82" s="25">
        <f t="shared" si="148"/>
        <v>0</v>
      </c>
      <c r="AE82" s="25">
        <f t="shared" si="149"/>
        <v>0</v>
      </c>
      <c r="AF82" s="25">
        <f t="shared" si="150"/>
        <v>0</v>
      </c>
      <c r="AG82" s="25">
        <f t="shared" si="151"/>
        <v>0</v>
      </c>
      <c r="AH82" s="25">
        <f t="shared" si="152"/>
        <v>0</v>
      </c>
      <c r="AI82" s="25">
        <f t="shared" si="153"/>
        <v>0</v>
      </c>
      <c r="AJ82" s="25">
        <f t="shared" si="154"/>
        <v>17.45</v>
      </c>
      <c r="AK82" s="25">
        <f t="shared" si="155"/>
        <v>0</v>
      </c>
      <c r="AL82" s="25">
        <f t="shared" si="156"/>
        <v>0</v>
      </c>
      <c r="AM82" s="25">
        <f t="shared" si="157"/>
        <v>0</v>
      </c>
      <c r="AN82" s="25">
        <f t="shared" si="158"/>
        <v>0</v>
      </c>
      <c r="AO82" s="25">
        <f t="shared" si="159"/>
        <v>0</v>
      </c>
      <c r="AP82" s="25">
        <f t="shared" si="160"/>
        <v>0</v>
      </c>
      <c r="AQ82" s="25">
        <f t="shared" si="161"/>
        <v>0</v>
      </c>
      <c r="AR82" s="25">
        <f t="shared" si="162"/>
        <v>0</v>
      </c>
      <c r="AS82" s="29">
        <f t="shared" si="163"/>
        <v>0</v>
      </c>
      <c r="AT82" s="29">
        <f t="shared" si="164"/>
        <v>17.45</v>
      </c>
      <c r="AU82" s="91"/>
      <c r="AV82" s="91"/>
    </row>
    <row r="83" spans="1:48" s="3" customFormat="1" ht="11.25" customHeight="1">
      <c r="A83" s="42" t="s">
        <v>294</v>
      </c>
      <c r="B83" s="42"/>
      <c r="C83" s="41" t="s">
        <v>126</v>
      </c>
      <c r="D83" s="27" t="s">
        <v>107</v>
      </c>
      <c r="E83" s="27" t="s">
        <v>222</v>
      </c>
      <c r="F83" s="27" t="s">
        <v>222</v>
      </c>
      <c r="G83" s="37">
        <v>2</v>
      </c>
      <c r="H83" s="36">
        <v>0</v>
      </c>
      <c r="I83" s="36">
        <v>1</v>
      </c>
      <c r="J83" s="36">
        <v>0</v>
      </c>
      <c r="K83" s="36">
        <v>0</v>
      </c>
      <c r="L83" s="24" t="s">
        <v>106</v>
      </c>
      <c r="M83" s="23">
        <v>42044</v>
      </c>
      <c r="N83" s="23">
        <v>42044</v>
      </c>
      <c r="O83" s="23">
        <v>42058</v>
      </c>
      <c r="P83" s="23">
        <v>42059</v>
      </c>
      <c r="Q83" s="23"/>
      <c r="R83" s="23">
        <v>42135</v>
      </c>
      <c r="S83" s="26">
        <v>1</v>
      </c>
      <c r="T83" s="26">
        <f t="shared" si="138"/>
        <v>1</v>
      </c>
      <c r="U83" s="26">
        <f t="shared" si="139"/>
        <v>1</v>
      </c>
      <c r="V83" s="26">
        <f t="shared" si="140"/>
        <v>17.45</v>
      </c>
      <c r="W83" s="26">
        <f t="shared" si="141"/>
        <v>17.45</v>
      </c>
      <c r="X83" s="26">
        <f t="shared" si="142"/>
        <v>1</v>
      </c>
      <c r="Y83" s="26">
        <f t="shared" si="143"/>
        <v>17.45</v>
      </c>
      <c r="Z83" s="25">
        <f t="shared" si="144"/>
        <v>1</v>
      </c>
      <c r="AA83" s="25">
        <f t="shared" si="145"/>
        <v>0</v>
      </c>
      <c r="AB83" s="25">
        <f t="shared" si="146"/>
        <v>0</v>
      </c>
      <c r="AC83" s="25">
        <f t="shared" si="147"/>
        <v>0</v>
      </c>
      <c r="AD83" s="25">
        <f t="shared" si="148"/>
        <v>0</v>
      </c>
      <c r="AE83" s="25">
        <f t="shared" si="149"/>
        <v>0</v>
      </c>
      <c r="AF83" s="25">
        <f t="shared" si="150"/>
        <v>0</v>
      </c>
      <c r="AG83" s="25">
        <f t="shared" si="151"/>
        <v>0</v>
      </c>
      <c r="AH83" s="25">
        <f t="shared" si="152"/>
        <v>0</v>
      </c>
      <c r="AI83" s="25">
        <f t="shared" si="153"/>
        <v>0</v>
      </c>
      <c r="AJ83" s="25">
        <f t="shared" si="154"/>
        <v>17.45</v>
      </c>
      <c r="AK83" s="25">
        <f t="shared" si="155"/>
        <v>0</v>
      </c>
      <c r="AL83" s="25">
        <f t="shared" si="156"/>
        <v>0</v>
      </c>
      <c r="AM83" s="25">
        <f t="shared" si="157"/>
        <v>0</v>
      </c>
      <c r="AN83" s="25">
        <f t="shared" si="158"/>
        <v>0</v>
      </c>
      <c r="AO83" s="25">
        <f t="shared" si="159"/>
        <v>0</v>
      </c>
      <c r="AP83" s="25">
        <f t="shared" si="160"/>
        <v>0</v>
      </c>
      <c r="AQ83" s="25">
        <f t="shared" si="161"/>
        <v>0</v>
      </c>
      <c r="AR83" s="25">
        <f t="shared" si="162"/>
        <v>0</v>
      </c>
      <c r="AS83" s="29">
        <f t="shared" si="163"/>
        <v>0</v>
      </c>
      <c r="AT83" s="29">
        <f t="shared" si="164"/>
        <v>17.45</v>
      </c>
      <c r="AU83" s="89">
        <f>SUM(AJ83:AN141)</f>
        <v>1197.7000000000005</v>
      </c>
      <c r="AV83" s="89">
        <f>SUM(AO83:AS141)</f>
        <v>84.6</v>
      </c>
    </row>
    <row r="84" spans="1:48" s="3" customFormat="1" ht="11.25" customHeight="1">
      <c r="A84" s="43"/>
      <c r="B84" s="43"/>
      <c r="C84" s="41" t="s">
        <v>73</v>
      </c>
      <c r="D84" s="27" t="s">
        <v>130</v>
      </c>
      <c r="E84" s="27" t="s">
        <v>222</v>
      </c>
      <c r="F84" s="27" t="s">
        <v>222</v>
      </c>
      <c r="G84" s="37">
        <v>2</v>
      </c>
      <c r="H84" s="36">
        <v>0</v>
      </c>
      <c r="I84" s="36">
        <v>1</v>
      </c>
      <c r="J84" s="36">
        <v>0</v>
      </c>
      <c r="K84" s="36">
        <v>0</v>
      </c>
      <c r="L84" s="24" t="s">
        <v>106</v>
      </c>
      <c r="M84" s="23">
        <v>42044</v>
      </c>
      <c r="N84" s="23">
        <v>42044</v>
      </c>
      <c r="O84" s="23">
        <v>42060</v>
      </c>
      <c r="P84" s="23">
        <v>42062</v>
      </c>
      <c r="Q84" s="23"/>
      <c r="R84" s="23">
        <v>42143</v>
      </c>
      <c r="S84" s="26">
        <v>1</v>
      </c>
      <c r="T84" s="26">
        <f t="shared" si="138"/>
        <v>0</v>
      </c>
      <c r="U84" s="26">
        <f t="shared" si="139"/>
        <v>0</v>
      </c>
      <c r="V84" s="26">
        <f t="shared" si="140"/>
        <v>17.45</v>
      </c>
      <c r="W84" s="26">
        <f t="shared" si="141"/>
        <v>17.45</v>
      </c>
      <c r="X84" s="26">
        <f t="shared" si="142"/>
        <v>0</v>
      </c>
      <c r="Y84" s="26">
        <f t="shared" si="143"/>
        <v>17.45</v>
      </c>
      <c r="Z84" s="25">
        <f t="shared" si="144"/>
        <v>0</v>
      </c>
      <c r="AA84" s="25">
        <f t="shared" si="145"/>
        <v>0</v>
      </c>
      <c r="AB84" s="25">
        <f t="shared" si="146"/>
        <v>1</v>
      </c>
      <c r="AC84" s="25">
        <f t="shared" si="147"/>
        <v>0</v>
      </c>
      <c r="AD84" s="25">
        <f t="shared" si="148"/>
        <v>0</v>
      </c>
      <c r="AE84" s="25">
        <f t="shared" si="149"/>
        <v>0</v>
      </c>
      <c r="AF84" s="25">
        <f t="shared" si="150"/>
        <v>0</v>
      </c>
      <c r="AG84" s="25">
        <f t="shared" si="151"/>
        <v>0</v>
      </c>
      <c r="AH84" s="25">
        <f t="shared" si="152"/>
        <v>0</v>
      </c>
      <c r="AI84" s="25">
        <f t="shared" si="153"/>
        <v>0</v>
      </c>
      <c r="AJ84" s="25">
        <f t="shared" si="154"/>
        <v>0</v>
      </c>
      <c r="AK84" s="25">
        <f t="shared" si="155"/>
        <v>0</v>
      </c>
      <c r="AL84" s="25">
        <f t="shared" si="156"/>
        <v>17.45</v>
      </c>
      <c r="AM84" s="25">
        <f t="shared" si="157"/>
        <v>0</v>
      </c>
      <c r="AN84" s="25">
        <f t="shared" si="158"/>
        <v>0</v>
      </c>
      <c r="AO84" s="25">
        <f t="shared" si="159"/>
        <v>0</v>
      </c>
      <c r="AP84" s="25">
        <f t="shared" si="160"/>
        <v>0</v>
      </c>
      <c r="AQ84" s="25">
        <f t="shared" si="161"/>
        <v>0</v>
      </c>
      <c r="AR84" s="25">
        <f t="shared" si="162"/>
        <v>0</v>
      </c>
      <c r="AS84" s="29">
        <f t="shared" si="163"/>
        <v>0</v>
      </c>
      <c r="AT84" s="29">
        <f t="shared" si="164"/>
        <v>17.45</v>
      </c>
      <c r="AU84" s="90"/>
      <c r="AV84" s="90"/>
    </row>
    <row r="85" spans="1:48" s="3" customFormat="1" ht="11.25" customHeight="1">
      <c r="A85" s="43"/>
      <c r="B85" s="43"/>
      <c r="C85" s="41" t="s">
        <v>74</v>
      </c>
      <c r="D85" s="27" t="s">
        <v>132</v>
      </c>
      <c r="E85" s="27"/>
      <c r="F85" s="27"/>
      <c r="G85" s="37">
        <v>1</v>
      </c>
      <c r="H85" s="36">
        <v>0</v>
      </c>
      <c r="I85" s="36">
        <v>1</v>
      </c>
      <c r="J85" s="36">
        <v>0</v>
      </c>
      <c r="K85" s="36">
        <v>0</v>
      </c>
      <c r="L85" s="24" t="s">
        <v>106</v>
      </c>
      <c r="M85" s="23">
        <v>42045</v>
      </c>
      <c r="N85" s="23">
        <v>42045</v>
      </c>
      <c r="O85" s="23">
        <v>42067</v>
      </c>
      <c r="P85" s="23">
        <v>42081</v>
      </c>
      <c r="Q85" s="23"/>
      <c r="R85" s="23">
        <v>42143</v>
      </c>
      <c r="S85" s="26">
        <v>1</v>
      </c>
      <c r="T85" s="26">
        <f t="shared" si="138"/>
        <v>0</v>
      </c>
      <c r="U85" s="26">
        <f t="shared" si="139"/>
        <v>0</v>
      </c>
      <c r="V85" s="26">
        <f t="shared" si="140"/>
        <v>11</v>
      </c>
      <c r="W85" s="26">
        <f t="shared" si="141"/>
        <v>11</v>
      </c>
      <c r="X85" s="26">
        <f t="shared" si="142"/>
        <v>0</v>
      </c>
      <c r="Y85" s="26">
        <f t="shared" si="143"/>
        <v>11</v>
      </c>
      <c r="Z85" s="25">
        <f t="shared" si="144"/>
        <v>0</v>
      </c>
      <c r="AA85" s="25">
        <f t="shared" si="145"/>
        <v>0</v>
      </c>
      <c r="AB85" s="25">
        <f t="shared" si="146"/>
        <v>0</v>
      </c>
      <c r="AC85" s="25">
        <f t="shared" si="147"/>
        <v>1</v>
      </c>
      <c r="AD85" s="25">
        <f t="shared" si="148"/>
        <v>0</v>
      </c>
      <c r="AE85" s="25">
        <f t="shared" si="149"/>
        <v>0</v>
      </c>
      <c r="AF85" s="25">
        <f t="shared" si="150"/>
        <v>0</v>
      </c>
      <c r="AG85" s="25">
        <f t="shared" si="151"/>
        <v>0</v>
      </c>
      <c r="AH85" s="25">
        <f t="shared" si="152"/>
        <v>0</v>
      </c>
      <c r="AI85" s="25">
        <f t="shared" si="153"/>
        <v>0</v>
      </c>
      <c r="AJ85" s="25">
        <f t="shared" si="154"/>
        <v>0</v>
      </c>
      <c r="AK85" s="25">
        <f t="shared" si="155"/>
        <v>0</v>
      </c>
      <c r="AL85" s="25">
        <f t="shared" si="156"/>
        <v>0</v>
      </c>
      <c r="AM85" s="25">
        <f t="shared" si="157"/>
        <v>11</v>
      </c>
      <c r="AN85" s="25">
        <f t="shared" si="158"/>
        <v>0</v>
      </c>
      <c r="AO85" s="25">
        <f t="shared" si="159"/>
        <v>0</v>
      </c>
      <c r="AP85" s="25">
        <f t="shared" si="160"/>
        <v>0</v>
      </c>
      <c r="AQ85" s="25">
        <f t="shared" si="161"/>
        <v>0</v>
      </c>
      <c r="AR85" s="25">
        <f t="shared" si="162"/>
        <v>0</v>
      </c>
      <c r="AS85" s="29">
        <f t="shared" si="163"/>
        <v>0</v>
      </c>
      <c r="AT85" s="29">
        <f t="shared" si="164"/>
        <v>11</v>
      </c>
      <c r="AU85" s="90"/>
      <c r="AV85" s="90"/>
    </row>
    <row r="86" spans="1:48" s="3" customFormat="1" ht="11.25" customHeight="1">
      <c r="A86" s="43"/>
      <c r="B86" s="43"/>
      <c r="C86" s="41" t="s">
        <v>75</v>
      </c>
      <c r="D86" s="27" t="s">
        <v>132</v>
      </c>
      <c r="E86" s="27"/>
      <c r="F86" s="27"/>
      <c r="G86" s="37">
        <v>1</v>
      </c>
      <c r="H86" s="36">
        <v>0</v>
      </c>
      <c r="I86" s="36">
        <v>1</v>
      </c>
      <c r="J86" s="36">
        <v>0</v>
      </c>
      <c r="K86" s="36">
        <v>0</v>
      </c>
      <c r="L86" s="24" t="s">
        <v>106</v>
      </c>
      <c r="M86" s="23">
        <v>42046</v>
      </c>
      <c r="N86" s="23">
        <v>42046</v>
      </c>
      <c r="O86" s="23">
        <v>42067</v>
      </c>
      <c r="P86" s="23">
        <v>42081</v>
      </c>
      <c r="Q86" s="23"/>
      <c r="R86" s="23">
        <v>42143</v>
      </c>
      <c r="S86" s="26">
        <v>1</v>
      </c>
      <c r="T86" s="26">
        <f t="shared" si="138"/>
        <v>0</v>
      </c>
      <c r="U86" s="26">
        <f t="shared" si="139"/>
        <v>0</v>
      </c>
      <c r="V86" s="26">
        <f t="shared" si="140"/>
        <v>11</v>
      </c>
      <c r="W86" s="26">
        <f t="shared" si="141"/>
        <v>11</v>
      </c>
      <c r="X86" s="26">
        <f t="shared" si="142"/>
        <v>0</v>
      </c>
      <c r="Y86" s="26">
        <f t="shared" si="143"/>
        <v>11</v>
      </c>
      <c r="Z86" s="25">
        <f t="shared" si="144"/>
        <v>0</v>
      </c>
      <c r="AA86" s="25">
        <f t="shared" si="145"/>
        <v>0</v>
      </c>
      <c r="AB86" s="25">
        <f t="shared" si="146"/>
        <v>0</v>
      </c>
      <c r="AC86" s="25">
        <f t="shared" si="147"/>
        <v>1</v>
      </c>
      <c r="AD86" s="25">
        <f t="shared" si="148"/>
        <v>0</v>
      </c>
      <c r="AE86" s="25">
        <f t="shared" si="149"/>
        <v>0</v>
      </c>
      <c r="AF86" s="25">
        <f t="shared" si="150"/>
        <v>0</v>
      </c>
      <c r="AG86" s="25">
        <f t="shared" si="151"/>
        <v>0</v>
      </c>
      <c r="AH86" s="25">
        <f t="shared" si="152"/>
        <v>0</v>
      </c>
      <c r="AI86" s="25">
        <f t="shared" si="153"/>
        <v>0</v>
      </c>
      <c r="AJ86" s="25">
        <f t="shared" si="154"/>
        <v>0</v>
      </c>
      <c r="AK86" s="25">
        <f t="shared" si="155"/>
        <v>0</v>
      </c>
      <c r="AL86" s="25">
        <f t="shared" si="156"/>
        <v>0</v>
      </c>
      <c r="AM86" s="25">
        <f t="shared" si="157"/>
        <v>11</v>
      </c>
      <c r="AN86" s="25">
        <f t="shared" si="158"/>
        <v>0</v>
      </c>
      <c r="AO86" s="25">
        <f t="shared" si="159"/>
        <v>0</v>
      </c>
      <c r="AP86" s="25">
        <f t="shared" si="160"/>
        <v>0</v>
      </c>
      <c r="AQ86" s="25">
        <f t="shared" si="161"/>
        <v>0</v>
      </c>
      <c r="AR86" s="25">
        <f t="shared" si="162"/>
        <v>0</v>
      </c>
      <c r="AS86" s="29">
        <f t="shared" si="163"/>
        <v>0</v>
      </c>
      <c r="AT86" s="29">
        <f t="shared" si="164"/>
        <v>11</v>
      </c>
      <c r="AU86" s="90"/>
      <c r="AV86" s="90"/>
    </row>
    <row r="87" spans="1:48" s="3" customFormat="1" ht="11.25" customHeight="1">
      <c r="A87" s="43"/>
      <c r="B87" s="43"/>
      <c r="C87" s="41" t="s">
        <v>173</v>
      </c>
      <c r="D87" s="27" t="s">
        <v>132</v>
      </c>
      <c r="E87" s="27"/>
      <c r="F87" s="27"/>
      <c r="G87" s="37">
        <v>5</v>
      </c>
      <c r="H87" s="36">
        <v>1</v>
      </c>
      <c r="I87" s="36">
        <v>1</v>
      </c>
      <c r="J87" s="36">
        <v>1</v>
      </c>
      <c r="K87" s="36">
        <v>1</v>
      </c>
      <c r="L87" s="24" t="s">
        <v>106</v>
      </c>
      <c r="M87" s="23">
        <v>42047</v>
      </c>
      <c r="N87" s="23">
        <v>42047</v>
      </c>
      <c r="O87" s="23">
        <v>42060</v>
      </c>
      <c r="P87" s="23">
        <v>42061</v>
      </c>
      <c r="Q87" s="23"/>
      <c r="R87" s="23">
        <v>42074</v>
      </c>
      <c r="S87" s="26">
        <v>1</v>
      </c>
      <c r="T87" s="26">
        <f t="shared" si="138"/>
        <v>0</v>
      </c>
      <c r="U87" s="26">
        <f t="shared" si="139"/>
        <v>0</v>
      </c>
      <c r="V87" s="26">
        <f t="shared" si="140"/>
        <v>48.8</v>
      </c>
      <c r="W87" s="26">
        <f t="shared" si="141"/>
        <v>48.8</v>
      </c>
      <c r="X87" s="26">
        <f t="shared" si="142"/>
        <v>0</v>
      </c>
      <c r="Y87" s="26">
        <f t="shared" si="143"/>
        <v>48.8</v>
      </c>
      <c r="Z87" s="25">
        <f t="shared" si="144"/>
        <v>0</v>
      </c>
      <c r="AA87" s="25">
        <f t="shared" si="145"/>
        <v>0</v>
      </c>
      <c r="AB87" s="25">
        <f t="shared" si="146"/>
        <v>0</v>
      </c>
      <c r="AC87" s="25">
        <f t="shared" si="147"/>
        <v>1</v>
      </c>
      <c r="AD87" s="25">
        <f t="shared" si="148"/>
        <v>0</v>
      </c>
      <c r="AE87" s="25">
        <f t="shared" si="149"/>
        <v>0</v>
      </c>
      <c r="AF87" s="25">
        <f t="shared" si="150"/>
        <v>0</v>
      </c>
      <c r="AG87" s="25">
        <f t="shared" si="151"/>
        <v>0</v>
      </c>
      <c r="AH87" s="25">
        <f t="shared" si="152"/>
        <v>0</v>
      </c>
      <c r="AI87" s="25">
        <f t="shared" si="153"/>
        <v>0</v>
      </c>
      <c r="AJ87" s="25">
        <f t="shared" si="154"/>
        <v>0</v>
      </c>
      <c r="AK87" s="25">
        <f t="shared" si="155"/>
        <v>0</v>
      </c>
      <c r="AL87" s="25">
        <f t="shared" si="156"/>
        <v>0</v>
      </c>
      <c r="AM87" s="25">
        <f t="shared" si="157"/>
        <v>48.8</v>
      </c>
      <c r="AN87" s="25">
        <f t="shared" si="158"/>
        <v>0</v>
      </c>
      <c r="AO87" s="25">
        <f t="shared" si="159"/>
        <v>0</v>
      </c>
      <c r="AP87" s="25">
        <f t="shared" si="160"/>
        <v>0</v>
      </c>
      <c r="AQ87" s="25">
        <f t="shared" si="161"/>
        <v>0</v>
      </c>
      <c r="AR87" s="25">
        <f t="shared" si="162"/>
        <v>0</v>
      </c>
      <c r="AS87" s="29">
        <f t="shared" si="163"/>
        <v>0</v>
      </c>
      <c r="AT87" s="29">
        <f t="shared" si="164"/>
        <v>48.8</v>
      </c>
      <c r="AU87" s="90"/>
      <c r="AV87" s="90"/>
    </row>
    <row r="88" spans="1:48" s="3" customFormat="1" ht="11.25" customHeight="1">
      <c r="A88" s="43"/>
      <c r="B88" s="43"/>
      <c r="C88" s="41" t="s">
        <v>172</v>
      </c>
      <c r="D88" s="27" t="s">
        <v>130</v>
      </c>
      <c r="E88" s="27"/>
      <c r="F88" s="27"/>
      <c r="G88" s="37">
        <v>2</v>
      </c>
      <c r="H88" s="36">
        <v>1</v>
      </c>
      <c r="I88" s="36">
        <v>1</v>
      </c>
      <c r="J88" s="36">
        <v>1</v>
      </c>
      <c r="K88" s="36">
        <v>0</v>
      </c>
      <c r="L88" s="24" t="s">
        <v>252</v>
      </c>
      <c r="M88" s="23">
        <v>42047</v>
      </c>
      <c r="N88" s="23">
        <v>42047</v>
      </c>
      <c r="O88" s="23">
        <v>42097</v>
      </c>
      <c r="P88" s="23">
        <v>42098</v>
      </c>
      <c r="Q88" s="23"/>
      <c r="R88" s="23">
        <v>42143</v>
      </c>
      <c r="S88" s="26">
        <v>1</v>
      </c>
      <c r="T88" s="26">
        <f t="shared" si="138"/>
        <v>0</v>
      </c>
      <c r="U88" s="26">
        <f t="shared" si="139"/>
        <v>0</v>
      </c>
      <c r="V88" s="26">
        <f t="shared" si="140"/>
        <v>25.45</v>
      </c>
      <c r="W88" s="26">
        <f t="shared" si="141"/>
        <v>25.45</v>
      </c>
      <c r="X88" s="26">
        <f t="shared" ref="X88" si="188">IF(D88&lt;&gt;"메뉴",0,IF(ISBLANK(R88), 0, 1))</f>
        <v>0</v>
      </c>
      <c r="Y88" s="26">
        <f t="shared" si="143"/>
        <v>25.45</v>
      </c>
      <c r="Z88" s="25">
        <f t="shared" ref="Z88" si="189">IF(S88 &amp; D88 = "1메뉴",1,0)</f>
        <v>0</v>
      </c>
      <c r="AA88" s="25">
        <f t="shared" ref="AA88" si="190">IF(S88 &amp; D88 = "1출력물",1,0)</f>
        <v>0</v>
      </c>
      <c r="AB88" s="25">
        <f t="shared" ref="AB88" si="191">IF(S88 &amp; D88 = "1팝업",1,0)</f>
        <v>1</v>
      </c>
      <c r="AC88" s="25">
        <f t="shared" ref="AC88" si="192">IF(S88 &amp; D88 = "1탭",1,0)</f>
        <v>0</v>
      </c>
      <c r="AD88" s="25">
        <f t="shared" ref="AD88" si="193">IF(S88 &amp; D88 = "1배치",1,0)</f>
        <v>0</v>
      </c>
      <c r="AE88" s="25">
        <f t="shared" ref="AE88" si="194">IF(S88 &amp; D88 = "2메뉴",1,0)</f>
        <v>0</v>
      </c>
      <c r="AF88" s="25">
        <f t="shared" ref="AF88" si="195">IF(S88 &amp; D88 = "2출력물",1,0)</f>
        <v>0</v>
      </c>
      <c r="AG88" s="25">
        <f t="shared" ref="AG88" si="196">IF(S88 &amp; D88 = "2팝업",1,0)</f>
        <v>0</v>
      </c>
      <c r="AH88" s="25">
        <f t="shared" ref="AH88" si="197">IF(S88 &amp; D88 = "2탭",1,0)</f>
        <v>0</v>
      </c>
      <c r="AI88" s="25">
        <f t="shared" ref="AI88" si="198">IF(S88 &amp; D88 = "2배치",1,0)</f>
        <v>0</v>
      </c>
      <c r="AJ88" s="25">
        <f t="shared" ref="AJ88" si="199">IF(S88 &amp; D88 = "1메뉴",G88*6.45 + H88*4 + I88*4.55 + J88*4 + K88*4,0)</f>
        <v>0</v>
      </c>
      <c r="AK88" s="25">
        <f t="shared" ref="AK88" si="200">IF(S88 &amp; D88 = "1출력물",G88*5.4 + H88*4 + I88*4.55 + J88*4 + K88*4,0)</f>
        <v>0</v>
      </c>
      <c r="AL88" s="25">
        <f t="shared" ref="AL88" si="201">IF(S88 &amp; D88 = "1팝업",G88*6.45 + H88*4 + I88*4.55 + J88*4 + K88*4,0)</f>
        <v>25.45</v>
      </c>
      <c r="AM88" s="25">
        <f t="shared" ref="AM88" si="202">IF(S88 &amp; D88 = "1탭",G88*6.45 + H88*4 + I88*4.55 + J88*4 + K88*4,0)</f>
        <v>0</v>
      </c>
      <c r="AN88" s="25">
        <f t="shared" ref="AN88" si="203">IF(S88 &amp; D88 = "1배치",G88*6.45 + H88*4 + I88*4.55 + J88*4 + K88*4,0)</f>
        <v>0</v>
      </c>
      <c r="AO88" s="25">
        <f t="shared" ref="AO88" si="204">IF(S88 &amp; D88 = "2메뉴",G88*6.45 + H88*4 + I88*4.55 + J88*4 + K88*4,0)</f>
        <v>0</v>
      </c>
      <c r="AP88" s="25">
        <f t="shared" ref="AP88" si="205">IF(S88 &amp; D88 = "2출력물",G88*5.4 + H88*4 + I88*4.55 + J88*4 + K88*4,0)</f>
        <v>0</v>
      </c>
      <c r="AQ88" s="25">
        <f t="shared" ref="AQ88" si="206">IF(S88 &amp; D88 = "2팝업",G88*6.45 + H88*4 + I88*4.55 + J88*4 + K88*4,0)</f>
        <v>0</v>
      </c>
      <c r="AR88" s="25">
        <f t="shared" ref="AR88" si="207">IF(S88 &amp; D88 = "2탭",G88*6.45 + H88*4 + I88*4.55 + J88*4 + K88*4,0)</f>
        <v>0</v>
      </c>
      <c r="AS88" s="29">
        <f t="shared" ref="AS88" si="208">IF(S88 &amp; D88 = "2배치",G88*6.45 + H88*4 + I88*4.55 + J88*4 + K88*4,0)</f>
        <v>0</v>
      </c>
      <c r="AT88" s="29">
        <f t="shared" ref="AT88" si="209">SUM(AJ88:AS88)</f>
        <v>25.45</v>
      </c>
      <c r="AU88" s="90"/>
      <c r="AV88" s="90"/>
    </row>
    <row r="89" spans="1:48" s="3" customFormat="1" ht="11.25" customHeight="1">
      <c r="A89" s="43"/>
      <c r="B89" s="43"/>
      <c r="C89" s="41" t="s">
        <v>179</v>
      </c>
      <c r="D89" s="27" t="s">
        <v>132</v>
      </c>
      <c r="E89" s="27"/>
      <c r="F89" s="27"/>
      <c r="G89" s="37">
        <v>1</v>
      </c>
      <c r="H89" s="36">
        <v>0</v>
      </c>
      <c r="I89" s="36">
        <v>1</v>
      </c>
      <c r="J89" s="36">
        <v>0</v>
      </c>
      <c r="K89" s="36">
        <v>0</v>
      </c>
      <c r="L89" s="24" t="s">
        <v>106</v>
      </c>
      <c r="M89" s="23">
        <v>42048</v>
      </c>
      <c r="N89" s="23">
        <v>42048</v>
      </c>
      <c r="O89" s="23">
        <v>42065</v>
      </c>
      <c r="P89" s="23">
        <v>42067</v>
      </c>
      <c r="Q89" s="23"/>
      <c r="R89" s="23">
        <v>42135</v>
      </c>
      <c r="S89" s="26">
        <v>1</v>
      </c>
      <c r="T89" s="26">
        <f t="shared" si="138"/>
        <v>0</v>
      </c>
      <c r="U89" s="26">
        <f t="shared" si="139"/>
        <v>0</v>
      </c>
      <c r="V89" s="26">
        <f t="shared" si="140"/>
        <v>11</v>
      </c>
      <c r="W89" s="26">
        <f t="shared" si="141"/>
        <v>11</v>
      </c>
      <c r="X89" s="26">
        <f t="shared" si="142"/>
        <v>0</v>
      </c>
      <c r="Y89" s="26">
        <f t="shared" si="143"/>
        <v>11</v>
      </c>
      <c r="Z89" s="25">
        <f t="shared" si="144"/>
        <v>0</v>
      </c>
      <c r="AA89" s="25">
        <f t="shared" si="145"/>
        <v>0</v>
      </c>
      <c r="AB89" s="25">
        <f t="shared" si="146"/>
        <v>0</v>
      </c>
      <c r="AC89" s="25">
        <f t="shared" si="147"/>
        <v>1</v>
      </c>
      <c r="AD89" s="25">
        <f t="shared" si="148"/>
        <v>0</v>
      </c>
      <c r="AE89" s="25">
        <f t="shared" si="149"/>
        <v>0</v>
      </c>
      <c r="AF89" s="25">
        <f t="shared" si="150"/>
        <v>0</v>
      </c>
      <c r="AG89" s="25">
        <f t="shared" si="151"/>
        <v>0</v>
      </c>
      <c r="AH89" s="25">
        <f t="shared" si="152"/>
        <v>0</v>
      </c>
      <c r="AI89" s="25">
        <f t="shared" si="153"/>
        <v>0</v>
      </c>
      <c r="AJ89" s="25">
        <f t="shared" si="154"/>
        <v>0</v>
      </c>
      <c r="AK89" s="25">
        <f t="shared" si="155"/>
        <v>0</v>
      </c>
      <c r="AL89" s="25">
        <f t="shared" si="156"/>
        <v>0</v>
      </c>
      <c r="AM89" s="25">
        <f t="shared" si="157"/>
        <v>11</v>
      </c>
      <c r="AN89" s="25">
        <f t="shared" si="158"/>
        <v>0</v>
      </c>
      <c r="AO89" s="25">
        <f t="shared" si="159"/>
        <v>0</v>
      </c>
      <c r="AP89" s="25">
        <f t="shared" si="160"/>
        <v>0</v>
      </c>
      <c r="AQ89" s="25">
        <f t="shared" si="161"/>
        <v>0</v>
      </c>
      <c r="AR89" s="25">
        <f t="shared" si="162"/>
        <v>0</v>
      </c>
      <c r="AS89" s="29">
        <f t="shared" si="163"/>
        <v>0</v>
      </c>
      <c r="AT89" s="29">
        <f t="shared" si="164"/>
        <v>11</v>
      </c>
      <c r="AU89" s="90"/>
      <c r="AV89" s="90"/>
    </row>
    <row r="90" spans="1:48" s="3" customFormat="1" ht="11.25" customHeight="1">
      <c r="A90" s="43"/>
      <c r="B90" s="43"/>
      <c r="C90" s="41" t="s">
        <v>76</v>
      </c>
      <c r="D90" s="27" t="s">
        <v>132</v>
      </c>
      <c r="E90" s="27"/>
      <c r="F90" s="27"/>
      <c r="G90" s="37">
        <v>1</v>
      </c>
      <c r="H90" s="36">
        <v>0</v>
      </c>
      <c r="I90" s="36">
        <v>1</v>
      </c>
      <c r="J90" s="36">
        <v>0</v>
      </c>
      <c r="K90" s="36">
        <v>0</v>
      </c>
      <c r="L90" s="24" t="s">
        <v>106</v>
      </c>
      <c r="M90" s="23">
        <v>42048</v>
      </c>
      <c r="N90" s="23">
        <v>42048</v>
      </c>
      <c r="O90" s="23">
        <v>42062</v>
      </c>
      <c r="P90" s="23">
        <v>42062</v>
      </c>
      <c r="Q90" s="23"/>
      <c r="R90" s="23">
        <v>42074</v>
      </c>
      <c r="S90" s="26">
        <v>1</v>
      </c>
      <c r="T90" s="26">
        <f t="shared" si="138"/>
        <v>0</v>
      </c>
      <c r="U90" s="26">
        <f t="shared" si="139"/>
        <v>0</v>
      </c>
      <c r="V90" s="26">
        <f t="shared" si="140"/>
        <v>11</v>
      </c>
      <c r="W90" s="26">
        <f t="shared" si="141"/>
        <v>11</v>
      </c>
      <c r="X90" s="26">
        <f t="shared" si="142"/>
        <v>0</v>
      </c>
      <c r="Y90" s="26">
        <f t="shared" si="143"/>
        <v>11</v>
      </c>
      <c r="Z90" s="25">
        <f t="shared" si="144"/>
        <v>0</v>
      </c>
      <c r="AA90" s="25">
        <f t="shared" si="145"/>
        <v>0</v>
      </c>
      <c r="AB90" s="25">
        <f t="shared" si="146"/>
        <v>0</v>
      </c>
      <c r="AC90" s="25">
        <f t="shared" si="147"/>
        <v>1</v>
      </c>
      <c r="AD90" s="25">
        <f t="shared" si="148"/>
        <v>0</v>
      </c>
      <c r="AE90" s="25">
        <f t="shared" si="149"/>
        <v>0</v>
      </c>
      <c r="AF90" s="25">
        <f t="shared" si="150"/>
        <v>0</v>
      </c>
      <c r="AG90" s="25">
        <f t="shared" si="151"/>
        <v>0</v>
      </c>
      <c r="AH90" s="25">
        <f t="shared" si="152"/>
        <v>0</v>
      </c>
      <c r="AI90" s="25">
        <f t="shared" si="153"/>
        <v>0</v>
      </c>
      <c r="AJ90" s="25">
        <f t="shared" si="154"/>
        <v>0</v>
      </c>
      <c r="AK90" s="25">
        <f t="shared" si="155"/>
        <v>0</v>
      </c>
      <c r="AL90" s="25">
        <f t="shared" si="156"/>
        <v>0</v>
      </c>
      <c r="AM90" s="25">
        <f t="shared" si="157"/>
        <v>11</v>
      </c>
      <c r="AN90" s="25">
        <f t="shared" si="158"/>
        <v>0</v>
      </c>
      <c r="AO90" s="25">
        <f t="shared" si="159"/>
        <v>0</v>
      </c>
      <c r="AP90" s="25">
        <f t="shared" si="160"/>
        <v>0</v>
      </c>
      <c r="AQ90" s="25">
        <f t="shared" si="161"/>
        <v>0</v>
      </c>
      <c r="AR90" s="25">
        <f t="shared" si="162"/>
        <v>0</v>
      </c>
      <c r="AS90" s="29">
        <f t="shared" si="163"/>
        <v>0</v>
      </c>
      <c r="AT90" s="29">
        <f t="shared" si="164"/>
        <v>11</v>
      </c>
      <c r="AU90" s="90"/>
      <c r="AV90" s="90"/>
    </row>
    <row r="91" spans="1:48" s="3" customFormat="1" ht="11.25" customHeight="1">
      <c r="A91" s="43"/>
      <c r="B91" s="43"/>
      <c r="C91" s="41" t="s">
        <v>77</v>
      </c>
      <c r="D91" s="27" t="s">
        <v>132</v>
      </c>
      <c r="E91" s="27"/>
      <c r="F91" s="27"/>
      <c r="G91" s="37">
        <v>6</v>
      </c>
      <c r="H91" s="36">
        <v>1</v>
      </c>
      <c r="I91" s="36">
        <v>1</v>
      </c>
      <c r="J91" s="36">
        <v>1</v>
      </c>
      <c r="K91" s="36">
        <v>1</v>
      </c>
      <c r="L91" s="24" t="s">
        <v>106</v>
      </c>
      <c r="M91" s="23">
        <v>42048</v>
      </c>
      <c r="N91" s="23">
        <v>42048</v>
      </c>
      <c r="O91" s="23">
        <v>42082</v>
      </c>
      <c r="P91" s="23">
        <v>42083</v>
      </c>
      <c r="Q91" s="23"/>
      <c r="R91" s="23">
        <v>42143</v>
      </c>
      <c r="S91" s="26">
        <v>1</v>
      </c>
      <c r="T91" s="26">
        <f t="shared" si="138"/>
        <v>0</v>
      </c>
      <c r="U91" s="26">
        <f t="shared" si="139"/>
        <v>0</v>
      </c>
      <c r="V91" s="26">
        <f t="shared" si="140"/>
        <v>55.25</v>
      </c>
      <c r="W91" s="26">
        <f t="shared" si="141"/>
        <v>55.25</v>
      </c>
      <c r="X91" s="26">
        <f t="shared" si="142"/>
        <v>0</v>
      </c>
      <c r="Y91" s="26">
        <f t="shared" si="143"/>
        <v>55.25</v>
      </c>
      <c r="Z91" s="25">
        <f t="shared" si="144"/>
        <v>0</v>
      </c>
      <c r="AA91" s="25">
        <f t="shared" si="145"/>
        <v>0</v>
      </c>
      <c r="AB91" s="25">
        <f t="shared" si="146"/>
        <v>0</v>
      </c>
      <c r="AC91" s="25">
        <f t="shared" si="147"/>
        <v>1</v>
      </c>
      <c r="AD91" s="25">
        <f t="shared" si="148"/>
        <v>0</v>
      </c>
      <c r="AE91" s="25">
        <f t="shared" si="149"/>
        <v>0</v>
      </c>
      <c r="AF91" s="25">
        <f t="shared" si="150"/>
        <v>0</v>
      </c>
      <c r="AG91" s="25">
        <f t="shared" si="151"/>
        <v>0</v>
      </c>
      <c r="AH91" s="25">
        <f t="shared" si="152"/>
        <v>0</v>
      </c>
      <c r="AI91" s="25">
        <f t="shared" si="153"/>
        <v>0</v>
      </c>
      <c r="AJ91" s="25">
        <f t="shared" si="154"/>
        <v>0</v>
      </c>
      <c r="AK91" s="25">
        <f t="shared" si="155"/>
        <v>0</v>
      </c>
      <c r="AL91" s="25">
        <f t="shared" si="156"/>
        <v>0</v>
      </c>
      <c r="AM91" s="25">
        <f t="shared" si="157"/>
        <v>55.25</v>
      </c>
      <c r="AN91" s="25">
        <f t="shared" si="158"/>
        <v>0</v>
      </c>
      <c r="AO91" s="25">
        <f t="shared" si="159"/>
        <v>0</v>
      </c>
      <c r="AP91" s="25">
        <f t="shared" si="160"/>
        <v>0</v>
      </c>
      <c r="AQ91" s="25">
        <f t="shared" si="161"/>
        <v>0</v>
      </c>
      <c r="AR91" s="25">
        <f t="shared" si="162"/>
        <v>0</v>
      </c>
      <c r="AS91" s="29">
        <f t="shared" si="163"/>
        <v>0</v>
      </c>
      <c r="AT91" s="29">
        <f t="shared" si="164"/>
        <v>55.25</v>
      </c>
      <c r="AU91" s="90"/>
      <c r="AV91" s="90"/>
    </row>
    <row r="92" spans="1:48" s="3" customFormat="1" ht="11.25" customHeight="1">
      <c r="A92" s="43"/>
      <c r="B92" s="43"/>
      <c r="C92" s="41" t="s">
        <v>78</v>
      </c>
      <c r="D92" s="27" t="s">
        <v>132</v>
      </c>
      <c r="E92" s="27"/>
      <c r="F92" s="27"/>
      <c r="G92" s="37">
        <v>2</v>
      </c>
      <c r="H92" s="36">
        <v>0</v>
      </c>
      <c r="I92" s="36">
        <v>1</v>
      </c>
      <c r="J92" s="36">
        <v>0</v>
      </c>
      <c r="K92" s="36">
        <v>0</v>
      </c>
      <c r="L92" s="24" t="s">
        <v>106</v>
      </c>
      <c r="M92" s="23">
        <v>42048</v>
      </c>
      <c r="N92" s="23">
        <v>42048</v>
      </c>
      <c r="O92" s="23">
        <v>42065</v>
      </c>
      <c r="P92" s="23">
        <v>42068</v>
      </c>
      <c r="Q92" s="23"/>
      <c r="R92" s="23">
        <v>42074</v>
      </c>
      <c r="S92" s="26">
        <v>1</v>
      </c>
      <c r="T92" s="26">
        <f t="shared" si="138"/>
        <v>0</v>
      </c>
      <c r="U92" s="26">
        <f t="shared" si="139"/>
        <v>0</v>
      </c>
      <c r="V92" s="26">
        <f t="shared" si="140"/>
        <v>17.45</v>
      </c>
      <c r="W92" s="26">
        <f t="shared" si="141"/>
        <v>17.45</v>
      </c>
      <c r="X92" s="26">
        <f t="shared" si="142"/>
        <v>0</v>
      </c>
      <c r="Y92" s="26">
        <f t="shared" si="143"/>
        <v>17.45</v>
      </c>
      <c r="Z92" s="25">
        <f t="shared" si="144"/>
        <v>0</v>
      </c>
      <c r="AA92" s="25">
        <f t="shared" si="145"/>
        <v>0</v>
      </c>
      <c r="AB92" s="25">
        <f t="shared" si="146"/>
        <v>0</v>
      </c>
      <c r="AC92" s="25">
        <f t="shared" si="147"/>
        <v>1</v>
      </c>
      <c r="AD92" s="25">
        <f t="shared" si="148"/>
        <v>0</v>
      </c>
      <c r="AE92" s="25">
        <f t="shared" si="149"/>
        <v>0</v>
      </c>
      <c r="AF92" s="25">
        <f t="shared" si="150"/>
        <v>0</v>
      </c>
      <c r="AG92" s="25">
        <f t="shared" si="151"/>
        <v>0</v>
      </c>
      <c r="AH92" s="25">
        <f t="shared" si="152"/>
        <v>0</v>
      </c>
      <c r="AI92" s="25">
        <f t="shared" si="153"/>
        <v>0</v>
      </c>
      <c r="AJ92" s="25">
        <f t="shared" si="154"/>
        <v>0</v>
      </c>
      <c r="AK92" s="25">
        <f t="shared" si="155"/>
        <v>0</v>
      </c>
      <c r="AL92" s="25">
        <f t="shared" si="156"/>
        <v>0</v>
      </c>
      <c r="AM92" s="25">
        <f t="shared" si="157"/>
        <v>17.45</v>
      </c>
      <c r="AN92" s="25">
        <f t="shared" si="158"/>
        <v>0</v>
      </c>
      <c r="AO92" s="25">
        <f t="shared" si="159"/>
        <v>0</v>
      </c>
      <c r="AP92" s="25">
        <f t="shared" si="160"/>
        <v>0</v>
      </c>
      <c r="AQ92" s="25">
        <f t="shared" si="161"/>
        <v>0</v>
      </c>
      <c r="AR92" s="25">
        <f t="shared" si="162"/>
        <v>0</v>
      </c>
      <c r="AS92" s="29">
        <f t="shared" si="163"/>
        <v>0</v>
      </c>
      <c r="AT92" s="29">
        <f t="shared" si="164"/>
        <v>17.45</v>
      </c>
      <c r="AU92" s="90"/>
      <c r="AV92" s="90"/>
    </row>
    <row r="93" spans="1:48" s="3" customFormat="1" ht="11.25" customHeight="1">
      <c r="A93" s="43"/>
      <c r="B93" s="43"/>
      <c r="C93" s="41" t="s">
        <v>178</v>
      </c>
      <c r="D93" s="27" t="s">
        <v>132</v>
      </c>
      <c r="E93" s="27"/>
      <c r="F93" s="27"/>
      <c r="G93" s="37">
        <v>2</v>
      </c>
      <c r="H93" s="36">
        <v>1</v>
      </c>
      <c r="I93" s="36">
        <v>1</v>
      </c>
      <c r="J93" s="36">
        <v>1</v>
      </c>
      <c r="K93" s="36">
        <v>1</v>
      </c>
      <c r="L93" s="24" t="s">
        <v>106</v>
      </c>
      <c r="M93" s="23">
        <v>42049</v>
      </c>
      <c r="N93" s="23">
        <v>42049</v>
      </c>
      <c r="O93" s="23">
        <v>42062</v>
      </c>
      <c r="P93" s="23">
        <v>42062</v>
      </c>
      <c r="Q93" s="23"/>
      <c r="R93" s="23">
        <v>42074</v>
      </c>
      <c r="S93" s="26">
        <v>1</v>
      </c>
      <c r="T93" s="26">
        <f t="shared" si="138"/>
        <v>0</v>
      </c>
      <c r="U93" s="26">
        <f t="shared" si="139"/>
        <v>0</v>
      </c>
      <c r="V93" s="26">
        <f t="shared" si="140"/>
        <v>29.45</v>
      </c>
      <c r="W93" s="26">
        <f t="shared" si="141"/>
        <v>29.45</v>
      </c>
      <c r="X93" s="26">
        <f t="shared" si="142"/>
        <v>0</v>
      </c>
      <c r="Y93" s="26">
        <f t="shared" si="143"/>
        <v>29.45</v>
      </c>
      <c r="Z93" s="25">
        <f t="shared" si="144"/>
        <v>0</v>
      </c>
      <c r="AA93" s="25">
        <f t="shared" si="145"/>
        <v>0</v>
      </c>
      <c r="AB93" s="25">
        <f t="shared" si="146"/>
        <v>0</v>
      </c>
      <c r="AC93" s="25">
        <f t="shared" si="147"/>
        <v>1</v>
      </c>
      <c r="AD93" s="25">
        <f t="shared" si="148"/>
        <v>0</v>
      </c>
      <c r="AE93" s="25">
        <f t="shared" si="149"/>
        <v>0</v>
      </c>
      <c r="AF93" s="25">
        <f t="shared" si="150"/>
        <v>0</v>
      </c>
      <c r="AG93" s="25">
        <f t="shared" si="151"/>
        <v>0</v>
      </c>
      <c r="AH93" s="25">
        <f t="shared" si="152"/>
        <v>0</v>
      </c>
      <c r="AI93" s="25">
        <f t="shared" si="153"/>
        <v>0</v>
      </c>
      <c r="AJ93" s="25">
        <f t="shared" si="154"/>
        <v>0</v>
      </c>
      <c r="AK93" s="25">
        <f t="shared" si="155"/>
        <v>0</v>
      </c>
      <c r="AL93" s="25">
        <f t="shared" si="156"/>
        <v>0</v>
      </c>
      <c r="AM93" s="25">
        <f t="shared" si="157"/>
        <v>29.45</v>
      </c>
      <c r="AN93" s="25">
        <f t="shared" si="158"/>
        <v>0</v>
      </c>
      <c r="AO93" s="25">
        <f t="shared" si="159"/>
        <v>0</v>
      </c>
      <c r="AP93" s="25">
        <f t="shared" si="160"/>
        <v>0</v>
      </c>
      <c r="AQ93" s="25">
        <f t="shared" si="161"/>
        <v>0</v>
      </c>
      <c r="AR93" s="25">
        <f t="shared" si="162"/>
        <v>0</v>
      </c>
      <c r="AS93" s="29">
        <f t="shared" si="163"/>
        <v>0</v>
      </c>
      <c r="AT93" s="29">
        <f t="shared" si="164"/>
        <v>29.45</v>
      </c>
      <c r="AU93" s="90"/>
      <c r="AV93" s="90"/>
    </row>
    <row r="94" spans="1:48" s="3" customFormat="1" ht="11.25" customHeight="1">
      <c r="A94" s="43"/>
      <c r="B94" s="43"/>
      <c r="C94" s="41" t="s">
        <v>79</v>
      </c>
      <c r="D94" s="27" t="s">
        <v>132</v>
      </c>
      <c r="E94" s="27"/>
      <c r="F94" s="27"/>
      <c r="G94" s="37">
        <v>1</v>
      </c>
      <c r="H94" s="36">
        <v>0</v>
      </c>
      <c r="I94" s="36">
        <v>1</v>
      </c>
      <c r="J94" s="36">
        <v>0</v>
      </c>
      <c r="K94" s="36">
        <v>0</v>
      </c>
      <c r="L94" s="24" t="s">
        <v>106</v>
      </c>
      <c r="M94" s="23">
        <v>42049</v>
      </c>
      <c r="N94" s="23">
        <v>42049</v>
      </c>
      <c r="O94" s="23">
        <v>42062</v>
      </c>
      <c r="P94" s="23">
        <v>42062</v>
      </c>
      <c r="Q94" s="23"/>
      <c r="R94" s="23">
        <v>42074</v>
      </c>
      <c r="S94" s="26">
        <v>1</v>
      </c>
      <c r="T94" s="26">
        <f t="shared" si="138"/>
        <v>0</v>
      </c>
      <c r="U94" s="26">
        <f t="shared" si="139"/>
        <v>0</v>
      </c>
      <c r="V94" s="26">
        <f t="shared" si="140"/>
        <v>11</v>
      </c>
      <c r="W94" s="26">
        <f t="shared" si="141"/>
        <v>11</v>
      </c>
      <c r="X94" s="26">
        <f t="shared" si="142"/>
        <v>0</v>
      </c>
      <c r="Y94" s="26">
        <f t="shared" si="143"/>
        <v>11</v>
      </c>
      <c r="Z94" s="25">
        <f t="shared" si="144"/>
        <v>0</v>
      </c>
      <c r="AA94" s="25">
        <f t="shared" si="145"/>
        <v>0</v>
      </c>
      <c r="AB94" s="25">
        <f t="shared" si="146"/>
        <v>0</v>
      </c>
      <c r="AC94" s="25">
        <f t="shared" si="147"/>
        <v>1</v>
      </c>
      <c r="AD94" s="25">
        <f t="shared" si="148"/>
        <v>0</v>
      </c>
      <c r="AE94" s="25">
        <f t="shared" si="149"/>
        <v>0</v>
      </c>
      <c r="AF94" s="25">
        <f t="shared" si="150"/>
        <v>0</v>
      </c>
      <c r="AG94" s="25">
        <f t="shared" si="151"/>
        <v>0</v>
      </c>
      <c r="AH94" s="25">
        <f t="shared" si="152"/>
        <v>0</v>
      </c>
      <c r="AI94" s="25">
        <f t="shared" si="153"/>
        <v>0</v>
      </c>
      <c r="AJ94" s="25">
        <f t="shared" si="154"/>
        <v>0</v>
      </c>
      <c r="AK94" s="25">
        <f t="shared" si="155"/>
        <v>0</v>
      </c>
      <c r="AL94" s="25">
        <f t="shared" si="156"/>
        <v>0</v>
      </c>
      <c r="AM94" s="25">
        <f t="shared" si="157"/>
        <v>11</v>
      </c>
      <c r="AN94" s="25">
        <f t="shared" si="158"/>
        <v>0</v>
      </c>
      <c r="AO94" s="25">
        <f t="shared" si="159"/>
        <v>0</v>
      </c>
      <c r="AP94" s="25">
        <f t="shared" si="160"/>
        <v>0</v>
      </c>
      <c r="AQ94" s="25">
        <f t="shared" si="161"/>
        <v>0</v>
      </c>
      <c r="AR94" s="25">
        <f t="shared" si="162"/>
        <v>0</v>
      </c>
      <c r="AS94" s="29">
        <f t="shared" si="163"/>
        <v>0</v>
      </c>
      <c r="AT94" s="29">
        <f t="shared" si="164"/>
        <v>11</v>
      </c>
      <c r="AU94" s="90"/>
      <c r="AV94" s="90"/>
    </row>
    <row r="95" spans="1:48" s="3" customFormat="1" ht="11.25" customHeight="1">
      <c r="A95" s="43"/>
      <c r="B95" s="43"/>
      <c r="C95" s="41" t="s">
        <v>80</v>
      </c>
      <c r="D95" s="27" t="s">
        <v>132</v>
      </c>
      <c r="E95" s="27"/>
      <c r="F95" s="27"/>
      <c r="G95" s="37">
        <v>1</v>
      </c>
      <c r="H95" s="36">
        <v>1</v>
      </c>
      <c r="I95" s="36">
        <v>1</v>
      </c>
      <c r="J95" s="36">
        <v>1</v>
      </c>
      <c r="K95" s="36">
        <v>1</v>
      </c>
      <c r="L95" s="24" t="s">
        <v>106</v>
      </c>
      <c r="M95" s="23">
        <v>42049</v>
      </c>
      <c r="N95" s="23">
        <v>42049</v>
      </c>
      <c r="O95" s="23">
        <v>42065</v>
      </c>
      <c r="P95" s="23">
        <v>42066</v>
      </c>
      <c r="Q95" s="23"/>
      <c r="R95" s="23">
        <v>42074</v>
      </c>
      <c r="S95" s="26">
        <v>1</v>
      </c>
      <c r="T95" s="26">
        <f t="shared" si="138"/>
        <v>0</v>
      </c>
      <c r="U95" s="26">
        <f t="shared" si="139"/>
        <v>0</v>
      </c>
      <c r="V95" s="26">
        <f t="shared" si="140"/>
        <v>23</v>
      </c>
      <c r="W95" s="26">
        <f t="shared" si="141"/>
        <v>23</v>
      </c>
      <c r="X95" s="26">
        <f t="shared" si="142"/>
        <v>0</v>
      </c>
      <c r="Y95" s="26">
        <f t="shared" si="143"/>
        <v>23</v>
      </c>
      <c r="Z95" s="25">
        <f t="shared" si="144"/>
        <v>0</v>
      </c>
      <c r="AA95" s="25">
        <f t="shared" si="145"/>
        <v>0</v>
      </c>
      <c r="AB95" s="25">
        <f t="shared" si="146"/>
        <v>0</v>
      </c>
      <c r="AC95" s="25">
        <f t="shared" si="147"/>
        <v>1</v>
      </c>
      <c r="AD95" s="25">
        <f t="shared" si="148"/>
        <v>0</v>
      </c>
      <c r="AE95" s="25">
        <f t="shared" si="149"/>
        <v>0</v>
      </c>
      <c r="AF95" s="25">
        <f t="shared" si="150"/>
        <v>0</v>
      </c>
      <c r="AG95" s="25">
        <f t="shared" si="151"/>
        <v>0</v>
      </c>
      <c r="AH95" s="25">
        <f t="shared" si="152"/>
        <v>0</v>
      </c>
      <c r="AI95" s="25">
        <f t="shared" si="153"/>
        <v>0</v>
      </c>
      <c r="AJ95" s="25">
        <f t="shared" si="154"/>
        <v>0</v>
      </c>
      <c r="AK95" s="25">
        <f t="shared" si="155"/>
        <v>0</v>
      </c>
      <c r="AL95" s="25">
        <f t="shared" si="156"/>
        <v>0</v>
      </c>
      <c r="AM95" s="25">
        <f t="shared" si="157"/>
        <v>23</v>
      </c>
      <c r="AN95" s="25">
        <f t="shared" si="158"/>
        <v>0</v>
      </c>
      <c r="AO95" s="25">
        <f t="shared" si="159"/>
        <v>0</v>
      </c>
      <c r="AP95" s="25">
        <f t="shared" si="160"/>
        <v>0</v>
      </c>
      <c r="AQ95" s="25">
        <f t="shared" si="161"/>
        <v>0</v>
      </c>
      <c r="AR95" s="25">
        <f t="shared" si="162"/>
        <v>0</v>
      </c>
      <c r="AS95" s="29">
        <f t="shared" si="163"/>
        <v>0</v>
      </c>
      <c r="AT95" s="29">
        <f t="shared" si="164"/>
        <v>23</v>
      </c>
      <c r="AU95" s="90"/>
      <c r="AV95" s="90"/>
    </row>
    <row r="96" spans="1:48" s="3" customFormat="1" ht="11.25" customHeight="1">
      <c r="A96" s="43"/>
      <c r="B96" s="43"/>
      <c r="C96" s="41" t="s">
        <v>81</v>
      </c>
      <c r="D96" s="27" t="s">
        <v>130</v>
      </c>
      <c r="E96" s="27"/>
      <c r="F96" s="27"/>
      <c r="G96" s="37">
        <v>1</v>
      </c>
      <c r="H96" s="36">
        <v>1</v>
      </c>
      <c r="I96" s="36">
        <v>0</v>
      </c>
      <c r="J96" s="36">
        <v>0</v>
      </c>
      <c r="K96" s="36">
        <v>0</v>
      </c>
      <c r="L96" s="24" t="s">
        <v>106</v>
      </c>
      <c r="M96" s="23">
        <v>42051</v>
      </c>
      <c r="N96" s="23">
        <v>42051</v>
      </c>
      <c r="O96" s="23">
        <v>42072</v>
      </c>
      <c r="P96" s="23">
        <v>42072</v>
      </c>
      <c r="Q96" s="23"/>
      <c r="R96" s="23">
        <v>42143</v>
      </c>
      <c r="S96" s="26">
        <v>1</v>
      </c>
      <c r="T96" s="26">
        <f t="shared" si="138"/>
        <v>0</v>
      </c>
      <c r="U96" s="26">
        <f t="shared" si="139"/>
        <v>0</v>
      </c>
      <c r="V96" s="26">
        <f t="shared" si="140"/>
        <v>10.45</v>
      </c>
      <c r="W96" s="26">
        <f t="shared" si="141"/>
        <v>10.45</v>
      </c>
      <c r="X96" s="26">
        <f t="shared" si="142"/>
        <v>0</v>
      </c>
      <c r="Y96" s="26">
        <f t="shared" si="143"/>
        <v>10.45</v>
      </c>
      <c r="Z96" s="25">
        <f t="shared" si="144"/>
        <v>0</v>
      </c>
      <c r="AA96" s="25">
        <f t="shared" si="145"/>
        <v>0</v>
      </c>
      <c r="AB96" s="25">
        <f t="shared" si="146"/>
        <v>1</v>
      </c>
      <c r="AC96" s="25">
        <f t="shared" si="147"/>
        <v>0</v>
      </c>
      <c r="AD96" s="25">
        <f t="shared" si="148"/>
        <v>0</v>
      </c>
      <c r="AE96" s="25">
        <f t="shared" si="149"/>
        <v>0</v>
      </c>
      <c r="AF96" s="25">
        <f t="shared" si="150"/>
        <v>0</v>
      </c>
      <c r="AG96" s="25">
        <f t="shared" si="151"/>
        <v>0</v>
      </c>
      <c r="AH96" s="25">
        <f t="shared" si="152"/>
        <v>0</v>
      </c>
      <c r="AI96" s="25">
        <f t="shared" si="153"/>
        <v>0</v>
      </c>
      <c r="AJ96" s="25">
        <f t="shared" si="154"/>
        <v>0</v>
      </c>
      <c r="AK96" s="25">
        <f t="shared" si="155"/>
        <v>0</v>
      </c>
      <c r="AL96" s="25">
        <f t="shared" si="156"/>
        <v>10.45</v>
      </c>
      <c r="AM96" s="25">
        <f t="shared" si="157"/>
        <v>0</v>
      </c>
      <c r="AN96" s="25">
        <f t="shared" si="158"/>
        <v>0</v>
      </c>
      <c r="AO96" s="25">
        <f t="shared" si="159"/>
        <v>0</v>
      </c>
      <c r="AP96" s="25">
        <f t="shared" si="160"/>
        <v>0</v>
      </c>
      <c r="AQ96" s="25">
        <f t="shared" si="161"/>
        <v>0</v>
      </c>
      <c r="AR96" s="25">
        <f t="shared" si="162"/>
        <v>0</v>
      </c>
      <c r="AS96" s="29">
        <f t="shared" si="163"/>
        <v>0</v>
      </c>
      <c r="AT96" s="29">
        <f t="shared" si="164"/>
        <v>10.45</v>
      </c>
      <c r="AU96" s="90"/>
      <c r="AV96" s="90"/>
    </row>
    <row r="97" spans="1:48" s="3" customFormat="1" ht="11.25" customHeight="1">
      <c r="A97" s="43"/>
      <c r="B97" s="43"/>
      <c r="C97" s="41" t="s">
        <v>82</v>
      </c>
      <c r="D97" s="27" t="s">
        <v>130</v>
      </c>
      <c r="E97" s="27"/>
      <c r="F97" s="27"/>
      <c r="G97" s="37">
        <v>1</v>
      </c>
      <c r="H97" s="36">
        <v>0</v>
      </c>
      <c r="I97" s="36">
        <v>1</v>
      </c>
      <c r="J97" s="36">
        <v>0</v>
      </c>
      <c r="K97" s="36">
        <v>0</v>
      </c>
      <c r="L97" s="24" t="s">
        <v>106</v>
      </c>
      <c r="M97" s="23">
        <v>42051</v>
      </c>
      <c r="N97" s="23">
        <v>42051</v>
      </c>
      <c r="O97" s="23">
        <v>42065</v>
      </c>
      <c r="P97" s="23">
        <v>42068</v>
      </c>
      <c r="Q97" s="23"/>
      <c r="R97" s="23">
        <v>42074</v>
      </c>
      <c r="S97" s="26">
        <v>1</v>
      </c>
      <c r="T97" s="26">
        <f t="shared" si="138"/>
        <v>0</v>
      </c>
      <c r="U97" s="26">
        <f t="shared" si="139"/>
        <v>0</v>
      </c>
      <c r="V97" s="26">
        <f t="shared" si="140"/>
        <v>11</v>
      </c>
      <c r="W97" s="26">
        <f t="shared" si="141"/>
        <v>11</v>
      </c>
      <c r="X97" s="26">
        <f t="shared" si="142"/>
        <v>0</v>
      </c>
      <c r="Y97" s="26">
        <f t="shared" si="143"/>
        <v>11</v>
      </c>
      <c r="Z97" s="25">
        <f t="shared" si="144"/>
        <v>0</v>
      </c>
      <c r="AA97" s="25">
        <f t="shared" si="145"/>
        <v>0</v>
      </c>
      <c r="AB97" s="25">
        <f t="shared" si="146"/>
        <v>1</v>
      </c>
      <c r="AC97" s="25">
        <f t="shared" si="147"/>
        <v>0</v>
      </c>
      <c r="AD97" s="25">
        <f t="shared" si="148"/>
        <v>0</v>
      </c>
      <c r="AE97" s="25">
        <f t="shared" si="149"/>
        <v>0</v>
      </c>
      <c r="AF97" s="25">
        <f t="shared" si="150"/>
        <v>0</v>
      </c>
      <c r="AG97" s="25">
        <f t="shared" si="151"/>
        <v>0</v>
      </c>
      <c r="AH97" s="25">
        <f t="shared" si="152"/>
        <v>0</v>
      </c>
      <c r="AI97" s="25">
        <f t="shared" si="153"/>
        <v>0</v>
      </c>
      <c r="AJ97" s="25">
        <f t="shared" si="154"/>
        <v>0</v>
      </c>
      <c r="AK97" s="25">
        <f t="shared" si="155"/>
        <v>0</v>
      </c>
      <c r="AL97" s="25">
        <f t="shared" si="156"/>
        <v>11</v>
      </c>
      <c r="AM97" s="25">
        <f t="shared" si="157"/>
        <v>0</v>
      </c>
      <c r="AN97" s="25">
        <f t="shared" si="158"/>
        <v>0</v>
      </c>
      <c r="AO97" s="25">
        <f t="shared" si="159"/>
        <v>0</v>
      </c>
      <c r="AP97" s="25">
        <f t="shared" si="160"/>
        <v>0</v>
      </c>
      <c r="AQ97" s="25">
        <f t="shared" si="161"/>
        <v>0</v>
      </c>
      <c r="AR97" s="25">
        <f t="shared" si="162"/>
        <v>0</v>
      </c>
      <c r="AS97" s="29">
        <f t="shared" si="163"/>
        <v>0</v>
      </c>
      <c r="AT97" s="29">
        <f t="shared" si="164"/>
        <v>11</v>
      </c>
      <c r="AU97" s="90"/>
      <c r="AV97" s="90"/>
    </row>
    <row r="98" spans="1:48" s="3" customFormat="1" ht="10.5" customHeight="1">
      <c r="A98" s="43"/>
      <c r="B98" s="43"/>
      <c r="C98" s="41" t="s">
        <v>83</v>
      </c>
      <c r="D98" s="27" t="s">
        <v>130</v>
      </c>
      <c r="E98" s="27"/>
      <c r="F98" s="27"/>
      <c r="G98" s="37">
        <v>1</v>
      </c>
      <c r="H98" s="36">
        <v>0</v>
      </c>
      <c r="I98" s="36">
        <v>1</v>
      </c>
      <c r="J98" s="36">
        <v>1</v>
      </c>
      <c r="K98" s="36">
        <v>0</v>
      </c>
      <c r="L98" s="24" t="s">
        <v>106</v>
      </c>
      <c r="M98" s="23">
        <v>42051</v>
      </c>
      <c r="N98" s="23">
        <v>42051</v>
      </c>
      <c r="O98" s="23">
        <v>42062</v>
      </c>
      <c r="P98" s="23">
        <v>42062</v>
      </c>
      <c r="Q98" s="23"/>
      <c r="R98" s="23">
        <v>42074</v>
      </c>
      <c r="S98" s="26">
        <v>1</v>
      </c>
      <c r="T98" s="26">
        <f t="shared" si="138"/>
        <v>0</v>
      </c>
      <c r="U98" s="26">
        <f t="shared" si="139"/>
        <v>0</v>
      </c>
      <c r="V98" s="26">
        <f t="shared" si="140"/>
        <v>15</v>
      </c>
      <c r="W98" s="26">
        <f t="shared" si="141"/>
        <v>15</v>
      </c>
      <c r="X98" s="26">
        <f t="shared" si="142"/>
        <v>0</v>
      </c>
      <c r="Y98" s="26">
        <f t="shared" si="143"/>
        <v>15</v>
      </c>
      <c r="Z98" s="25">
        <f t="shared" si="144"/>
        <v>0</v>
      </c>
      <c r="AA98" s="25">
        <f t="shared" si="145"/>
        <v>0</v>
      </c>
      <c r="AB98" s="25">
        <f t="shared" si="146"/>
        <v>1</v>
      </c>
      <c r="AC98" s="25">
        <f t="shared" si="147"/>
        <v>0</v>
      </c>
      <c r="AD98" s="25">
        <f t="shared" si="148"/>
        <v>0</v>
      </c>
      <c r="AE98" s="25">
        <f t="shared" si="149"/>
        <v>0</v>
      </c>
      <c r="AF98" s="25">
        <f t="shared" si="150"/>
        <v>0</v>
      </c>
      <c r="AG98" s="25">
        <f t="shared" si="151"/>
        <v>0</v>
      </c>
      <c r="AH98" s="25">
        <f t="shared" si="152"/>
        <v>0</v>
      </c>
      <c r="AI98" s="25">
        <f t="shared" si="153"/>
        <v>0</v>
      </c>
      <c r="AJ98" s="25">
        <f t="shared" si="154"/>
        <v>0</v>
      </c>
      <c r="AK98" s="25">
        <f t="shared" si="155"/>
        <v>0</v>
      </c>
      <c r="AL98" s="25">
        <f t="shared" si="156"/>
        <v>15</v>
      </c>
      <c r="AM98" s="25">
        <f t="shared" si="157"/>
        <v>0</v>
      </c>
      <c r="AN98" s="25">
        <f t="shared" si="158"/>
        <v>0</v>
      </c>
      <c r="AO98" s="25">
        <f t="shared" si="159"/>
        <v>0</v>
      </c>
      <c r="AP98" s="25">
        <f t="shared" si="160"/>
        <v>0</v>
      </c>
      <c r="AQ98" s="25">
        <f t="shared" si="161"/>
        <v>0</v>
      </c>
      <c r="AR98" s="25">
        <f t="shared" si="162"/>
        <v>0</v>
      </c>
      <c r="AS98" s="29">
        <f t="shared" si="163"/>
        <v>0</v>
      </c>
      <c r="AT98" s="29">
        <f t="shared" si="164"/>
        <v>15</v>
      </c>
      <c r="AU98" s="90"/>
      <c r="AV98" s="90"/>
    </row>
    <row r="99" spans="1:48" s="3" customFormat="1" ht="11.25" customHeight="1">
      <c r="A99" s="43"/>
      <c r="B99" s="43"/>
      <c r="C99" s="41" t="s">
        <v>318</v>
      </c>
      <c r="D99" s="27" t="s">
        <v>133</v>
      </c>
      <c r="E99" s="27"/>
      <c r="F99" s="27"/>
      <c r="G99" s="37">
        <v>1</v>
      </c>
      <c r="H99" s="36">
        <v>1</v>
      </c>
      <c r="I99" s="36">
        <v>1</v>
      </c>
      <c r="J99" s="36">
        <v>1</v>
      </c>
      <c r="K99" s="36">
        <v>1</v>
      </c>
      <c r="L99" s="24" t="s">
        <v>106</v>
      </c>
      <c r="M99" s="23">
        <v>42058</v>
      </c>
      <c r="N99" s="23">
        <v>42058</v>
      </c>
      <c r="O99" s="23">
        <v>42061</v>
      </c>
      <c r="P99" s="23">
        <v>42061</v>
      </c>
      <c r="Q99" s="23"/>
      <c r="R99" s="23">
        <v>42143</v>
      </c>
      <c r="S99" s="26">
        <v>1</v>
      </c>
      <c r="T99" s="26">
        <f t="shared" si="138"/>
        <v>0</v>
      </c>
      <c r="U99" s="26">
        <f t="shared" si="139"/>
        <v>0</v>
      </c>
      <c r="V99" s="26">
        <f t="shared" si="140"/>
        <v>23</v>
      </c>
      <c r="W99" s="26">
        <f t="shared" si="141"/>
        <v>23</v>
      </c>
      <c r="X99" s="26">
        <f t="shared" si="142"/>
        <v>0</v>
      </c>
      <c r="Y99" s="26">
        <f t="shared" si="143"/>
        <v>23</v>
      </c>
      <c r="Z99" s="25">
        <f t="shared" si="144"/>
        <v>0</v>
      </c>
      <c r="AA99" s="25">
        <f t="shared" si="145"/>
        <v>0</v>
      </c>
      <c r="AB99" s="25">
        <f t="shared" si="146"/>
        <v>1</v>
      </c>
      <c r="AC99" s="25">
        <f t="shared" si="147"/>
        <v>0</v>
      </c>
      <c r="AD99" s="25">
        <f t="shared" si="148"/>
        <v>0</v>
      </c>
      <c r="AE99" s="25">
        <f t="shared" si="149"/>
        <v>0</v>
      </c>
      <c r="AF99" s="25">
        <f t="shared" si="150"/>
        <v>0</v>
      </c>
      <c r="AG99" s="25">
        <f t="shared" si="151"/>
        <v>0</v>
      </c>
      <c r="AH99" s="25">
        <f t="shared" si="152"/>
        <v>0</v>
      </c>
      <c r="AI99" s="25">
        <f t="shared" si="153"/>
        <v>0</v>
      </c>
      <c r="AJ99" s="25">
        <f t="shared" si="154"/>
        <v>0</v>
      </c>
      <c r="AK99" s="25">
        <f t="shared" si="155"/>
        <v>0</v>
      </c>
      <c r="AL99" s="25">
        <f t="shared" si="156"/>
        <v>23</v>
      </c>
      <c r="AM99" s="25">
        <f t="shared" si="157"/>
        <v>0</v>
      </c>
      <c r="AN99" s="25">
        <f t="shared" si="158"/>
        <v>0</v>
      </c>
      <c r="AO99" s="25">
        <f t="shared" si="159"/>
        <v>0</v>
      </c>
      <c r="AP99" s="25">
        <f t="shared" si="160"/>
        <v>0</v>
      </c>
      <c r="AQ99" s="25">
        <f t="shared" si="161"/>
        <v>0</v>
      </c>
      <c r="AR99" s="25">
        <f t="shared" si="162"/>
        <v>0</v>
      </c>
      <c r="AS99" s="29">
        <f t="shared" si="163"/>
        <v>0</v>
      </c>
      <c r="AT99" s="29">
        <f t="shared" si="164"/>
        <v>23</v>
      </c>
      <c r="AU99" s="90"/>
      <c r="AV99" s="90"/>
    </row>
    <row r="100" spans="1:48" s="3" customFormat="1" ht="11.25" customHeight="1">
      <c r="A100" s="43"/>
      <c r="B100" s="43"/>
      <c r="C100" s="41" t="s">
        <v>176</v>
      </c>
      <c r="D100" s="27" t="s">
        <v>133</v>
      </c>
      <c r="E100" s="27"/>
      <c r="F100" s="27"/>
      <c r="G100" s="37">
        <v>2</v>
      </c>
      <c r="H100" s="36">
        <v>0</v>
      </c>
      <c r="I100" s="36">
        <v>0</v>
      </c>
      <c r="J100" s="36">
        <v>1</v>
      </c>
      <c r="K100" s="36">
        <v>0</v>
      </c>
      <c r="L100" s="24" t="s">
        <v>106</v>
      </c>
      <c r="M100" s="23">
        <v>42059</v>
      </c>
      <c r="N100" s="23">
        <v>42059</v>
      </c>
      <c r="O100" s="23">
        <v>42065</v>
      </c>
      <c r="P100" s="23">
        <v>42069</v>
      </c>
      <c r="Q100" s="23"/>
      <c r="R100" s="23">
        <v>42074</v>
      </c>
      <c r="S100" s="26">
        <v>1</v>
      </c>
      <c r="T100" s="26">
        <f t="shared" si="138"/>
        <v>0</v>
      </c>
      <c r="U100" s="26">
        <f t="shared" si="139"/>
        <v>0</v>
      </c>
      <c r="V100" s="26">
        <f t="shared" si="140"/>
        <v>16.899999999999999</v>
      </c>
      <c r="W100" s="26">
        <f t="shared" si="141"/>
        <v>16.899999999999999</v>
      </c>
      <c r="X100" s="26">
        <f t="shared" si="142"/>
        <v>0</v>
      </c>
      <c r="Y100" s="26">
        <f t="shared" si="143"/>
        <v>16.899999999999999</v>
      </c>
      <c r="Z100" s="25">
        <f t="shared" si="144"/>
        <v>0</v>
      </c>
      <c r="AA100" s="25">
        <f t="shared" si="145"/>
        <v>0</v>
      </c>
      <c r="AB100" s="25">
        <f t="shared" si="146"/>
        <v>1</v>
      </c>
      <c r="AC100" s="25">
        <f t="shared" si="147"/>
        <v>0</v>
      </c>
      <c r="AD100" s="25">
        <f t="shared" si="148"/>
        <v>0</v>
      </c>
      <c r="AE100" s="25">
        <f t="shared" si="149"/>
        <v>0</v>
      </c>
      <c r="AF100" s="25">
        <f t="shared" si="150"/>
        <v>0</v>
      </c>
      <c r="AG100" s="25">
        <f t="shared" si="151"/>
        <v>0</v>
      </c>
      <c r="AH100" s="25">
        <f t="shared" si="152"/>
        <v>0</v>
      </c>
      <c r="AI100" s="25">
        <f t="shared" si="153"/>
        <v>0</v>
      </c>
      <c r="AJ100" s="25">
        <f t="shared" si="154"/>
        <v>0</v>
      </c>
      <c r="AK100" s="25">
        <f t="shared" si="155"/>
        <v>0</v>
      </c>
      <c r="AL100" s="25">
        <f t="shared" si="156"/>
        <v>16.899999999999999</v>
      </c>
      <c r="AM100" s="25">
        <f t="shared" si="157"/>
        <v>0</v>
      </c>
      <c r="AN100" s="25">
        <f t="shared" si="158"/>
        <v>0</v>
      </c>
      <c r="AO100" s="25">
        <f t="shared" si="159"/>
        <v>0</v>
      </c>
      <c r="AP100" s="25">
        <f t="shared" si="160"/>
        <v>0</v>
      </c>
      <c r="AQ100" s="25">
        <f t="shared" si="161"/>
        <v>0</v>
      </c>
      <c r="AR100" s="25">
        <f t="shared" si="162"/>
        <v>0</v>
      </c>
      <c r="AS100" s="29">
        <f t="shared" si="163"/>
        <v>0</v>
      </c>
      <c r="AT100" s="29">
        <f t="shared" si="164"/>
        <v>16.899999999999999</v>
      </c>
      <c r="AU100" s="90"/>
      <c r="AV100" s="90"/>
    </row>
    <row r="101" spans="1:48" s="3" customFormat="1" ht="11.25" customHeight="1">
      <c r="A101" s="43"/>
      <c r="B101" s="43"/>
      <c r="C101" s="41" t="s">
        <v>202</v>
      </c>
      <c r="D101" s="27" t="s">
        <v>203</v>
      </c>
      <c r="E101" s="27"/>
      <c r="F101" s="27"/>
      <c r="G101" s="37">
        <v>1</v>
      </c>
      <c r="H101" s="36">
        <v>1</v>
      </c>
      <c r="I101" s="36">
        <v>0</v>
      </c>
      <c r="J101" s="36">
        <v>0</v>
      </c>
      <c r="K101" s="36">
        <v>0</v>
      </c>
      <c r="L101" s="24" t="s">
        <v>106</v>
      </c>
      <c r="M101" s="23">
        <v>42068</v>
      </c>
      <c r="N101" s="23">
        <v>42068</v>
      </c>
      <c r="O101" s="23">
        <v>42068</v>
      </c>
      <c r="P101" s="23">
        <v>42069</v>
      </c>
      <c r="Q101" s="23"/>
      <c r="R101" s="23">
        <v>42135</v>
      </c>
      <c r="S101" s="26">
        <v>1</v>
      </c>
      <c r="T101" s="26">
        <f t="shared" si="138"/>
        <v>0</v>
      </c>
      <c r="U101" s="26">
        <f t="shared" si="139"/>
        <v>0</v>
      </c>
      <c r="V101" s="26">
        <f t="shared" si="140"/>
        <v>10.45</v>
      </c>
      <c r="W101" s="26">
        <f t="shared" si="141"/>
        <v>10.45</v>
      </c>
      <c r="X101" s="26">
        <f t="shared" si="142"/>
        <v>0</v>
      </c>
      <c r="Y101" s="26">
        <f t="shared" si="143"/>
        <v>10.45</v>
      </c>
      <c r="Z101" s="25">
        <f t="shared" si="144"/>
        <v>0</v>
      </c>
      <c r="AA101" s="25">
        <f t="shared" si="145"/>
        <v>0</v>
      </c>
      <c r="AB101" s="25">
        <f t="shared" si="146"/>
        <v>1</v>
      </c>
      <c r="AC101" s="25">
        <f t="shared" si="147"/>
        <v>0</v>
      </c>
      <c r="AD101" s="25">
        <f t="shared" si="148"/>
        <v>0</v>
      </c>
      <c r="AE101" s="25">
        <f t="shared" si="149"/>
        <v>0</v>
      </c>
      <c r="AF101" s="25">
        <f t="shared" si="150"/>
        <v>0</v>
      </c>
      <c r="AG101" s="25">
        <f t="shared" si="151"/>
        <v>0</v>
      </c>
      <c r="AH101" s="25">
        <f t="shared" si="152"/>
        <v>0</v>
      </c>
      <c r="AI101" s="25">
        <f t="shared" si="153"/>
        <v>0</v>
      </c>
      <c r="AJ101" s="25">
        <f t="shared" si="154"/>
        <v>0</v>
      </c>
      <c r="AK101" s="25">
        <f t="shared" si="155"/>
        <v>0</v>
      </c>
      <c r="AL101" s="25">
        <f t="shared" si="156"/>
        <v>10.45</v>
      </c>
      <c r="AM101" s="25">
        <f t="shared" si="157"/>
        <v>0</v>
      </c>
      <c r="AN101" s="25">
        <f t="shared" si="158"/>
        <v>0</v>
      </c>
      <c r="AO101" s="25">
        <f t="shared" si="159"/>
        <v>0</v>
      </c>
      <c r="AP101" s="25">
        <f t="shared" si="160"/>
        <v>0</v>
      </c>
      <c r="AQ101" s="25">
        <f t="shared" si="161"/>
        <v>0</v>
      </c>
      <c r="AR101" s="25">
        <f t="shared" si="162"/>
        <v>0</v>
      </c>
      <c r="AS101" s="29">
        <f t="shared" si="163"/>
        <v>0</v>
      </c>
      <c r="AT101" s="29">
        <f t="shared" si="164"/>
        <v>10.45</v>
      </c>
      <c r="AU101" s="90"/>
      <c r="AV101" s="90"/>
    </row>
    <row r="102" spans="1:48" s="3" customFormat="1" ht="11.25" customHeight="1">
      <c r="A102" s="43"/>
      <c r="B102" s="43"/>
      <c r="C102" s="41" t="s">
        <v>84</v>
      </c>
      <c r="D102" s="27" t="s">
        <v>175</v>
      </c>
      <c r="E102" s="27"/>
      <c r="F102" s="27"/>
      <c r="G102" s="37">
        <v>2</v>
      </c>
      <c r="H102" s="36">
        <v>1</v>
      </c>
      <c r="I102" s="36">
        <v>0</v>
      </c>
      <c r="J102" s="36">
        <v>0</v>
      </c>
      <c r="K102" s="36">
        <v>0</v>
      </c>
      <c r="L102" s="24" t="s">
        <v>322</v>
      </c>
      <c r="M102" s="23">
        <v>42201</v>
      </c>
      <c r="N102" s="23">
        <v>42201</v>
      </c>
      <c r="O102" s="23">
        <v>42208</v>
      </c>
      <c r="P102" s="23">
        <v>42208</v>
      </c>
      <c r="Q102" s="23"/>
      <c r="R102" s="23"/>
      <c r="S102" s="26">
        <v>2</v>
      </c>
      <c r="T102" s="26">
        <f t="shared" si="138"/>
        <v>0</v>
      </c>
      <c r="U102" s="26">
        <f t="shared" si="139"/>
        <v>0</v>
      </c>
      <c r="V102" s="26">
        <f t="shared" si="140"/>
        <v>16.899999999999999</v>
      </c>
      <c r="W102" s="26">
        <f t="shared" si="141"/>
        <v>16.899999999999999</v>
      </c>
      <c r="X102" s="26">
        <f t="shared" si="142"/>
        <v>0</v>
      </c>
      <c r="Y102" s="26">
        <f t="shared" si="143"/>
        <v>0</v>
      </c>
      <c r="Z102" s="25">
        <f t="shared" si="144"/>
        <v>0</v>
      </c>
      <c r="AA102" s="25">
        <f t="shared" si="145"/>
        <v>0</v>
      </c>
      <c r="AB102" s="25">
        <f t="shared" si="146"/>
        <v>0</v>
      </c>
      <c r="AC102" s="25">
        <f t="shared" si="147"/>
        <v>0</v>
      </c>
      <c r="AD102" s="25">
        <f t="shared" si="148"/>
        <v>0</v>
      </c>
      <c r="AE102" s="25">
        <f t="shared" si="149"/>
        <v>0</v>
      </c>
      <c r="AF102" s="25">
        <f t="shared" si="150"/>
        <v>0</v>
      </c>
      <c r="AG102" s="25">
        <f t="shared" si="151"/>
        <v>0</v>
      </c>
      <c r="AH102" s="25">
        <f t="shared" si="152"/>
        <v>0</v>
      </c>
      <c r="AI102" s="25">
        <f t="shared" si="153"/>
        <v>1</v>
      </c>
      <c r="AJ102" s="25">
        <f t="shared" si="154"/>
        <v>0</v>
      </c>
      <c r="AK102" s="25">
        <f t="shared" si="155"/>
        <v>0</v>
      </c>
      <c r="AL102" s="25">
        <f t="shared" si="156"/>
        <v>0</v>
      </c>
      <c r="AM102" s="25">
        <f t="shared" si="157"/>
        <v>0</v>
      </c>
      <c r="AN102" s="25">
        <f t="shared" si="158"/>
        <v>0</v>
      </c>
      <c r="AO102" s="25">
        <f t="shared" si="159"/>
        <v>0</v>
      </c>
      <c r="AP102" s="25">
        <f t="shared" si="160"/>
        <v>0</v>
      </c>
      <c r="AQ102" s="25">
        <f t="shared" si="161"/>
        <v>0</v>
      </c>
      <c r="AR102" s="25">
        <f t="shared" si="162"/>
        <v>0</v>
      </c>
      <c r="AS102" s="29">
        <f t="shared" si="163"/>
        <v>16.899999999999999</v>
      </c>
      <c r="AT102" s="29">
        <f t="shared" si="164"/>
        <v>16.899999999999999</v>
      </c>
      <c r="AU102" s="90"/>
      <c r="AV102" s="90"/>
    </row>
    <row r="103" spans="1:48" s="3" customFormat="1" ht="11.25" customHeight="1">
      <c r="A103" s="43"/>
      <c r="B103" s="43"/>
      <c r="C103" s="41" t="s">
        <v>85</v>
      </c>
      <c r="D103" s="27" t="s">
        <v>134</v>
      </c>
      <c r="E103" s="27"/>
      <c r="F103" s="27"/>
      <c r="G103" s="37">
        <v>5</v>
      </c>
      <c r="H103" s="36">
        <v>0</v>
      </c>
      <c r="I103" s="36">
        <v>1</v>
      </c>
      <c r="J103" s="36">
        <v>0</v>
      </c>
      <c r="K103" s="36">
        <v>0</v>
      </c>
      <c r="L103" s="24" t="s">
        <v>106</v>
      </c>
      <c r="M103" s="23">
        <v>42060</v>
      </c>
      <c r="N103" s="23">
        <v>42060</v>
      </c>
      <c r="O103" s="23">
        <v>42062</v>
      </c>
      <c r="P103" s="23">
        <v>42062</v>
      </c>
      <c r="Q103" s="23"/>
      <c r="R103" s="23">
        <v>42143</v>
      </c>
      <c r="S103" s="26">
        <v>1</v>
      </c>
      <c r="T103" s="26">
        <f t="shared" si="138"/>
        <v>0</v>
      </c>
      <c r="U103" s="26">
        <f t="shared" si="139"/>
        <v>0</v>
      </c>
      <c r="V103" s="26">
        <f t="shared" si="140"/>
        <v>36.799999999999997</v>
      </c>
      <c r="W103" s="26">
        <f t="shared" si="141"/>
        <v>36.799999999999997</v>
      </c>
      <c r="X103" s="26">
        <f t="shared" si="142"/>
        <v>0</v>
      </c>
      <c r="Y103" s="26">
        <f t="shared" si="143"/>
        <v>36.799999999999997</v>
      </c>
      <c r="Z103" s="25">
        <f t="shared" si="144"/>
        <v>0</v>
      </c>
      <c r="AA103" s="25">
        <f t="shared" si="145"/>
        <v>0</v>
      </c>
      <c r="AB103" s="25">
        <f t="shared" si="146"/>
        <v>0</v>
      </c>
      <c r="AC103" s="25">
        <f t="shared" si="147"/>
        <v>1</v>
      </c>
      <c r="AD103" s="25">
        <f t="shared" si="148"/>
        <v>0</v>
      </c>
      <c r="AE103" s="25">
        <f t="shared" si="149"/>
        <v>0</v>
      </c>
      <c r="AF103" s="25">
        <f t="shared" si="150"/>
        <v>0</v>
      </c>
      <c r="AG103" s="25">
        <f t="shared" si="151"/>
        <v>0</v>
      </c>
      <c r="AH103" s="25">
        <f t="shared" si="152"/>
        <v>0</v>
      </c>
      <c r="AI103" s="25">
        <f t="shared" si="153"/>
        <v>0</v>
      </c>
      <c r="AJ103" s="25">
        <f t="shared" si="154"/>
        <v>0</v>
      </c>
      <c r="AK103" s="25">
        <f t="shared" si="155"/>
        <v>0</v>
      </c>
      <c r="AL103" s="25">
        <f t="shared" si="156"/>
        <v>0</v>
      </c>
      <c r="AM103" s="25">
        <f t="shared" si="157"/>
        <v>36.799999999999997</v>
      </c>
      <c r="AN103" s="25">
        <f t="shared" si="158"/>
        <v>0</v>
      </c>
      <c r="AO103" s="25">
        <f t="shared" si="159"/>
        <v>0</v>
      </c>
      <c r="AP103" s="25">
        <f t="shared" si="160"/>
        <v>0</v>
      </c>
      <c r="AQ103" s="25">
        <f t="shared" si="161"/>
        <v>0</v>
      </c>
      <c r="AR103" s="25">
        <f t="shared" si="162"/>
        <v>0</v>
      </c>
      <c r="AS103" s="29">
        <f t="shared" si="163"/>
        <v>0</v>
      </c>
      <c r="AT103" s="29">
        <f t="shared" si="164"/>
        <v>36.799999999999997</v>
      </c>
      <c r="AU103" s="90"/>
      <c r="AV103" s="90"/>
    </row>
    <row r="104" spans="1:48" s="3" customFormat="1" ht="11.25" customHeight="1">
      <c r="A104" s="43"/>
      <c r="B104" s="43"/>
      <c r="C104" s="41" t="s">
        <v>177</v>
      </c>
      <c r="D104" s="27" t="s">
        <v>133</v>
      </c>
      <c r="E104" s="27"/>
      <c r="F104" s="27"/>
      <c r="G104" s="37">
        <v>2</v>
      </c>
      <c r="H104" s="36">
        <v>0</v>
      </c>
      <c r="I104" s="36">
        <v>1</v>
      </c>
      <c r="J104" s="36">
        <v>0</v>
      </c>
      <c r="K104" s="36">
        <v>0</v>
      </c>
      <c r="L104" s="24" t="s">
        <v>106</v>
      </c>
      <c r="M104" s="23">
        <v>42060</v>
      </c>
      <c r="N104" s="23">
        <v>42060</v>
      </c>
      <c r="O104" s="23">
        <v>42065</v>
      </c>
      <c r="P104" s="23">
        <v>42069</v>
      </c>
      <c r="Q104" s="23"/>
      <c r="R104" s="23">
        <v>42143</v>
      </c>
      <c r="S104" s="26">
        <v>1</v>
      </c>
      <c r="T104" s="26">
        <f t="shared" si="138"/>
        <v>0</v>
      </c>
      <c r="U104" s="26">
        <f t="shared" si="139"/>
        <v>0</v>
      </c>
      <c r="V104" s="26">
        <f t="shared" si="140"/>
        <v>17.45</v>
      </c>
      <c r="W104" s="26">
        <f t="shared" si="141"/>
        <v>17.45</v>
      </c>
      <c r="X104" s="26">
        <f t="shared" si="142"/>
        <v>0</v>
      </c>
      <c r="Y104" s="26">
        <f t="shared" si="143"/>
        <v>17.45</v>
      </c>
      <c r="Z104" s="25">
        <f t="shared" si="144"/>
        <v>0</v>
      </c>
      <c r="AA104" s="25">
        <f t="shared" si="145"/>
        <v>0</v>
      </c>
      <c r="AB104" s="25">
        <f t="shared" si="146"/>
        <v>1</v>
      </c>
      <c r="AC104" s="25">
        <f t="shared" si="147"/>
        <v>0</v>
      </c>
      <c r="AD104" s="25">
        <f t="shared" si="148"/>
        <v>0</v>
      </c>
      <c r="AE104" s="25">
        <f t="shared" si="149"/>
        <v>0</v>
      </c>
      <c r="AF104" s="25">
        <f t="shared" si="150"/>
        <v>0</v>
      </c>
      <c r="AG104" s="25">
        <f t="shared" si="151"/>
        <v>0</v>
      </c>
      <c r="AH104" s="25">
        <f t="shared" si="152"/>
        <v>0</v>
      </c>
      <c r="AI104" s="25">
        <f t="shared" si="153"/>
        <v>0</v>
      </c>
      <c r="AJ104" s="25">
        <f t="shared" si="154"/>
        <v>0</v>
      </c>
      <c r="AK104" s="25">
        <f t="shared" si="155"/>
        <v>0</v>
      </c>
      <c r="AL104" s="25">
        <f t="shared" si="156"/>
        <v>17.45</v>
      </c>
      <c r="AM104" s="25">
        <f t="shared" si="157"/>
        <v>0</v>
      </c>
      <c r="AN104" s="25">
        <f t="shared" si="158"/>
        <v>0</v>
      </c>
      <c r="AO104" s="25">
        <f t="shared" si="159"/>
        <v>0</v>
      </c>
      <c r="AP104" s="25">
        <f t="shared" si="160"/>
        <v>0</v>
      </c>
      <c r="AQ104" s="25">
        <f t="shared" si="161"/>
        <v>0</v>
      </c>
      <c r="AR104" s="25">
        <f t="shared" si="162"/>
        <v>0</v>
      </c>
      <c r="AS104" s="29">
        <f t="shared" si="163"/>
        <v>0</v>
      </c>
      <c r="AT104" s="29">
        <f t="shared" si="164"/>
        <v>17.45</v>
      </c>
      <c r="AU104" s="90"/>
      <c r="AV104" s="90"/>
    </row>
    <row r="105" spans="1:48" s="3" customFormat="1" ht="11.25" customHeight="1">
      <c r="A105" s="43"/>
      <c r="B105" s="43"/>
      <c r="C105" s="41" t="s">
        <v>86</v>
      </c>
      <c r="D105" s="27" t="s">
        <v>133</v>
      </c>
      <c r="E105" s="27"/>
      <c r="F105" s="27"/>
      <c r="G105" s="37">
        <v>2</v>
      </c>
      <c r="H105" s="36">
        <v>1</v>
      </c>
      <c r="I105" s="36">
        <v>0</v>
      </c>
      <c r="J105" s="36">
        <v>0</v>
      </c>
      <c r="K105" s="36">
        <v>0</v>
      </c>
      <c r="L105" s="24" t="s">
        <v>106</v>
      </c>
      <c r="M105" s="23">
        <v>42061</v>
      </c>
      <c r="N105" s="23">
        <v>42061</v>
      </c>
      <c r="O105" s="23">
        <v>42061</v>
      </c>
      <c r="P105" s="23">
        <v>42061</v>
      </c>
      <c r="Q105" s="23"/>
      <c r="R105" s="23">
        <v>42143</v>
      </c>
      <c r="S105" s="26">
        <v>1</v>
      </c>
      <c r="T105" s="26">
        <f t="shared" si="138"/>
        <v>0</v>
      </c>
      <c r="U105" s="26">
        <f t="shared" si="139"/>
        <v>0</v>
      </c>
      <c r="V105" s="26">
        <f t="shared" si="140"/>
        <v>16.899999999999999</v>
      </c>
      <c r="W105" s="26">
        <f t="shared" si="141"/>
        <v>16.899999999999999</v>
      </c>
      <c r="X105" s="26">
        <f t="shared" si="142"/>
        <v>0</v>
      </c>
      <c r="Y105" s="26">
        <f t="shared" si="143"/>
        <v>16.899999999999999</v>
      </c>
      <c r="Z105" s="25">
        <f t="shared" si="144"/>
        <v>0</v>
      </c>
      <c r="AA105" s="25">
        <f t="shared" si="145"/>
        <v>0</v>
      </c>
      <c r="AB105" s="25">
        <f t="shared" si="146"/>
        <v>1</v>
      </c>
      <c r="AC105" s="25">
        <f t="shared" si="147"/>
        <v>0</v>
      </c>
      <c r="AD105" s="25">
        <f t="shared" si="148"/>
        <v>0</v>
      </c>
      <c r="AE105" s="25">
        <f t="shared" si="149"/>
        <v>0</v>
      </c>
      <c r="AF105" s="25">
        <f t="shared" si="150"/>
        <v>0</v>
      </c>
      <c r="AG105" s="25">
        <f t="shared" si="151"/>
        <v>0</v>
      </c>
      <c r="AH105" s="25">
        <f t="shared" si="152"/>
        <v>0</v>
      </c>
      <c r="AI105" s="25">
        <f t="shared" si="153"/>
        <v>0</v>
      </c>
      <c r="AJ105" s="25">
        <f t="shared" si="154"/>
        <v>0</v>
      </c>
      <c r="AK105" s="25">
        <f t="shared" si="155"/>
        <v>0</v>
      </c>
      <c r="AL105" s="25">
        <f t="shared" si="156"/>
        <v>16.899999999999999</v>
      </c>
      <c r="AM105" s="25">
        <f t="shared" si="157"/>
        <v>0</v>
      </c>
      <c r="AN105" s="25">
        <f t="shared" si="158"/>
        <v>0</v>
      </c>
      <c r="AO105" s="25">
        <f t="shared" si="159"/>
        <v>0</v>
      </c>
      <c r="AP105" s="25">
        <f t="shared" si="160"/>
        <v>0</v>
      </c>
      <c r="AQ105" s="25">
        <f t="shared" si="161"/>
        <v>0</v>
      </c>
      <c r="AR105" s="25">
        <f t="shared" si="162"/>
        <v>0</v>
      </c>
      <c r="AS105" s="29">
        <f t="shared" si="163"/>
        <v>0</v>
      </c>
      <c r="AT105" s="29">
        <f t="shared" si="164"/>
        <v>16.899999999999999</v>
      </c>
      <c r="AU105" s="90"/>
      <c r="AV105" s="90"/>
    </row>
    <row r="106" spans="1:48" s="3" customFormat="1" ht="11.25" customHeight="1">
      <c r="A106" s="43"/>
      <c r="B106" s="43"/>
      <c r="C106" s="41" t="s">
        <v>174</v>
      </c>
      <c r="D106" s="27" t="s">
        <v>135</v>
      </c>
      <c r="E106" s="27"/>
      <c r="F106" s="27"/>
      <c r="G106" s="37">
        <v>1</v>
      </c>
      <c r="H106" s="36">
        <v>0</v>
      </c>
      <c r="I106" s="36">
        <v>1</v>
      </c>
      <c r="J106" s="36">
        <v>0</v>
      </c>
      <c r="K106" s="36">
        <v>0</v>
      </c>
      <c r="L106" s="24" t="s">
        <v>106</v>
      </c>
      <c r="M106" s="23">
        <v>42061</v>
      </c>
      <c r="N106" s="23">
        <v>42061</v>
      </c>
      <c r="O106" s="23">
        <v>42065</v>
      </c>
      <c r="P106" s="23">
        <v>42074</v>
      </c>
      <c r="Q106" s="23"/>
      <c r="R106" s="23">
        <v>42143</v>
      </c>
      <c r="S106" s="26">
        <v>1</v>
      </c>
      <c r="T106" s="26">
        <f t="shared" si="138"/>
        <v>0</v>
      </c>
      <c r="U106" s="26">
        <f t="shared" si="139"/>
        <v>0</v>
      </c>
      <c r="V106" s="26">
        <f t="shared" si="140"/>
        <v>11</v>
      </c>
      <c r="W106" s="26">
        <f t="shared" si="141"/>
        <v>11</v>
      </c>
      <c r="X106" s="26">
        <f t="shared" si="142"/>
        <v>0</v>
      </c>
      <c r="Y106" s="26">
        <f t="shared" si="143"/>
        <v>11</v>
      </c>
      <c r="Z106" s="25">
        <f t="shared" si="144"/>
        <v>0</v>
      </c>
      <c r="AA106" s="25">
        <f t="shared" si="145"/>
        <v>0</v>
      </c>
      <c r="AB106" s="25">
        <f t="shared" si="146"/>
        <v>1</v>
      </c>
      <c r="AC106" s="25">
        <f t="shared" si="147"/>
        <v>0</v>
      </c>
      <c r="AD106" s="25">
        <f t="shared" si="148"/>
        <v>0</v>
      </c>
      <c r="AE106" s="25">
        <f t="shared" si="149"/>
        <v>0</v>
      </c>
      <c r="AF106" s="25">
        <f t="shared" si="150"/>
        <v>0</v>
      </c>
      <c r="AG106" s="25">
        <f t="shared" si="151"/>
        <v>0</v>
      </c>
      <c r="AH106" s="25">
        <f t="shared" si="152"/>
        <v>0</v>
      </c>
      <c r="AI106" s="25">
        <f t="shared" si="153"/>
        <v>0</v>
      </c>
      <c r="AJ106" s="25">
        <f t="shared" si="154"/>
        <v>0</v>
      </c>
      <c r="AK106" s="25">
        <f t="shared" si="155"/>
        <v>0</v>
      </c>
      <c r="AL106" s="25">
        <f t="shared" si="156"/>
        <v>11</v>
      </c>
      <c r="AM106" s="25">
        <f t="shared" si="157"/>
        <v>0</v>
      </c>
      <c r="AN106" s="25">
        <f t="shared" si="158"/>
        <v>0</v>
      </c>
      <c r="AO106" s="25">
        <f t="shared" si="159"/>
        <v>0</v>
      </c>
      <c r="AP106" s="25">
        <f t="shared" si="160"/>
        <v>0</v>
      </c>
      <c r="AQ106" s="25">
        <f t="shared" si="161"/>
        <v>0</v>
      </c>
      <c r="AR106" s="25">
        <f t="shared" si="162"/>
        <v>0</v>
      </c>
      <c r="AS106" s="29">
        <f t="shared" si="163"/>
        <v>0</v>
      </c>
      <c r="AT106" s="29">
        <f t="shared" si="164"/>
        <v>11</v>
      </c>
      <c r="AU106" s="90"/>
      <c r="AV106" s="90"/>
    </row>
    <row r="107" spans="1:48" s="3" customFormat="1" ht="11.25" customHeight="1">
      <c r="A107" s="43"/>
      <c r="B107" s="43"/>
      <c r="C107" s="41" t="s">
        <v>87</v>
      </c>
      <c r="D107" s="27" t="s">
        <v>133</v>
      </c>
      <c r="E107" s="27"/>
      <c r="F107" s="27"/>
      <c r="G107" s="37">
        <v>1</v>
      </c>
      <c r="H107" s="36">
        <v>0</v>
      </c>
      <c r="I107" s="36">
        <v>1</v>
      </c>
      <c r="J107" s="36">
        <v>0</v>
      </c>
      <c r="K107" s="36">
        <v>0</v>
      </c>
      <c r="L107" s="24" t="s">
        <v>106</v>
      </c>
      <c r="M107" s="23">
        <v>42062</v>
      </c>
      <c r="N107" s="23">
        <v>42062</v>
      </c>
      <c r="O107" s="23">
        <v>42065</v>
      </c>
      <c r="P107" s="23">
        <v>42067</v>
      </c>
      <c r="Q107" s="23"/>
      <c r="R107" s="23">
        <v>42143</v>
      </c>
      <c r="S107" s="26">
        <v>1</v>
      </c>
      <c r="T107" s="26">
        <f t="shared" si="138"/>
        <v>0</v>
      </c>
      <c r="U107" s="26">
        <f t="shared" si="139"/>
        <v>0</v>
      </c>
      <c r="V107" s="26">
        <f t="shared" si="140"/>
        <v>11</v>
      </c>
      <c r="W107" s="26">
        <f t="shared" si="141"/>
        <v>11</v>
      </c>
      <c r="X107" s="26">
        <f t="shared" si="142"/>
        <v>0</v>
      </c>
      <c r="Y107" s="26">
        <f t="shared" si="143"/>
        <v>11</v>
      </c>
      <c r="Z107" s="25">
        <f t="shared" si="144"/>
        <v>0</v>
      </c>
      <c r="AA107" s="25">
        <f t="shared" si="145"/>
        <v>0</v>
      </c>
      <c r="AB107" s="25">
        <f t="shared" si="146"/>
        <v>1</v>
      </c>
      <c r="AC107" s="25">
        <f t="shared" si="147"/>
        <v>0</v>
      </c>
      <c r="AD107" s="25">
        <f t="shared" si="148"/>
        <v>0</v>
      </c>
      <c r="AE107" s="25">
        <f t="shared" si="149"/>
        <v>0</v>
      </c>
      <c r="AF107" s="25">
        <f t="shared" si="150"/>
        <v>0</v>
      </c>
      <c r="AG107" s="25">
        <f t="shared" si="151"/>
        <v>0</v>
      </c>
      <c r="AH107" s="25">
        <f t="shared" si="152"/>
        <v>0</v>
      </c>
      <c r="AI107" s="25">
        <f t="shared" si="153"/>
        <v>0</v>
      </c>
      <c r="AJ107" s="25">
        <f t="shared" si="154"/>
        <v>0</v>
      </c>
      <c r="AK107" s="25">
        <f t="shared" si="155"/>
        <v>0</v>
      </c>
      <c r="AL107" s="25">
        <f t="shared" si="156"/>
        <v>11</v>
      </c>
      <c r="AM107" s="25">
        <f t="shared" si="157"/>
        <v>0</v>
      </c>
      <c r="AN107" s="25">
        <f t="shared" si="158"/>
        <v>0</v>
      </c>
      <c r="AO107" s="25">
        <f t="shared" si="159"/>
        <v>0</v>
      </c>
      <c r="AP107" s="25">
        <f t="shared" si="160"/>
        <v>0</v>
      </c>
      <c r="AQ107" s="25">
        <f t="shared" si="161"/>
        <v>0</v>
      </c>
      <c r="AR107" s="25">
        <f t="shared" si="162"/>
        <v>0</v>
      </c>
      <c r="AS107" s="29">
        <f t="shared" si="163"/>
        <v>0</v>
      </c>
      <c r="AT107" s="29">
        <f t="shared" si="164"/>
        <v>11</v>
      </c>
      <c r="AU107" s="90"/>
      <c r="AV107" s="90"/>
    </row>
    <row r="108" spans="1:48" s="3" customFormat="1" ht="11.25" customHeight="1">
      <c r="A108" s="43"/>
      <c r="B108" s="43"/>
      <c r="C108" s="41" t="s">
        <v>88</v>
      </c>
      <c r="D108" s="27" t="s">
        <v>133</v>
      </c>
      <c r="E108" s="27"/>
      <c r="F108" s="27"/>
      <c r="G108" s="37">
        <v>2</v>
      </c>
      <c r="H108" s="36">
        <v>1</v>
      </c>
      <c r="I108" s="36">
        <v>0</v>
      </c>
      <c r="J108" s="36">
        <v>1</v>
      </c>
      <c r="K108" s="36">
        <v>1</v>
      </c>
      <c r="L108" s="24" t="s">
        <v>106</v>
      </c>
      <c r="M108" s="23">
        <v>42062</v>
      </c>
      <c r="N108" s="23">
        <v>42062</v>
      </c>
      <c r="O108" s="23">
        <v>42065</v>
      </c>
      <c r="P108" s="23">
        <v>42067</v>
      </c>
      <c r="Q108" s="23"/>
      <c r="R108" s="23">
        <v>42143</v>
      </c>
      <c r="S108" s="26">
        <v>1</v>
      </c>
      <c r="T108" s="26">
        <f t="shared" si="138"/>
        <v>0</v>
      </c>
      <c r="U108" s="26">
        <f t="shared" si="139"/>
        <v>0</v>
      </c>
      <c r="V108" s="26">
        <f t="shared" si="140"/>
        <v>24.9</v>
      </c>
      <c r="W108" s="26">
        <f t="shared" si="141"/>
        <v>24.9</v>
      </c>
      <c r="X108" s="26">
        <f t="shared" si="142"/>
        <v>0</v>
      </c>
      <c r="Y108" s="26">
        <f t="shared" si="143"/>
        <v>24.9</v>
      </c>
      <c r="Z108" s="25">
        <f t="shared" si="144"/>
        <v>0</v>
      </c>
      <c r="AA108" s="25">
        <f t="shared" si="145"/>
        <v>0</v>
      </c>
      <c r="AB108" s="25">
        <f t="shared" si="146"/>
        <v>1</v>
      </c>
      <c r="AC108" s="25">
        <f t="shared" si="147"/>
        <v>0</v>
      </c>
      <c r="AD108" s="25">
        <f t="shared" si="148"/>
        <v>0</v>
      </c>
      <c r="AE108" s="25">
        <f t="shared" si="149"/>
        <v>0</v>
      </c>
      <c r="AF108" s="25">
        <f t="shared" si="150"/>
        <v>0</v>
      </c>
      <c r="AG108" s="25">
        <f t="shared" si="151"/>
        <v>0</v>
      </c>
      <c r="AH108" s="25">
        <f t="shared" si="152"/>
        <v>0</v>
      </c>
      <c r="AI108" s="25">
        <f t="shared" si="153"/>
        <v>0</v>
      </c>
      <c r="AJ108" s="25">
        <f t="shared" si="154"/>
        <v>0</v>
      </c>
      <c r="AK108" s="25">
        <f t="shared" si="155"/>
        <v>0</v>
      </c>
      <c r="AL108" s="25">
        <f t="shared" si="156"/>
        <v>24.9</v>
      </c>
      <c r="AM108" s="25">
        <f t="shared" si="157"/>
        <v>0</v>
      </c>
      <c r="AN108" s="25">
        <f t="shared" si="158"/>
        <v>0</v>
      </c>
      <c r="AO108" s="25">
        <f t="shared" si="159"/>
        <v>0</v>
      </c>
      <c r="AP108" s="25">
        <f t="shared" si="160"/>
        <v>0</v>
      </c>
      <c r="AQ108" s="25">
        <f t="shared" si="161"/>
        <v>0</v>
      </c>
      <c r="AR108" s="25">
        <f t="shared" si="162"/>
        <v>0</v>
      </c>
      <c r="AS108" s="29">
        <f t="shared" si="163"/>
        <v>0</v>
      </c>
      <c r="AT108" s="29">
        <f t="shared" si="164"/>
        <v>24.9</v>
      </c>
      <c r="AU108" s="90"/>
      <c r="AV108" s="90"/>
    </row>
    <row r="109" spans="1:48" s="3" customFormat="1" ht="11.25" customHeight="1">
      <c r="A109" s="43"/>
      <c r="B109" s="43"/>
      <c r="C109" s="41" t="s">
        <v>334</v>
      </c>
      <c r="D109" s="27" t="s">
        <v>130</v>
      </c>
      <c r="E109" s="27"/>
      <c r="F109" s="27"/>
      <c r="G109" s="37">
        <v>1</v>
      </c>
      <c r="H109" s="36">
        <v>0</v>
      </c>
      <c r="I109" s="36">
        <v>1</v>
      </c>
      <c r="J109" s="36">
        <v>0</v>
      </c>
      <c r="K109" s="36">
        <v>0</v>
      </c>
      <c r="L109" s="24" t="s">
        <v>335</v>
      </c>
      <c r="M109" s="23">
        <v>42215</v>
      </c>
      <c r="N109" s="23">
        <v>42215</v>
      </c>
      <c r="O109" s="23">
        <v>42215</v>
      </c>
      <c r="P109" s="23">
        <v>42215</v>
      </c>
      <c r="Q109" s="23"/>
      <c r="R109" s="23">
        <v>42244</v>
      </c>
      <c r="S109" s="26">
        <v>2</v>
      </c>
      <c r="T109" s="26">
        <f t="shared" si="138"/>
        <v>0</v>
      </c>
      <c r="U109" s="26">
        <f t="shared" si="139"/>
        <v>0</v>
      </c>
      <c r="V109" s="26">
        <f t="shared" si="140"/>
        <v>11</v>
      </c>
      <c r="W109" s="26">
        <f t="shared" si="141"/>
        <v>11</v>
      </c>
      <c r="X109" s="26">
        <f t="shared" ref="X109" si="210">IF(D109&lt;&gt;"메뉴",0,IF(ISBLANK(R109), 0, 1))</f>
        <v>0</v>
      </c>
      <c r="Y109" s="26">
        <f t="shared" ref="Y109" si="211">IF(ISBLANK(R109), 0, AT109)</f>
        <v>11</v>
      </c>
      <c r="Z109" s="25">
        <f t="shared" ref="Z109" si="212">IF(S109 &amp; D109 = "1메뉴",1,0)</f>
        <v>0</v>
      </c>
      <c r="AA109" s="25">
        <f t="shared" ref="AA109" si="213">IF(S109 &amp; D109 = "1출력물",1,0)</f>
        <v>0</v>
      </c>
      <c r="AB109" s="25">
        <f t="shared" ref="AB109" si="214">IF(S109 &amp; D109 = "1팝업",1,0)</f>
        <v>0</v>
      </c>
      <c r="AC109" s="25">
        <f t="shared" ref="AC109" si="215">IF(S109 &amp; D109 = "1탭",1,0)</f>
        <v>0</v>
      </c>
      <c r="AD109" s="25">
        <f t="shared" ref="AD109" si="216">IF(S109 &amp; D109 = "1배치",1,0)</f>
        <v>0</v>
      </c>
      <c r="AE109" s="25">
        <f t="shared" ref="AE109" si="217">IF(S109 &amp; D109 = "2메뉴",1,0)</f>
        <v>0</v>
      </c>
      <c r="AF109" s="25">
        <f t="shared" ref="AF109" si="218">IF(S109 &amp; D109 = "2출력물",1,0)</f>
        <v>0</v>
      </c>
      <c r="AG109" s="25">
        <f t="shared" ref="AG109" si="219">IF(S109 &amp; D109 = "2팝업",1,0)</f>
        <v>1</v>
      </c>
      <c r="AH109" s="25">
        <f t="shared" ref="AH109" si="220">IF(S109 &amp; D109 = "2탭",1,0)</f>
        <v>0</v>
      </c>
      <c r="AI109" s="25">
        <f t="shared" ref="AI109" si="221">IF(S109 &amp; D109 = "2배치",1,0)</f>
        <v>0</v>
      </c>
      <c r="AJ109" s="25">
        <f t="shared" ref="AJ109" si="222">IF(S109 &amp; D109 = "1메뉴",G109*6.45 + H109*4 + I109*4.55 + J109*4 + K109*4,0)</f>
        <v>0</v>
      </c>
      <c r="AK109" s="25">
        <f t="shared" ref="AK109" si="223">IF(S109 &amp; D109 = "1출력물",G109*5.4 + H109*4 + I109*4.55 + J109*4 + K109*4,0)</f>
        <v>0</v>
      </c>
      <c r="AL109" s="25">
        <f t="shared" ref="AL109" si="224">IF(S109 &amp; D109 = "1팝업",G109*6.45 + H109*4 + I109*4.55 + J109*4 + K109*4,0)</f>
        <v>0</v>
      </c>
      <c r="AM109" s="25">
        <f t="shared" ref="AM109" si="225">IF(S109 &amp; D109 = "1탭",G109*6.45 + H109*4 + I109*4.55 + J109*4 + K109*4,0)</f>
        <v>0</v>
      </c>
      <c r="AN109" s="25">
        <f t="shared" ref="AN109" si="226">IF(S109 &amp; D109 = "1배치",G109*6.45 + H109*4 + I109*4.55 + J109*4 + K109*4,0)</f>
        <v>0</v>
      </c>
      <c r="AO109" s="25">
        <f t="shared" ref="AO109" si="227">IF(S109 &amp; D109 = "2메뉴",G109*6.45 + H109*4 + I109*4.55 + J109*4 + K109*4,0)</f>
        <v>0</v>
      </c>
      <c r="AP109" s="25">
        <f t="shared" ref="AP109" si="228">IF(S109 &amp; D109 = "2출력물",G109*5.4 + H109*4 + I109*4.55 + J109*4 + K109*4,0)</f>
        <v>0</v>
      </c>
      <c r="AQ109" s="25">
        <f t="shared" ref="AQ109" si="229">IF(S109 &amp; D109 = "2팝업",G109*6.45 + H109*4 + I109*4.55 + J109*4 + K109*4,0)</f>
        <v>11</v>
      </c>
      <c r="AR109" s="25">
        <f t="shared" ref="AR109" si="230">IF(S109 &amp; D109 = "2탭",G109*6.45 + H109*4 + I109*4.55 + J109*4 + K109*4,0)</f>
        <v>0</v>
      </c>
      <c r="AS109" s="29">
        <f t="shared" ref="AS109" si="231">IF(S109 &amp; D109 = "2배치",G109*6.45 + H109*4 + I109*4.55 + J109*4 + K109*4,0)</f>
        <v>0</v>
      </c>
      <c r="AT109" s="29">
        <f t="shared" ref="AT109" si="232">SUM(AJ109:AS109)</f>
        <v>11</v>
      </c>
      <c r="AU109" s="90"/>
      <c r="AV109" s="90"/>
    </row>
    <row r="110" spans="1:48" s="3" customFormat="1" ht="11.25" customHeight="1">
      <c r="A110" s="43"/>
      <c r="B110" s="43"/>
      <c r="C110" s="41" t="s">
        <v>127</v>
      </c>
      <c r="D110" s="27" t="s">
        <v>107</v>
      </c>
      <c r="E110" s="27"/>
      <c r="F110" s="27"/>
      <c r="G110" s="37">
        <v>5</v>
      </c>
      <c r="H110" s="36">
        <v>1</v>
      </c>
      <c r="I110" s="36">
        <v>1</v>
      </c>
      <c r="J110" s="36">
        <v>1</v>
      </c>
      <c r="K110" s="36">
        <v>1</v>
      </c>
      <c r="L110" s="24" t="s">
        <v>106</v>
      </c>
      <c r="M110" s="23">
        <v>42065</v>
      </c>
      <c r="N110" s="23">
        <v>42065</v>
      </c>
      <c r="O110" s="23">
        <v>42068</v>
      </c>
      <c r="P110" s="23">
        <v>42069</v>
      </c>
      <c r="Q110" s="23"/>
      <c r="R110" s="23">
        <v>42143</v>
      </c>
      <c r="S110" s="26">
        <v>1</v>
      </c>
      <c r="T110" s="26">
        <f t="shared" si="138"/>
        <v>1</v>
      </c>
      <c r="U110" s="26">
        <f t="shared" si="139"/>
        <v>1</v>
      </c>
      <c r="V110" s="26">
        <f t="shared" si="140"/>
        <v>48.8</v>
      </c>
      <c r="W110" s="26">
        <f t="shared" si="141"/>
        <v>48.8</v>
      </c>
      <c r="X110" s="26">
        <f t="shared" si="142"/>
        <v>1</v>
      </c>
      <c r="Y110" s="26">
        <f t="shared" si="143"/>
        <v>48.8</v>
      </c>
      <c r="Z110" s="25">
        <f t="shared" si="144"/>
        <v>1</v>
      </c>
      <c r="AA110" s="25">
        <f t="shared" si="145"/>
        <v>0</v>
      </c>
      <c r="AB110" s="25">
        <f t="shared" si="146"/>
        <v>0</v>
      </c>
      <c r="AC110" s="25">
        <f t="shared" si="147"/>
        <v>0</v>
      </c>
      <c r="AD110" s="25">
        <f t="shared" si="148"/>
        <v>0</v>
      </c>
      <c r="AE110" s="25">
        <f t="shared" si="149"/>
        <v>0</v>
      </c>
      <c r="AF110" s="25">
        <f t="shared" si="150"/>
        <v>0</v>
      </c>
      <c r="AG110" s="25">
        <f t="shared" si="151"/>
        <v>0</v>
      </c>
      <c r="AH110" s="25">
        <f t="shared" si="152"/>
        <v>0</v>
      </c>
      <c r="AI110" s="25">
        <f t="shared" si="153"/>
        <v>0</v>
      </c>
      <c r="AJ110" s="25">
        <f t="shared" si="154"/>
        <v>48.8</v>
      </c>
      <c r="AK110" s="25">
        <f t="shared" si="155"/>
        <v>0</v>
      </c>
      <c r="AL110" s="25">
        <f t="shared" si="156"/>
        <v>0</v>
      </c>
      <c r="AM110" s="25">
        <f t="shared" si="157"/>
        <v>0</v>
      </c>
      <c r="AN110" s="25">
        <f t="shared" si="158"/>
        <v>0</v>
      </c>
      <c r="AO110" s="25">
        <f t="shared" si="159"/>
        <v>0</v>
      </c>
      <c r="AP110" s="25">
        <f t="shared" si="160"/>
        <v>0</v>
      </c>
      <c r="AQ110" s="25">
        <f t="shared" si="161"/>
        <v>0</v>
      </c>
      <c r="AR110" s="25">
        <f t="shared" si="162"/>
        <v>0</v>
      </c>
      <c r="AS110" s="29">
        <f t="shared" si="163"/>
        <v>0</v>
      </c>
      <c r="AT110" s="29">
        <f t="shared" si="164"/>
        <v>48.8</v>
      </c>
      <c r="AU110" s="90"/>
      <c r="AV110" s="90"/>
    </row>
    <row r="111" spans="1:48" s="3" customFormat="1" ht="11.25" customHeight="1">
      <c r="A111" s="43"/>
      <c r="B111" s="43"/>
      <c r="C111" s="41" t="s">
        <v>89</v>
      </c>
      <c r="D111" s="27" t="s">
        <v>133</v>
      </c>
      <c r="E111" s="27"/>
      <c r="F111" s="27"/>
      <c r="G111" s="37">
        <v>4</v>
      </c>
      <c r="H111" s="36">
        <v>0</v>
      </c>
      <c r="I111" s="36">
        <v>1</v>
      </c>
      <c r="J111" s="36">
        <v>0</v>
      </c>
      <c r="K111" s="36">
        <v>0</v>
      </c>
      <c r="L111" s="24" t="s">
        <v>106</v>
      </c>
      <c r="M111" s="23">
        <v>42065</v>
      </c>
      <c r="N111" s="23">
        <v>42065</v>
      </c>
      <c r="O111" s="23">
        <v>42082</v>
      </c>
      <c r="P111" s="23">
        <v>42083</v>
      </c>
      <c r="Q111" s="23"/>
      <c r="R111" s="23">
        <v>42143</v>
      </c>
      <c r="S111" s="26">
        <v>1</v>
      </c>
      <c r="T111" s="26">
        <f t="shared" si="138"/>
        <v>0</v>
      </c>
      <c r="U111" s="26">
        <f t="shared" si="139"/>
        <v>0</v>
      </c>
      <c r="V111" s="26">
        <f t="shared" si="140"/>
        <v>30.35</v>
      </c>
      <c r="W111" s="26">
        <f t="shared" si="141"/>
        <v>30.35</v>
      </c>
      <c r="X111" s="26">
        <f t="shared" si="142"/>
        <v>0</v>
      </c>
      <c r="Y111" s="26">
        <f t="shared" si="143"/>
        <v>30.35</v>
      </c>
      <c r="Z111" s="25">
        <f t="shared" si="144"/>
        <v>0</v>
      </c>
      <c r="AA111" s="25">
        <f t="shared" si="145"/>
        <v>0</v>
      </c>
      <c r="AB111" s="25">
        <f t="shared" si="146"/>
        <v>1</v>
      </c>
      <c r="AC111" s="25">
        <f t="shared" si="147"/>
        <v>0</v>
      </c>
      <c r="AD111" s="25">
        <f t="shared" si="148"/>
        <v>0</v>
      </c>
      <c r="AE111" s="25">
        <f t="shared" si="149"/>
        <v>0</v>
      </c>
      <c r="AF111" s="25">
        <f t="shared" si="150"/>
        <v>0</v>
      </c>
      <c r="AG111" s="25">
        <f t="shared" si="151"/>
        <v>0</v>
      </c>
      <c r="AH111" s="25">
        <f t="shared" si="152"/>
        <v>0</v>
      </c>
      <c r="AI111" s="25">
        <f t="shared" si="153"/>
        <v>0</v>
      </c>
      <c r="AJ111" s="25">
        <f t="shared" si="154"/>
        <v>0</v>
      </c>
      <c r="AK111" s="25">
        <f t="shared" si="155"/>
        <v>0</v>
      </c>
      <c r="AL111" s="25">
        <f t="shared" si="156"/>
        <v>30.35</v>
      </c>
      <c r="AM111" s="25">
        <f t="shared" si="157"/>
        <v>0</v>
      </c>
      <c r="AN111" s="25">
        <f t="shared" si="158"/>
        <v>0</v>
      </c>
      <c r="AO111" s="25">
        <f t="shared" si="159"/>
        <v>0</v>
      </c>
      <c r="AP111" s="25">
        <f t="shared" si="160"/>
        <v>0</v>
      </c>
      <c r="AQ111" s="25">
        <f t="shared" si="161"/>
        <v>0</v>
      </c>
      <c r="AR111" s="25">
        <f t="shared" si="162"/>
        <v>0</v>
      </c>
      <c r="AS111" s="29">
        <f t="shared" si="163"/>
        <v>0</v>
      </c>
      <c r="AT111" s="29">
        <f t="shared" si="164"/>
        <v>30.35</v>
      </c>
      <c r="AU111" s="90"/>
      <c r="AV111" s="90"/>
    </row>
    <row r="112" spans="1:48" s="3" customFormat="1" ht="11.25" customHeight="1">
      <c r="A112" s="43"/>
      <c r="B112" s="43"/>
      <c r="C112" s="41" t="s">
        <v>90</v>
      </c>
      <c r="D112" s="27" t="s">
        <v>133</v>
      </c>
      <c r="E112" s="27"/>
      <c r="F112" s="27"/>
      <c r="G112" s="37">
        <v>2</v>
      </c>
      <c r="H112" s="36">
        <v>0</v>
      </c>
      <c r="I112" s="36">
        <v>1</v>
      </c>
      <c r="J112" s="36">
        <v>0</v>
      </c>
      <c r="K112" s="36">
        <v>0</v>
      </c>
      <c r="L112" s="24" t="s">
        <v>106</v>
      </c>
      <c r="M112" s="23">
        <v>42066</v>
      </c>
      <c r="N112" s="23">
        <v>42066</v>
      </c>
      <c r="O112" s="23">
        <v>42082</v>
      </c>
      <c r="P112" s="23">
        <v>42083</v>
      </c>
      <c r="Q112" s="23"/>
      <c r="R112" s="23">
        <v>42143</v>
      </c>
      <c r="S112" s="26">
        <v>1</v>
      </c>
      <c r="T112" s="26">
        <f t="shared" si="138"/>
        <v>0</v>
      </c>
      <c r="U112" s="26">
        <f t="shared" si="139"/>
        <v>0</v>
      </c>
      <c r="V112" s="26">
        <f t="shared" si="140"/>
        <v>17.45</v>
      </c>
      <c r="W112" s="26">
        <f t="shared" si="141"/>
        <v>17.45</v>
      </c>
      <c r="X112" s="26">
        <f t="shared" si="142"/>
        <v>0</v>
      </c>
      <c r="Y112" s="26">
        <f t="shared" si="143"/>
        <v>17.45</v>
      </c>
      <c r="Z112" s="25">
        <f t="shared" si="144"/>
        <v>0</v>
      </c>
      <c r="AA112" s="25">
        <f t="shared" si="145"/>
        <v>0</v>
      </c>
      <c r="AB112" s="25">
        <f t="shared" si="146"/>
        <v>1</v>
      </c>
      <c r="AC112" s="25">
        <f t="shared" si="147"/>
        <v>0</v>
      </c>
      <c r="AD112" s="25">
        <f t="shared" si="148"/>
        <v>0</v>
      </c>
      <c r="AE112" s="25">
        <f t="shared" si="149"/>
        <v>0</v>
      </c>
      <c r="AF112" s="25">
        <f t="shared" si="150"/>
        <v>0</v>
      </c>
      <c r="AG112" s="25">
        <f t="shared" si="151"/>
        <v>0</v>
      </c>
      <c r="AH112" s="25">
        <f t="shared" si="152"/>
        <v>0</v>
      </c>
      <c r="AI112" s="25">
        <f t="shared" si="153"/>
        <v>0</v>
      </c>
      <c r="AJ112" s="25">
        <f t="shared" si="154"/>
        <v>0</v>
      </c>
      <c r="AK112" s="25">
        <f t="shared" si="155"/>
        <v>0</v>
      </c>
      <c r="AL112" s="25">
        <f t="shared" si="156"/>
        <v>17.45</v>
      </c>
      <c r="AM112" s="25">
        <f t="shared" si="157"/>
        <v>0</v>
      </c>
      <c r="AN112" s="25">
        <f t="shared" si="158"/>
        <v>0</v>
      </c>
      <c r="AO112" s="25">
        <f t="shared" si="159"/>
        <v>0</v>
      </c>
      <c r="AP112" s="25">
        <f t="shared" si="160"/>
        <v>0</v>
      </c>
      <c r="AQ112" s="25">
        <f t="shared" si="161"/>
        <v>0</v>
      </c>
      <c r="AR112" s="25">
        <f t="shared" si="162"/>
        <v>0</v>
      </c>
      <c r="AS112" s="29">
        <f t="shared" si="163"/>
        <v>0</v>
      </c>
      <c r="AT112" s="29">
        <f t="shared" si="164"/>
        <v>17.45</v>
      </c>
      <c r="AU112" s="90"/>
      <c r="AV112" s="90"/>
    </row>
    <row r="113" spans="1:48" s="3" customFormat="1" ht="11.25" customHeight="1">
      <c r="A113" s="43"/>
      <c r="B113" s="43"/>
      <c r="C113" s="41" t="s">
        <v>91</v>
      </c>
      <c r="D113" s="27" t="s">
        <v>133</v>
      </c>
      <c r="E113" s="27"/>
      <c r="F113" s="27"/>
      <c r="G113" s="37">
        <v>2</v>
      </c>
      <c r="H113" s="36">
        <v>0</v>
      </c>
      <c r="I113" s="36">
        <v>1</v>
      </c>
      <c r="J113" s="36">
        <v>0</v>
      </c>
      <c r="K113" s="36">
        <v>0</v>
      </c>
      <c r="L113" s="24" t="s">
        <v>252</v>
      </c>
      <c r="M113" s="23">
        <v>42066</v>
      </c>
      <c r="N113" s="23">
        <v>42066</v>
      </c>
      <c r="O113" s="23">
        <v>42104</v>
      </c>
      <c r="P113" s="23">
        <v>42104</v>
      </c>
      <c r="Q113" s="23"/>
      <c r="R113" s="23">
        <v>42143</v>
      </c>
      <c r="S113" s="26">
        <v>1</v>
      </c>
      <c r="T113" s="26">
        <f t="shared" si="138"/>
        <v>0</v>
      </c>
      <c r="U113" s="26">
        <f t="shared" si="139"/>
        <v>0</v>
      </c>
      <c r="V113" s="26">
        <f t="shared" si="140"/>
        <v>17.45</v>
      </c>
      <c r="W113" s="26">
        <f t="shared" si="141"/>
        <v>17.45</v>
      </c>
      <c r="X113" s="26">
        <f t="shared" si="142"/>
        <v>0</v>
      </c>
      <c r="Y113" s="26">
        <f t="shared" si="143"/>
        <v>17.45</v>
      </c>
      <c r="Z113" s="25">
        <f t="shared" si="144"/>
        <v>0</v>
      </c>
      <c r="AA113" s="25">
        <f t="shared" si="145"/>
        <v>0</v>
      </c>
      <c r="AB113" s="25">
        <f t="shared" si="146"/>
        <v>1</v>
      </c>
      <c r="AC113" s="25">
        <f t="shared" si="147"/>
        <v>0</v>
      </c>
      <c r="AD113" s="25">
        <f t="shared" si="148"/>
        <v>0</v>
      </c>
      <c r="AE113" s="25">
        <f t="shared" si="149"/>
        <v>0</v>
      </c>
      <c r="AF113" s="25">
        <f t="shared" si="150"/>
        <v>0</v>
      </c>
      <c r="AG113" s="25">
        <f t="shared" si="151"/>
        <v>0</v>
      </c>
      <c r="AH113" s="25">
        <f t="shared" si="152"/>
        <v>0</v>
      </c>
      <c r="AI113" s="25">
        <f t="shared" si="153"/>
        <v>0</v>
      </c>
      <c r="AJ113" s="25">
        <f t="shared" si="154"/>
        <v>0</v>
      </c>
      <c r="AK113" s="25">
        <f t="shared" si="155"/>
        <v>0</v>
      </c>
      <c r="AL113" s="25">
        <f t="shared" si="156"/>
        <v>17.45</v>
      </c>
      <c r="AM113" s="25">
        <f t="shared" si="157"/>
        <v>0</v>
      </c>
      <c r="AN113" s="25">
        <f t="shared" si="158"/>
        <v>0</v>
      </c>
      <c r="AO113" s="25">
        <f t="shared" si="159"/>
        <v>0</v>
      </c>
      <c r="AP113" s="25">
        <f t="shared" si="160"/>
        <v>0</v>
      </c>
      <c r="AQ113" s="25">
        <f t="shared" si="161"/>
        <v>0</v>
      </c>
      <c r="AR113" s="25">
        <f t="shared" si="162"/>
        <v>0</v>
      </c>
      <c r="AS113" s="29">
        <f t="shared" si="163"/>
        <v>0</v>
      </c>
      <c r="AT113" s="29">
        <f t="shared" si="164"/>
        <v>17.45</v>
      </c>
      <c r="AU113" s="90"/>
      <c r="AV113" s="90"/>
    </row>
    <row r="114" spans="1:48" s="3" customFormat="1" ht="11.25" customHeight="1">
      <c r="A114" s="43"/>
      <c r="B114" s="43"/>
      <c r="C114" s="41" t="s">
        <v>297</v>
      </c>
      <c r="D114" s="27" t="s">
        <v>131</v>
      </c>
      <c r="E114" s="27"/>
      <c r="F114" s="27"/>
      <c r="G114" s="37">
        <v>1</v>
      </c>
      <c r="H114" s="36">
        <v>0</v>
      </c>
      <c r="I114" s="36">
        <v>1</v>
      </c>
      <c r="J114" s="36">
        <v>0</v>
      </c>
      <c r="K114" s="36">
        <v>0</v>
      </c>
      <c r="L114" s="24" t="s">
        <v>106</v>
      </c>
      <c r="M114" s="23">
        <v>42137</v>
      </c>
      <c r="N114" s="23">
        <v>42137</v>
      </c>
      <c r="O114" s="23">
        <v>42142</v>
      </c>
      <c r="P114" s="23">
        <v>42143</v>
      </c>
      <c r="Q114" s="23"/>
      <c r="R114" s="23">
        <v>42143</v>
      </c>
      <c r="S114" s="26">
        <v>1</v>
      </c>
      <c r="T114" s="26">
        <f t="shared" si="138"/>
        <v>0</v>
      </c>
      <c r="U114" s="26">
        <f t="shared" si="139"/>
        <v>0</v>
      </c>
      <c r="V114" s="26">
        <f t="shared" si="140"/>
        <v>9.9499999999999993</v>
      </c>
      <c r="W114" s="26">
        <f t="shared" si="141"/>
        <v>9.9499999999999993</v>
      </c>
      <c r="X114" s="26">
        <f t="shared" ref="X114:X115" si="233">IF(D114&lt;&gt;"메뉴",0,IF(ISBLANK(R114), 0, 1))</f>
        <v>0</v>
      </c>
      <c r="Y114" s="26">
        <f t="shared" ref="Y114:Y115" si="234">IF(ISBLANK(R114), 0, AT114)</f>
        <v>9.9499999999999993</v>
      </c>
      <c r="Z114" s="25">
        <f t="shared" ref="Z114:Z115" si="235">IF(S114 &amp; D114 = "1메뉴",1,0)</f>
        <v>0</v>
      </c>
      <c r="AA114" s="25">
        <f t="shared" ref="AA114:AA115" si="236">IF(S114 &amp; D114 = "1출력물",1,0)</f>
        <v>1</v>
      </c>
      <c r="AB114" s="25">
        <f t="shared" ref="AB114:AB115" si="237">IF(S114 &amp; D114 = "1팝업",1,0)</f>
        <v>0</v>
      </c>
      <c r="AC114" s="25">
        <f t="shared" ref="AC114:AC115" si="238">IF(S114 &amp; D114 = "1탭",1,0)</f>
        <v>0</v>
      </c>
      <c r="AD114" s="25">
        <f t="shared" ref="AD114:AD115" si="239">IF(S114 &amp; D114 = "1배치",1,0)</f>
        <v>0</v>
      </c>
      <c r="AE114" s="25">
        <f t="shared" ref="AE114:AE115" si="240">IF(S114 &amp; D114 = "2메뉴",1,0)</f>
        <v>0</v>
      </c>
      <c r="AF114" s="25">
        <f t="shared" ref="AF114:AF115" si="241">IF(S114 &amp; D114 = "2출력물",1,0)</f>
        <v>0</v>
      </c>
      <c r="AG114" s="25">
        <f t="shared" ref="AG114:AG115" si="242">IF(S114 &amp; D114 = "2팝업",1,0)</f>
        <v>0</v>
      </c>
      <c r="AH114" s="25">
        <f t="shared" ref="AH114:AH115" si="243">IF(S114 &amp; D114 = "2탭",1,0)</f>
        <v>0</v>
      </c>
      <c r="AI114" s="25">
        <f t="shared" ref="AI114:AI115" si="244">IF(S114 &amp; D114 = "2배치",1,0)</f>
        <v>0</v>
      </c>
      <c r="AJ114" s="25">
        <f t="shared" ref="AJ114:AJ115" si="245">IF(S114 &amp; D114 = "1메뉴",G114*6.45 + H114*4 + I114*4.55 + J114*4 + K114*4,0)</f>
        <v>0</v>
      </c>
      <c r="AK114" s="25">
        <f t="shared" ref="AK114:AK115" si="246">IF(S114 &amp; D114 = "1출력물",G114*5.4 + H114*4 + I114*4.55 + J114*4 + K114*4,0)</f>
        <v>9.9499999999999993</v>
      </c>
      <c r="AL114" s="25">
        <f t="shared" ref="AL114:AL115" si="247">IF(S114 &amp; D114 = "1팝업",G114*6.45 + H114*4 + I114*4.55 + J114*4 + K114*4,0)</f>
        <v>0</v>
      </c>
      <c r="AM114" s="25">
        <f t="shared" ref="AM114:AM115" si="248">IF(S114 &amp; D114 = "1탭",G114*6.45 + H114*4 + I114*4.55 + J114*4 + K114*4,0)</f>
        <v>0</v>
      </c>
      <c r="AN114" s="25">
        <f t="shared" ref="AN114:AN115" si="249">IF(S114 &amp; D114 = "1배치",G114*6.45 + H114*4 + I114*4.55 + J114*4 + K114*4,0)</f>
        <v>0</v>
      </c>
      <c r="AO114" s="25">
        <f t="shared" ref="AO114:AO115" si="250">IF(S114 &amp; D114 = "2메뉴",G114*6.45 + H114*4 + I114*4.55 + J114*4 + K114*4,0)</f>
        <v>0</v>
      </c>
      <c r="AP114" s="25">
        <f t="shared" ref="AP114:AP115" si="251">IF(S114 &amp; D114 = "2출력물",G114*5.4 + H114*4 + I114*4.55 + J114*4 + K114*4,0)</f>
        <v>0</v>
      </c>
      <c r="AQ114" s="25">
        <f t="shared" ref="AQ114:AQ115" si="252">IF(S114 &amp; D114 = "2팝업",G114*6.45 + H114*4 + I114*4.55 + J114*4 + K114*4,0)</f>
        <v>0</v>
      </c>
      <c r="AR114" s="25">
        <f t="shared" ref="AR114:AR115" si="253">IF(S114 &amp; D114 = "2탭",G114*6.45 + H114*4 + I114*4.55 + J114*4 + K114*4,0)</f>
        <v>0</v>
      </c>
      <c r="AS114" s="29">
        <f t="shared" ref="AS114:AS115" si="254">IF(S114 &amp; D114 = "2배치",G114*6.45 + H114*4 + I114*4.55 + J114*4 + K114*4,0)</f>
        <v>0</v>
      </c>
      <c r="AT114" s="29">
        <f t="shared" ref="AT114:AT115" si="255">SUM(AJ114:AS114)</f>
        <v>9.9499999999999993</v>
      </c>
      <c r="AU114" s="90"/>
      <c r="AV114" s="90"/>
    </row>
    <row r="115" spans="1:48" s="3" customFormat="1" ht="11.25" customHeight="1">
      <c r="A115" s="43"/>
      <c r="B115" s="43"/>
      <c r="C115" s="41" t="s">
        <v>298</v>
      </c>
      <c r="D115" s="27" t="s">
        <v>131</v>
      </c>
      <c r="E115" s="27"/>
      <c r="F115" s="27"/>
      <c r="G115" s="37">
        <v>1</v>
      </c>
      <c r="H115" s="36">
        <v>0</v>
      </c>
      <c r="I115" s="36">
        <v>1</v>
      </c>
      <c r="J115" s="36">
        <v>0</v>
      </c>
      <c r="K115" s="36">
        <v>0</v>
      </c>
      <c r="L115" s="24" t="s">
        <v>106</v>
      </c>
      <c r="M115" s="23">
        <v>42137</v>
      </c>
      <c r="N115" s="23">
        <v>42137</v>
      </c>
      <c r="O115" s="23">
        <v>42142</v>
      </c>
      <c r="P115" s="23">
        <v>42143</v>
      </c>
      <c r="Q115" s="23"/>
      <c r="R115" s="23">
        <v>42143</v>
      </c>
      <c r="S115" s="26">
        <v>1</v>
      </c>
      <c r="T115" s="26">
        <f t="shared" si="138"/>
        <v>0</v>
      </c>
      <c r="U115" s="26">
        <f t="shared" si="139"/>
        <v>0</v>
      </c>
      <c r="V115" s="26">
        <f t="shared" si="140"/>
        <v>9.9499999999999993</v>
      </c>
      <c r="W115" s="26">
        <f t="shared" si="141"/>
        <v>9.9499999999999993</v>
      </c>
      <c r="X115" s="26">
        <f t="shared" si="233"/>
        <v>0</v>
      </c>
      <c r="Y115" s="26">
        <f t="shared" si="234"/>
        <v>9.9499999999999993</v>
      </c>
      <c r="Z115" s="25">
        <f t="shared" si="235"/>
        <v>0</v>
      </c>
      <c r="AA115" s="25">
        <f t="shared" si="236"/>
        <v>1</v>
      </c>
      <c r="AB115" s="25">
        <f t="shared" si="237"/>
        <v>0</v>
      </c>
      <c r="AC115" s="25">
        <f t="shared" si="238"/>
        <v>0</v>
      </c>
      <c r="AD115" s="25">
        <f t="shared" si="239"/>
        <v>0</v>
      </c>
      <c r="AE115" s="25">
        <f t="shared" si="240"/>
        <v>0</v>
      </c>
      <c r="AF115" s="25">
        <f t="shared" si="241"/>
        <v>0</v>
      </c>
      <c r="AG115" s="25">
        <f t="shared" si="242"/>
        <v>0</v>
      </c>
      <c r="AH115" s="25">
        <f t="shared" si="243"/>
        <v>0</v>
      </c>
      <c r="AI115" s="25">
        <f t="shared" si="244"/>
        <v>0</v>
      </c>
      <c r="AJ115" s="25">
        <f t="shared" si="245"/>
        <v>0</v>
      </c>
      <c r="AK115" s="25">
        <f t="shared" si="246"/>
        <v>9.9499999999999993</v>
      </c>
      <c r="AL115" s="25">
        <f t="shared" si="247"/>
        <v>0</v>
      </c>
      <c r="AM115" s="25">
        <f t="shared" si="248"/>
        <v>0</v>
      </c>
      <c r="AN115" s="25">
        <f t="shared" si="249"/>
        <v>0</v>
      </c>
      <c r="AO115" s="25">
        <f t="shared" si="250"/>
        <v>0</v>
      </c>
      <c r="AP115" s="25">
        <f t="shared" si="251"/>
        <v>0</v>
      </c>
      <c r="AQ115" s="25">
        <f t="shared" si="252"/>
        <v>0</v>
      </c>
      <c r="AR115" s="25">
        <f t="shared" si="253"/>
        <v>0</v>
      </c>
      <c r="AS115" s="29">
        <f t="shared" si="254"/>
        <v>0</v>
      </c>
      <c r="AT115" s="29">
        <f t="shared" si="255"/>
        <v>9.9499999999999993</v>
      </c>
      <c r="AU115" s="90"/>
      <c r="AV115" s="90"/>
    </row>
    <row r="116" spans="1:48" s="3" customFormat="1" ht="11.25" customHeight="1">
      <c r="A116" s="43"/>
      <c r="B116" s="43"/>
      <c r="C116" s="41" t="s">
        <v>211</v>
      </c>
      <c r="D116" s="27" t="s">
        <v>130</v>
      </c>
      <c r="E116" s="27"/>
      <c r="F116" s="27"/>
      <c r="G116" s="37">
        <v>1</v>
      </c>
      <c r="H116" s="36">
        <v>1</v>
      </c>
      <c r="I116" s="36">
        <v>0</v>
      </c>
      <c r="J116" s="36">
        <v>0</v>
      </c>
      <c r="K116" s="36">
        <v>0</v>
      </c>
      <c r="L116" s="24" t="s">
        <v>106</v>
      </c>
      <c r="M116" s="23">
        <v>42069</v>
      </c>
      <c r="N116" s="23">
        <v>42069</v>
      </c>
      <c r="O116" s="23">
        <v>42069</v>
      </c>
      <c r="P116" s="23">
        <v>42069</v>
      </c>
      <c r="Q116" s="23"/>
      <c r="R116" s="23">
        <v>42143</v>
      </c>
      <c r="S116" s="26">
        <v>1</v>
      </c>
      <c r="T116" s="26">
        <f t="shared" si="138"/>
        <v>0</v>
      </c>
      <c r="U116" s="26">
        <f t="shared" si="139"/>
        <v>0</v>
      </c>
      <c r="V116" s="26">
        <f t="shared" si="140"/>
        <v>10.45</v>
      </c>
      <c r="W116" s="26">
        <f t="shared" si="141"/>
        <v>10.45</v>
      </c>
      <c r="X116" s="26">
        <f t="shared" si="142"/>
        <v>0</v>
      </c>
      <c r="Y116" s="26">
        <f t="shared" si="143"/>
        <v>10.45</v>
      </c>
      <c r="Z116" s="25">
        <f t="shared" si="144"/>
        <v>0</v>
      </c>
      <c r="AA116" s="25">
        <f t="shared" si="145"/>
        <v>0</v>
      </c>
      <c r="AB116" s="25">
        <f t="shared" si="146"/>
        <v>1</v>
      </c>
      <c r="AC116" s="25">
        <f t="shared" si="147"/>
        <v>0</v>
      </c>
      <c r="AD116" s="25">
        <f t="shared" si="148"/>
        <v>0</v>
      </c>
      <c r="AE116" s="25">
        <f t="shared" si="149"/>
        <v>0</v>
      </c>
      <c r="AF116" s="25">
        <f t="shared" si="150"/>
        <v>0</v>
      </c>
      <c r="AG116" s="25">
        <f t="shared" si="151"/>
        <v>0</v>
      </c>
      <c r="AH116" s="25">
        <f t="shared" si="152"/>
        <v>0</v>
      </c>
      <c r="AI116" s="25">
        <f t="shared" si="153"/>
        <v>0</v>
      </c>
      <c r="AJ116" s="25">
        <f t="shared" si="154"/>
        <v>0</v>
      </c>
      <c r="AK116" s="25">
        <f t="shared" si="155"/>
        <v>0</v>
      </c>
      <c r="AL116" s="25">
        <f t="shared" si="156"/>
        <v>10.45</v>
      </c>
      <c r="AM116" s="25">
        <f t="shared" si="157"/>
        <v>0</v>
      </c>
      <c r="AN116" s="25">
        <f t="shared" si="158"/>
        <v>0</v>
      </c>
      <c r="AO116" s="25">
        <f t="shared" si="159"/>
        <v>0</v>
      </c>
      <c r="AP116" s="25">
        <f t="shared" si="160"/>
        <v>0</v>
      </c>
      <c r="AQ116" s="25">
        <f t="shared" si="161"/>
        <v>0</v>
      </c>
      <c r="AR116" s="25">
        <f t="shared" si="162"/>
        <v>0</v>
      </c>
      <c r="AS116" s="29">
        <f t="shared" si="163"/>
        <v>0</v>
      </c>
      <c r="AT116" s="29">
        <f t="shared" si="164"/>
        <v>10.45</v>
      </c>
      <c r="AU116" s="90"/>
      <c r="AV116" s="90"/>
    </row>
    <row r="117" spans="1:48" s="3" customFormat="1" ht="11.25" customHeight="1">
      <c r="A117" s="43"/>
      <c r="B117" s="43"/>
      <c r="C117" s="41" t="s">
        <v>210</v>
      </c>
      <c r="D117" s="27" t="s">
        <v>132</v>
      </c>
      <c r="E117" s="27"/>
      <c r="F117" s="27"/>
      <c r="G117" s="37">
        <v>2</v>
      </c>
      <c r="H117" s="36">
        <v>1</v>
      </c>
      <c r="I117" s="36">
        <v>1</v>
      </c>
      <c r="J117" s="36">
        <v>1</v>
      </c>
      <c r="K117" s="36">
        <v>1</v>
      </c>
      <c r="L117" s="24" t="s">
        <v>106</v>
      </c>
      <c r="M117" s="23">
        <v>42069</v>
      </c>
      <c r="N117" s="23">
        <v>42073</v>
      </c>
      <c r="O117" s="23">
        <v>42072</v>
      </c>
      <c r="P117" s="23">
        <v>42073</v>
      </c>
      <c r="Q117" s="23"/>
      <c r="R117" s="23">
        <v>42143</v>
      </c>
      <c r="S117" s="26">
        <v>1</v>
      </c>
      <c r="T117" s="26">
        <f t="shared" si="138"/>
        <v>0</v>
      </c>
      <c r="U117" s="26">
        <f t="shared" si="139"/>
        <v>0</v>
      </c>
      <c r="V117" s="26">
        <f t="shared" si="140"/>
        <v>29.45</v>
      </c>
      <c r="W117" s="26">
        <f t="shared" si="141"/>
        <v>29.45</v>
      </c>
      <c r="X117" s="26">
        <f t="shared" si="142"/>
        <v>0</v>
      </c>
      <c r="Y117" s="26">
        <f t="shared" si="143"/>
        <v>29.45</v>
      </c>
      <c r="Z117" s="25">
        <f t="shared" si="144"/>
        <v>0</v>
      </c>
      <c r="AA117" s="25">
        <f t="shared" si="145"/>
        <v>0</v>
      </c>
      <c r="AB117" s="25">
        <f t="shared" si="146"/>
        <v>0</v>
      </c>
      <c r="AC117" s="25">
        <f t="shared" si="147"/>
        <v>1</v>
      </c>
      <c r="AD117" s="25">
        <f t="shared" si="148"/>
        <v>0</v>
      </c>
      <c r="AE117" s="25">
        <f t="shared" si="149"/>
        <v>0</v>
      </c>
      <c r="AF117" s="25">
        <f t="shared" si="150"/>
        <v>0</v>
      </c>
      <c r="AG117" s="25">
        <f t="shared" si="151"/>
        <v>0</v>
      </c>
      <c r="AH117" s="25">
        <f t="shared" si="152"/>
        <v>0</v>
      </c>
      <c r="AI117" s="25">
        <f t="shared" si="153"/>
        <v>0</v>
      </c>
      <c r="AJ117" s="25">
        <f t="shared" si="154"/>
        <v>0</v>
      </c>
      <c r="AK117" s="25">
        <f t="shared" si="155"/>
        <v>0</v>
      </c>
      <c r="AL117" s="25">
        <f t="shared" si="156"/>
        <v>0</v>
      </c>
      <c r="AM117" s="25">
        <f t="shared" si="157"/>
        <v>29.45</v>
      </c>
      <c r="AN117" s="25">
        <f t="shared" si="158"/>
        <v>0</v>
      </c>
      <c r="AO117" s="25">
        <f t="shared" si="159"/>
        <v>0</v>
      </c>
      <c r="AP117" s="25">
        <f t="shared" si="160"/>
        <v>0</v>
      </c>
      <c r="AQ117" s="25">
        <f t="shared" si="161"/>
        <v>0</v>
      </c>
      <c r="AR117" s="25">
        <f t="shared" si="162"/>
        <v>0</v>
      </c>
      <c r="AS117" s="29">
        <f t="shared" si="163"/>
        <v>0</v>
      </c>
      <c r="AT117" s="29">
        <f t="shared" si="164"/>
        <v>29.45</v>
      </c>
      <c r="AU117" s="90"/>
      <c r="AV117" s="90"/>
    </row>
    <row r="118" spans="1:48" s="3" customFormat="1" ht="11.25" customHeight="1">
      <c r="A118" s="43"/>
      <c r="B118" s="43"/>
      <c r="C118" s="41" t="s">
        <v>280</v>
      </c>
      <c r="D118" s="27" t="s">
        <v>132</v>
      </c>
      <c r="E118" s="27"/>
      <c r="F118" s="27"/>
      <c r="G118" s="37">
        <v>1</v>
      </c>
      <c r="H118" s="36">
        <v>1</v>
      </c>
      <c r="I118" s="36">
        <v>1</v>
      </c>
      <c r="J118" s="36">
        <v>1</v>
      </c>
      <c r="K118" s="36">
        <v>1</v>
      </c>
      <c r="L118" s="24" t="s">
        <v>106</v>
      </c>
      <c r="M118" s="23">
        <v>42069</v>
      </c>
      <c r="N118" s="23">
        <v>42073</v>
      </c>
      <c r="O118" s="23">
        <v>42072</v>
      </c>
      <c r="P118" s="23">
        <v>42073</v>
      </c>
      <c r="Q118" s="23"/>
      <c r="R118" s="23">
        <v>42143</v>
      </c>
      <c r="S118" s="26">
        <v>1</v>
      </c>
      <c r="T118" s="26">
        <f t="shared" si="138"/>
        <v>0</v>
      </c>
      <c r="U118" s="26">
        <f t="shared" si="139"/>
        <v>0</v>
      </c>
      <c r="V118" s="26">
        <f t="shared" si="140"/>
        <v>23</v>
      </c>
      <c r="W118" s="26">
        <f t="shared" si="141"/>
        <v>23</v>
      </c>
      <c r="X118" s="26">
        <f t="shared" si="142"/>
        <v>0</v>
      </c>
      <c r="Y118" s="26">
        <f t="shared" si="143"/>
        <v>23</v>
      </c>
      <c r="Z118" s="25">
        <f t="shared" si="144"/>
        <v>0</v>
      </c>
      <c r="AA118" s="25">
        <f t="shared" si="145"/>
        <v>0</v>
      </c>
      <c r="AB118" s="25">
        <f t="shared" si="146"/>
        <v>0</v>
      </c>
      <c r="AC118" s="25">
        <f t="shared" si="147"/>
        <v>1</v>
      </c>
      <c r="AD118" s="25">
        <f t="shared" si="148"/>
        <v>0</v>
      </c>
      <c r="AE118" s="25">
        <f t="shared" si="149"/>
        <v>0</v>
      </c>
      <c r="AF118" s="25">
        <f t="shared" si="150"/>
        <v>0</v>
      </c>
      <c r="AG118" s="25">
        <f t="shared" si="151"/>
        <v>0</v>
      </c>
      <c r="AH118" s="25">
        <f t="shared" si="152"/>
        <v>0</v>
      </c>
      <c r="AI118" s="25">
        <f t="shared" si="153"/>
        <v>0</v>
      </c>
      <c r="AJ118" s="25">
        <f t="shared" si="154"/>
        <v>0</v>
      </c>
      <c r="AK118" s="25">
        <f t="shared" si="155"/>
        <v>0</v>
      </c>
      <c r="AL118" s="25">
        <f t="shared" si="156"/>
        <v>0</v>
      </c>
      <c r="AM118" s="25">
        <f t="shared" si="157"/>
        <v>23</v>
      </c>
      <c r="AN118" s="25">
        <f t="shared" si="158"/>
        <v>0</v>
      </c>
      <c r="AO118" s="25">
        <f t="shared" si="159"/>
        <v>0</v>
      </c>
      <c r="AP118" s="25">
        <f t="shared" si="160"/>
        <v>0</v>
      </c>
      <c r="AQ118" s="25">
        <f t="shared" si="161"/>
        <v>0</v>
      </c>
      <c r="AR118" s="25">
        <f t="shared" si="162"/>
        <v>0</v>
      </c>
      <c r="AS118" s="29">
        <f t="shared" si="163"/>
        <v>0</v>
      </c>
      <c r="AT118" s="29">
        <f t="shared" si="164"/>
        <v>23</v>
      </c>
      <c r="AU118" s="90"/>
      <c r="AV118" s="90"/>
    </row>
    <row r="119" spans="1:48" s="3" customFormat="1" ht="11.25" customHeight="1">
      <c r="A119" s="43"/>
      <c r="B119" s="43"/>
      <c r="C119" s="41" t="s">
        <v>208</v>
      </c>
      <c r="D119" s="27" t="s">
        <v>132</v>
      </c>
      <c r="E119" s="27"/>
      <c r="F119" s="27"/>
      <c r="G119" s="37">
        <v>2</v>
      </c>
      <c r="H119" s="36">
        <v>1</v>
      </c>
      <c r="I119" s="36">
        <v>1</v>
      </c>
      <c r="J119" s="36">
        <v>1</v>
      </c>
      <c r="K119" s="36">
        <v>1</v>
      </c>
      <c r="L119" s="24" t="s">
        <v>106</v>
      </c>
      <c r="M119" s="23">
        <v>42069</v>
      </c>
      <c r="N119" s="23">
        <v>42073</v>
      </c>
      <c r="O119" s="23">
        <v>42072</v>
      </c>
      <c r="P119" s="23">
        <v>42073</v>
      </c>
      <c r="Q119" s="23"/>
      <c r="R119" s="23">
        <v>42143</v>
      </c>
      <c r="S119" s="26">
        <v>1</v>
      </c>
      <c r="T119" s="26">
        <f t="shared" si="138"/>
        <v>0</v>
      </c>
      <c r="U119" s="26">
        <f t="shared" si="139"/>
        <v>0</v>
      </c>
      <c r="V119" s="26">
        <f t="shared" si="140"/>
        <v>29.45</v>
      </c>
      <c r="W119" s="26">
        <f t="shared" si="141"/>
        <v>29.45</v>
      </c>
      <c r="X119" s="26">
        <f t="shared" si="142"/>
        <v>0</v>
      </c>
      <c r="Y119" s="26">
        <f t="shared" si="143"/>
        <v>29.45</v>
      </c>
      <c r="Z119" s="25">
        <f t="shared" si="144"/>
        <v>0</v>
      </c>
      <c r="AA119" s="25">
        <f t="shared" si="145"/>
        <v>0</v>
      </c>
      <c r="AB119" s="25">
        <f t="shared" si="146"/>
        <v>0</v>
      </c>
      <c r="AC119" s="25">
        <f t="shared" si="147"/>
        <v>1</v>
      </c>
      <c r="AD119" s="25">
        <f t="shared" si="148"/>
        <v>0</v>
      </c>
      <c r="AE119" s="25">
        <f t="shared" si="149"/>
        <v>0</v>
      </c>
      <c r="AF119" s="25">
        <f t="shared" si="150"/>
        <v>0</v>
      </c>
      <c r="AG119" s="25">
        <f t="shared" si="151"/>
        <v>0</v>
      </c>
      <c r="AH119" s="25">
        <f t="shared" si="152"/>
        <v>0</v>
      </c>
      <c r="AI119" s="25">
        <f t="shared" si="153"/>
        <v>0</v>
      </c>
      <c r="AJ119" s="25">
        <f t="shared" si="154"/>
        <v>0</v>
      </c>
      <c r="AK119" s="25">
        <f t="shared" si="155"/>
        <v>0</v>
      </c>
      <c r="AL119" s="25">
        <f t="shared" si="156"/>
        <v>0</v>
      </c>
      <c r="AM119" s="25">
        <f t="shared" si="157"/>
        <v>29.45</v>
      </c>
      <c r="AN119" s="25">
        <f t="shared" si="158"/>
        <v>0</v>
      </c>
      <c r="AO119" s="25">
        <f t="shared" si="159"/>
        <v>0</v>
      </c>
      <c r="AP119" s="25">
        <f t="shared" si="160"/>
        <v>0</v>
      </c>
      <c r="AQ119" s="25">
        <f t="shared" si="161"/>
        <v>0</v>
      </c>
      <c r="AR119" s="25">
        <f t="shared" si="162"/>
        <v>0</v>
      </c>
      <c r="AS119" s="29">
        <f t="shared" si="163"/>
        <v>0</v>
      </c>
      <c r="AT119" s="29">
        <f t="shared" si="164"/>
        <v>29.45</v>
      </c>
      <c r="AU119" s="90"/>
      <c r="AV119" s="90"/>
    </row>
    <row r="120" spans="1:48" s="3" customFormat="1" ht="11.25" customHeight="1">
      <c r="A120" s="43"/>
      <c r="B120" s="43"/>
      <c r="C120" s="41" t="s">
        <v>219</v>
      </c>
      <c r="D120" s="27" t="s">
        <v>130</v>
      </c>
      <c r="E120" s="27"/>
      <c r="F120" s="27"/>
      <c r="G120" s="37">
        <v>3</v>
      </c>
      <c r="H120" s="36">
        <v>1</v>
      </c>
      <c r="I120" s="36">
        <v>1</v>
      </c>
      <c r="J120" s="36">
        <v>1</v>
      </c>
      <c r="K120" s="36">
        <v>1</v>
      </c>
      <c r="L120" s="24" t="s">
        <v>106</v>
      </c>
      <c r="M120" s="23">
        <v>42069</v>
      </c>
      <c r="N120" s="23">
        <v>42073</v>
      </c>
      <c r="O120" s="23">
        <v>42072</v>
      </c>
      <c r="P120" s="23">
        <v>42074</v>
      </c>
      <c r="Q120" s="23"/>
      <c r="R120" s="23">
        <v>42143</v>
      </c>
      <c r="S120" s="26">
        <v>1</v>
      </c>
      <c r="T120" s="26">
        <f t="shared" si="138"/>
        <v>0</v>
      </c>
      <c r="U120" s="26">
        <f t="shared" si="139"/>
        <v>0</v>
      </c>
      <c r="V120" s="26">
        <f t="shared" si="140"/>
        <v>35.900000000000006</v>
      </c>
      <c r="W120" s="26">
        <f t="shared" si="141"/>
        <v>35.900000000000006</v>
      </c>
      <c r="X120" s="26">
        <f t="shared" ref="X120" si="256">IF(D120&lt;&gt;"메뉴",0,IF(ISBLANK(R120), 0, 1))</f>
        <v>0</v>
      </c>
      <c r="Y120" s="26">
        <f t="shared" si="143"/>
        <v>35.900000000000006</v>
      </c>
      <c r="Z120" s="25">
        <f t="shared" si="144"/>
        <v>0</v>
      </c>
      <c r="AA120" s="25">
        <f t="shared" si="145"/>
        <v>0</v>
      </c>
      <c r="AB120" s="25">
        <f t="shared" si="146"/>
        <v>1</v>
      </c>
      <c r="AC120" s="25">
        <f t="shared" si="147"/>
        <v>0</v>
      </c>
      <c r="AD120" s="25">
        <f t="shared" si="148"/>
        <v>0</v>
      </c>
      <c r="AE120" s="25">
        <f t="shared" si="149"/>
        <v>0</v>
      </c>
      <c r="AF120" s="25">
        <f t="shared" si="150"/>
        <v>0</v>
      </c>
      <c r="AG120" s="25">
        <f t="shared" si="151"/>
        <v>0</v>
      </c>
      <c r="AH120" s="25">
        <f t="shared" si="152"/>
        <v>0</v>
      </c>
      <c r="AI120" s="25">
        <f t="shared" si="153"/>
        <v>0</v>
      </c>
      <c r="AJ120" s="25">
        <f t="shared" si="154"/>
        <v>0</v>
      </c>
      <c r="AK120" s="25">
        <f t="shared" si="155"/>
        <v>0</v>
      </c>
      <c r="AL120" s="25">
        <f t="shared" si="156"/>
        <v>35.900000000000006</v>
      </c>
      <c r="AM120" s="25">
        <f t="shared" si="157"/>
        <v>0</v>
      </c>
      <c r="AN120" s="25">
        <f t="shared" si="158"/>
        <v>0</v>
      </c>
      <c r="AO120" s="25">
        <f t="shared" si="159"/>
        <v>0</v>
      </c>
      <c r="AP120" s="25">
        <f t="shared" si="160"/>
        <v>0</v>
      </c>
      <c r="AQ120" s="25">
        <f t="shared" si="161"/>
        <v>0</v>
      </c>
      <c r="AR120" s="25">
        <f t="shared" si="162"/>
        <v>0</v>
      </c>
      <c r="AS120" s="29">
        <f t="shared" si="163"/>
        <v>0</v>
      </c>
      <c r="AT120" s="29">
        <f t="shared" si="164"/>
        <v>35.900000000000006</v>
      </c>
      <c r="AU120" s="90"/>
      <c r="AV120" s="90"/>
    </row>
    <row r="121" spans="1:48" s="3" customFormat="1" ht="11.25" customHeight="1">
      <c r="A121" s="43"/>
      <c r="B121" s="43"/>
      <c r="C121" s="41" t="s">
        <v>257</v>
      </c>
      <c r="D121" s="27" t="s">
        <v>246</v>
      </c>
      <c r="E121" s="27"/>
      <c r="F121" s="27"/>
      <c r="G121" s="37">
        <v>2</v>
      </c>
      <c r="H121" s="36">
        <v>0</v>
      </c>
      <c r="I121" s="36">
        <v>1</v>
      </c>
      <c r="J121" s="36">
        <v>0</v>
      </c>
      <c r="K121" s="36">
        <v>0</v>
      </c>
      <c r="L121" s="24" t="s">
        <v>247</v>
      </c>
      <c r="M121" s="23">
        <v>42095</v>
      </c>
      <c r="N121" s="23">
        <v>42095</v>
      </c>
      <c r="O121" s="23">
        <v>42095</v>
      </c>
      <c r="P121" s="23">
        <v>42095</v>
      </c>
      <c r="Q121" s="23"/>
      <c r="R121" s="23">
        <v>42143</v>
      </c>
      <c r="S121" s="26">
        <v>1</v>
      </c>
      <c r="T121" s="26">
        <f t="shared" si="138"/>
        <v>0</v>
      </c>
      <c r="U121" s="26">
        <f t="shared" si="139"/>
        <v>0</v>
      </c>
      <c r="V121" s="26">
        <f t="shared" si="140"/>
        <v>17.45</v>
      </c>
      <c r="W121" s="26">
        <f t="shared" si="141"/>
        <v>17.45</v>
      </c>
      <c r="X121" s="26">
        <f t="shared" ref="X121" si="257">IF(D121&lt;&gt;"메뉴",0,IF(ISBLANK(R121), 0, 1))</f>
        <v>0</v>
      </c>
      <c r="Y121" s="26">
        <f t="shared" ref="Y121" si="258">IF(ISBLANK(R121), 0, AT121)</f>
        <v>17.45</v>
      </c>
      <c r="Z121" s="25">
        <f t="shared" ref="Z121" si="259">IF(S121 &amp; D121 = "1메뉴",1,0)</f>
        <v>0</v>
      </c>
      <c r="AA121" s="25">
        <f t="shared" ref="AA121" si="260">IF(S121 &amp; D121 = "1출력물",1,0)</f>
        <v>0</v>
      </c>
      <c r="AB121" s="25">
        <f t="shared" ref="AB121" si="261">IF(S121 &amp; D121 = "1팝업",1,0)</f>
        <v>1</v>
      </c>
      <c r="AC121" s="25">
        <f t="shared" ref="AC121" si="262">IF(S121 &amp; D121 = "1탭",1,0)</f>
        <v>0</v>
      </c>
      <c r="AD121" s="25">
        <f t="shared" ref="AD121" si="263">IF(S121 &amp; D121 = "1배치",1,0)</f>
        <v>0</v>
      </c>
      <c r="AE121" s="25">
        <f t="shared" ref="AE121" si="264">IF(S121 &amp; D121 = "2메뉴",1,0)</f>
        <v>0</v>
      </c>
      <c r="AF121" s="25">
        <f t="shared" ref="AF121" si="265">IF(S121 &amp; D121 = "2출력물",1,0)</f>
        <v>0</v>
      </c>
      <c r="AG121" s="25">
        <f t="shared" ref="AG121" si="266">IF(S121 &amp; D121 = "2팝업",1,0)</f>
        <v>0</v>
      </c>
      <c r="AH121" s="25">
        <f t="shared" ref="AH121" si="267">IF(S121 &amp; D121 = "2탭",1,0)</f>
        <v>0</v>
      </c>
      <c r="AI121" s="25">
        <f t="shared" ref="AI121" si="268">IF(S121 &amp; D121 = "2배치",1,0)</f>
        <v>0</v>
      </c>
      <c r="AJ121" s="25">
        <f t="shared" ref="AJ121" si="269">IF(S121 &amp; D121 = "1메뉴",G121*6.45 + H121*4 + I121*4.55 + J121*4 + K121*4,0)</f>
        <v>0</v>
      </c>
      <c r="AK121" s="25">
        <f t="shared" ref="AK121" si="270">IF(S121 &amp; D121 = "1출력물",G121*5.4 + H121*4 + I121*4.55 + J121*4 + K121*4,0)</f>
        <v>0</v>
      </c>
      <c r="AL121" s="25">
        <f t="shared" ref="AL121" si="271">IF(S121 &amp; D121 = "1팝업",G121*6.45 + H121*4 + I121*4.55 + J121*4 + K121*4,0)</f>
        <v>17.45</v>
      </c>
      <c r="AM121" s="25">
        <f t="shared" ref="AM121" si="272">IF(S121 &amp; D121 = "1탭",G121*6.45 + H121*4 + I121*4.55 + J121*4 + K121*4,0)</f>
        <v>0</v>
      </c>
      <c r="AN121" s="25">
        <f t="shared" ref="AN121" si="273">IF(S121 &amp; D121 = "1배치",G121*6.45 + H121*4 + I121*4.55 + J121*4 + K121*4,0)</f>
        <v>0</v>
      </c>
      <c r="AO121" s="25">
        <f t="shared" ref="AO121" si="274">IF(S121 &amp; D121 = "2메뉴",G121*6.45 + H121*4 + I121*4.55 + J121*4 + K121*4,0)</f>
        <v>0</v>
      </c>
      <c r="AP121" s="25">
        <f t="shared" ref="AP121" si="275">IF(S121 &amp; D121 = "2출력물",G121*5.4 + H121*4 + I121*4.55 + J121*4 + K121*4,0)</f>
        <v>0</v>
      </c>
      <c r="AQ121" s="25">
        <f t="shared" ref="AQ121" si="276">IF(S121 &amp; D121 = "2팝업",G121*6.45 + H121*4 + I121*4.55 + J121*4 + K121*4,0)</f>
        <v>0</v>
      </c>
      <c r="AR121" s="25">
        <f t="shared" ref="AR121" si="277">IF(S121 &amp; D121 = "2탭",G121*6.45 + H121*4 + I121*4.55 + J121*4 + K121*4,0)</f>
        <v>0</v>
      </c>
      <c r="AS121" s="29">
        <f t="shared" ref="AS121" si="278">IF(S121 &amp; D121 = "2배치",G121*6.45 + H121*4 + I121*4.55 + J121*4 + K121*4,0)</f>
        <v>0</v>
      </c>
      <c r="AT121" s="29">
        <f t="shared" ref="AT121" si="279">SUM(AJ121:AS121)</f>
        <v>17.45</v>
      </c>
      <c r="AU121" s="90"/>
      <c r="AV121" s="90"/>
    </row>
    <row r="122" spans="1:48" s="3" customFormat="1" ht="11.25" customHeight="1">
      <c r="A122" s="43"/>
      <c r="B122" s="43"/>
      <c r="C122" s="41" t="s">
        <v>307</v>
      </c>
      <c r="D122" s="27" t="s">
        <v>306</v>
      </c>
      <c r="E122" s="27"/>
      <c r="F122" s="27"/>
      <c r="G122" s="37">
        <v>1</v>
      </c>
      <c r="H122" s="36">
        <v>1</v>
      </c>
      <c r="I122" s="36">
        <v>1</v>
      </c>
      <c r="J122" s="36">
        <v>1</v>
      </c>
      <c r="K122" s="36">
        <v>1</v>
      </c>
      <c r="L122" s="24" t="s">
        <v>106</v>
      </c>
      <c r="M122" s="23">
        <v>42138</v>
      </c>
      <c r="N122" s="23">
        <v>42138</v>
      </c>
      <c r="O122" s="23">
        <v>42138</v>
      </c>
      <c r="P122" s="23">
        <v>42138</v>
      </c>
      <c r="Q122" s="23"/>
      <c r="R122" s="23">
        <v>42143</v>
      </c>
      <c r="S122" s="26">
        <v>1</v>
      </c>
      <c r="T122" s="26">
        <f t="shared" si="138"/>
        <v>0</v>
      </c>
      <c r="U122" s="26">
        <f t="shared" si="139"/>
        <v>0</v>
      </c>
      <c r="V122" s="26">
        <f t="shared" si="140"/>
        <v>23</v>
      </c>
      <c r="W122" s="26">
        <f t="shared" si="141"/>
        <v>23</v>
      </c>
      <c r="X122" s="26">
        <f t="shared" ref="X122" si="280">IF(D122&lt;&gt;"메뉴",0,IF(ISBLANK(R122), 0, 1))</f>
        <v>0</v>
      </c>
      <c r="Y122" s="26">
        <f t="shared" ref="Y122" si="281">IF(ISBLANK(R122), 0, AT122)</f>
        <v>23</v>
      </c>
      <c r="Z122" s="25">
        <f t="shared" ref="Z122" si="282">IF(S122 &amp; D122 = "1메뉴",1,0)</f>
        <v>0</v>
      </c>
      <c r="AA122" s="25">
        <f t="shared" ref="AA122" si="283">IF(S122 &amp; D122 = "1출력물",1,0)</f>
        <v>0</v>
      </c>
      <c r="AB122" s="25">
        <f t="shared" ref="AB122" si="284">IF(S122 &amp; D122 = "1팝업",1,0)</f>
        <v>1</v>
      </c>
      <c r="AC122" s="25">
        <f t="shared" ref="AC122" si="285">IF(S122 &amp; D122 = "1탭",1,0)</f>
        <v>0</v>
      </c>
      <c r="AD122" s="25">
        <f t="shared" ref="AD122" si="286">IF(S122 &amp; D122 = "1배치",1,0)</f>
        <v>0</v>
      </c>
      <c r="AE122" s="25">
        <f t="shared" ref="AE122" si="287">IF(S122 &amp; D122 = "2메뉴",1,0)</f>
        <v>0</v>
      </c>
      <c r="AF122" s="25">
        <f t="shared" ref="AF122" si="288">IF(S122 &amp; D122 = "2출력물",1,0)</f>
        <v>0</v>
      </c>
      <c r="AG122" s="25">
        <f t="shared" ref="AG122" si="289">IF(S122 &amp; D122 = "2팝업",1,0)</f>
        <v>0</v>
      </c>
      <c r="AH122" s="25">
        <f t="shared" ref="AH122" si="290">IF(S122 &amp; D122 = "2탭",1,0)</f>
        <v>0</v>
      </c>
      <c r="AI122" s="25">
        <f t="shared" ref="AI122" si="291">IF(S122 &amp; D122 = "2배치",1,0)</f>
        <v>0</v>
      </c>
      <c r="AJ122" s="25">
        <f t="shared" ref="AJ122" si="292">IF(S122 &amp; D122 = "1메뉴",G122*6.45 + H122*4 + I122*4.55 + J122*4 + K122*4,0)</f>
        <v>0</v>
      </c>
      <c r="AK122" s="25">
        <f t="shared" ref="AK122" si="293">IF(S122 &amp; D122 = "1출력물",G122*5.4 + H122*4 + I122*4.55 + J122*4 + K122*4,0)</f>
        <v>0</v>
      </c>
      <c r="AL122" s="25">
        <f t="shared" ref="AL122" si="294">IF(S122 &amp; D122 = "1팝업",G122*6.45 + H122*4 + I122*4.55 + J122*4 + K122*4,0)</f>
        <v>23</v>
      </c>
      <c r="AM122" s="25">
        <f t="shared" ref="AM122" si="295">IF(S122 &amp; D122 = "1탭",G122*6.45 + H122*4 + I122*4.55 + J122*4 + K122*4,0)</f>
        <v>0</v>
      </c>
      <c r="AN122" s="25">
        <f t="shared" ref="AN122" si="296">IF(S122 &amp; D122 = "1배치",G122*6.45 + H122*4 + I122*4.55 + J122*4 + K122*4,0)</f>
        <v>0</v>
      </c>
      <c r="AO122" s="25">
        <f t="shared" ref="AO122" si="297">IF(S122 &amp; D122 = "2메뉴",G122*6.45 + H122*4 + I122*4.55 + J122*4 + K122*4,0)</f>
        <v>0</v>
      </c>
      <c r="AP122" s="25">
        <f t="shared" ref="AP122" si="298">IF(S122 &amp; D122 = "2출력물",G122*5.4 + H122*4 + I122*4.55 + J122*4 + K122*4,0)</f>
        <v>0</v>
      </c>
      <c r="AQ122" s="25">
        <f t="shared" ref="AQ122" si="299">IF(S122 &amp; D122 = "2팝업",G122*6.45 + H122*4 + I122*4.55 + J122*4 + K122*4,0)</f>
        <v>0</v>
      </c>
      <c r="AR122" s="25">
        <f t="shared" ref="AR122" si="300">IF(S122 &amp; D122 = "2탭",G122*6.45 + H122*4 + I122*4.55 + J122*4 + K122*4,0)</f>
        <v>0</v>
      </c>
      <c r="AS122" s="29">
        <f t="shared" ref="AS122" si="301">IF(S122 &amp; D122 = "2배치",G122*6.45 + H122*4 + I122*4.55 + J122*4 + K122*4,0)</f>
        <v>0</v>
      </c>
      <c r="AT122" s="29">
        <f t="shared" ref="AT122" si="302">SUM(AJ122:AS122)</f>
        <v>23</v>
      </c>
      <c r="AU122" s="90"/>
      <c r="AV122" s="90"/>
    </row>
    <row r="123" spans="1:48" s="3" customFormat="1" ht="11.25" customHeight="1">
      <c r="A123" s="43"/>
      <c r="B123" s="43"/>
      <c r="C123" s="41" t="s">
        <v>128</v>
      </c>
      <c r="D123" s="27" t="s">
        <v>107</v>
      </c>
      <c r="E123" s="27"/>
      <c r="F123" s="27"/>
      <c r="G123" s="37">
        <v>2</v>
      </c>
      <c r="H123" s="36">
        <v>1</v>
      </c>
      <c r="I123" s="36">
        <v>1</v>
      </c>
      <c r="J123" s="36">
        <v>1</v>
      </c>
      <c r="K123" s="36">
        <v>1</v>
      </c>
      <c r="L123" s="24" t="s">
        <v>106</v>
      </c>
      <c r="M123" s="23">
        <v>42067</v>
      </c>
      <c r="N123" s="23">
        <v>42067</v>
      </c>
      <c r="O123" s="23">
        <v>42067</v>
      </c>
      <c r="P123" s="23">
        <v>42069</v>
      </c>
      <c r="Q123" s="23"/>
      <c r="R123" s="23">
        <v>42143</v>
      </c>
      <c r="S123" s="26">
        <v>1</v>
      </c>
      <c r="T123" s="26">
        <f t="shared" si="138"/>
        <v>1</v>
      </c>
      <c r="U123" s="26">
        <f t="shared" si="139"/>
        <v>1</v>
      </c>
      <c r="V123" s="26">
        <f t="shared" si="140"/>
        <v>29.45</v>
      </c>
      <c r="W123" s="26">
        <f t="shared" si="141"/>
        <v>29.45</v>
      </c>
      <c r="X123" s="26">
        <f t="shared" si="142"/>
        <v>1</v>
      </c>
      <c r="Y123" s="26">
        <f t="shared" si="143"/>
        <v>29.45</v>
      </c>
      <c r="Z123" s="25">
        <f t="shared" si="144"/>
        <v>1</v>
      </c>
      <c r="AA123" s="25">
        <f t="shared" si="145"/>
        <v>0</v>
      </c>
      <c r="AB123" s="25">
        <f t="shared" si="146"/>
        <v>0</v>
      </c>
      <c r="AC123" s="25">
        <f t="shared" si="147"/>
        <v>0</v>
      </c>
      <c r="AD123" s="25">
        <f t="shared" si="148"/>
        <v>0</v>
      </c>
      <c r="AE123" s="25">
        <f t="shared" si="149"/>
        <v>0</v>
      </c>
      <c r="AF123" s="25">
        <f t="shared" si="150"/>
        <v>0</v>
      </c>
      <c r="AG123" s="25">
        <f t="shared" si="151"/>
        <v>0</v>
      </c>
      <c r="AH123" s="25">
        <f t="shared" si="152"/>
        <v>0</v>
      </c>
      <c r="AI123" s="25">
        <f t="shared" si="153"/>
        <v>0</v>
      </c>
      <c r="AJ123" s="25">
        <f t="shared" si="154"/>
        <v>29.45</v>
      </c>
      <c r="AK123" s="25">
        <f t="shared" si="155"/>
        <v>0</v>
      </c>
      <c r="AL123" s="25">
        <f t="shared" si="156"/>
        <v>0</v>
      </c>
      <c r="AM123" s="25">
        <f t="shared" si="157"/>
        <v>0</v>
      </c>
      <c r="AN123" s="25">
        <f t="shared" si="158"/>
        <v>0</v>
      </c>
      <c r="AO123" s="25">
        <f t="shared" si="159"/>
        <v>0</v>
      </c>
      <c r="AP123" s="25">
        <f t="shared" si="160"/>
        <v>0</v>
      </c>
      <c r="AQ123" s="25">
        <f t="shared" si="161"/>
        <v>0</v>
      </c>
      <c r="AR123" s="25">
        <f t="shared" si="162"/>
        <v>0</v>
      </c>
      <c r="AS123" s="29">
        <f t="shared" si="163"/>
        <v>0</v>
      </c>
      <c r="AT123" s="29">
        <f t="shared" si="164"/>
        <v>29.45</v>
      </c>
      <c r="AU123" s="90"/>
      <c r="AV123" s="90"/>
    </row>
    <row r="124" spans="1:48" s="3" customFormat="1" ht="11.25" customHeight="1">
      <c r="A124" s="43"/>
      <c r="B124" s="43"/>
      <c r="C124" s="41" t="s">
        <v>93</v>
      </c>
      <c r="D124" s="27" t="s">
        <v>107</v>
      </c>
      <c r="E124" s="27"/>
      <c r="F124" s="27"/>
      <c r="G124" s="37">
        <v>2</v>
      </c>
      <c r="H124" s="36">
        <v>1</v>
      </c>
      <c r="I124" s="36">
        <v>1</v>
      </c>
      <c r="J124" s="36">
        <v>1</v>
      </c>
      <c r="K124" s="36">
        <v>1</v>
      </c>
      <c r="L124" s="24" t="s">
        <v>106</v>
      </c>
      <c r="M124" s="23">
        <v>42067</v>
      </c>
      <c r="N124" s="23">
        <v>42067</v>
      </c>
      <c r="O124" s="23">
        <v>42068</v>
      </c>
      <c r="P124" s="23">
        <v>42075</v>
      </c>
      <c r="Q124" s="23"/>
      <c r="R124" s="23">
        <v>42143</v>
      </c>
      <c r="S124" s="26">
        <v>1</v>
      </c>
      <c r="T124" s="26">
        <f t="shared" si="138"/>
        <v>1</v>
      </c>
      <c r="U124" s="26">
        <f t="shared" si="139"/>
        <v>1</v>
      </c>
      <c r="V124" s="26">
        <f t="shared" si="140"/>
        <v>29.45</v>
      </c>
      <c r="W124" s="26">
        <f t="shared" si="141"/>
        <v>29.45</v>
      </c>
      <c r="X124" s="26">
        <f t="shared" si="142"/>
        <v>1</v>
      </c>
      <c r="Y124" s="26">
        <f t="shared" si="143"/>
        <v>29.45</v>
      </c>
      <c r="Z124" s="25">
        <f t="shared" si="144"/>
        <v>1</v>
      </c>
      <c r="AA124" s="25">
        <f t="shared" si="145"/>
        <v>0</v>
      </c>
      <c r="AB124" s="25">
        <f t="shared" si="146"/>
        <v>0</v>
      </c>
      <c r="AC124" s="25">
        <f t="shared" si="147"/>
        <v>0</v>
      </c>
      <c r="AD124" s="25">
        <f t="shared" si="148"/>
        <v>0</v>
      </c>
      <c r="AE124" s="25">
        <f t="shared" si="149"/>
        <v>0</v>
      </c>
      <c r="AF124" s="25">
        <f t="shared" si="150"/>
        <v>0</v>
      </c>
      <c r="AG124" s="25">
        <f t="shared" si="151"/>
        <v>0</v>
      </c>
      <c r="AH124" s="25">
        <f t="shared" si="152"/>
        <v>0</v>
      </c>
      <c r="AI124" s="25">
        <f t="shared" si="153"/>
        <v>0</v>
      </c>
      <c r="AJ124" s="25">
        <f t="shared" si="154"/>
        <v>29.45</v>
      </c>
      <c r="AK124" s="25">
        <f t="shared" si="155"/>
        <v>0</v>
      </c>
      <c r="AL124" s="25">
        <f t="shared" si="156"/>
        <v>0</v>
      </c>
      <c r="AM124" s="25">
        <f t="shared" si="157"/>
        <v>0</v>
      </c>
      <c r="AN124" s="25">
        <f t="shared" si="158"/>
        <v>0</v>
      </c>
      <c r="AO124" s="25">
        <f t="shared" si="159"/>
        <v>0</v>
      </c>
      <c r="AP124" s="25">
        <f t="shared" si="160"/>
        <v>0</v>
      </c>
      <c r="AQ124" s="25">
        <f t="shared" si="161"/>
        <v>0</v>
      </c>
      <c r="AR124" s="25">
        <f t="shared" si="162"/>
        <v>0</v>
      </c>
      <c r="AS124" s="29">
        <f t="shared" si="163"/>
        <v>0</v>
      </c>
      <c r="AT124" s="29">
        <f t="shared" si="164"/>
        <v>29.45</v>
      </c>
      <c r="AU124" s="90"/>
      <c r="AV124" s="90"/>
    </row>
    <row r="125" spans="1:48" s="3" customFormat="1" ht="11.25" customHeight="1">
      <c r="A125" s="43"/>
      <c r="B125" s="43"/>
      <c r="C125" s="41" t="s">
        <v>94</v>
      </c>
      <c r="D125" s="27" t="s">
        <v>107</v>
      </c>
      <c r="E125" s="27" t="s">
        <v>222</v>
      </c>
      <c r="F125" s="27" t="s">
        <v>222</v>
      </c>
      <c r="G125" s="37">
        <v>2</v>
      </c>
      <c r="H125" s="36">
        <v>0</v>
      </c>
      <c r="I125" s="36">
        <v>1</v>
      </c>
      <c r="J125" s="36">
        <v>0</v>
      </c>
      <c r="K125" s="36">
        <v>0</v>
      </c>
      <c r="L125" s="24" t="s">
        <v>106</v>
      </c>
      <c r="M125" s="23">
        <v>42067</v>
      </c>
      <c r="N125" s="23">
        <v>42067</v>
      </c>
      <c r="O125" s="23">
        <v>42076</v>
      </c>
      <c r="P125" s="23">
        <v>42076</v>
      </c>
      <c r="Q125" s="23"/>
      <c r="R125" s="23">
        <v>42143</v>
      </c>
      <c r="S125" s="26">
        <v>1</v>
      </c>
      <c r="T125" s="26">
        <f t="shared" si="138"/>
        <v>1</v>
      </c>
      <c r="U125" s="26">
        <f t="shared" si="139"/>
        <v>1</v>
      </c>
      <c r="V125" s="26">
        <f t="shared" si="140"/>
        <v>17.45</v>
      </c>
      <c r="W125" s="26">
        <f t="shared" si="141"/>
        <v>17.45</v>
      </c>
      <c r="X125" s="26">
        <f t="shared" si="142"/>
        <v>1</v>
      </c>
      <c r="Y125" s="26">
        <f t="shared" si="143"/>
        <v>17.45</v>
      </c>
      <c r="Z125" s="25">
        <f t="shared" si="144"/>
        <v>1</v>
      </c>
      <c r="AA125" s="25">
        <f t="shared" si="145"/>
        <v>0</v>
      </c>
      <c r="AB125" s="25">
        <f t="shared" si="146"/>
        <v>0</v>
      </c>
      <c r="AC125" s="25">
        <f t="shared" si="147"/>
        <v>0</v>
      </c>
      <c r="AD125" s="25">
        <f t="shared" si="148"/>
        <v>0</v>
      </c>
      <c r="AE125" s="25">
        <f t="shared" si="149"/>
        <v>0</v>
      </c>
      <c r="AF125" s="25">
        <f t="shared" si="150"/>
        <v>0</v>
      </c>
      <c r="AG125" s="25">
        <f t="shared" si="151"/>
        <v>0</v>
      </c>
      <c r="AH125" s="25">
        <f t="shared" si="152"/>
        <v>0</v>
      </c>
      <c r="AI125" s="25">
        <f t="shared" si="153"/>
        <v>0</v>
      </c>
      <c r="AJ125" s="25">
        <f t="shared" si="154"/>
        <v>17.45</v>
      </c>
      <c r="AK125" s="25">
        <f t="shared" si="155"/>
        <v>0</v>
      </c>
      <c r="AL125" s="25">
        <f t="shared" si="156"/>
        <v>0</v>
      </c>
      <c r="AM125" s="25">
        <f t="shared" si="157"/>
        <v>0</v>
      </c>
      <c r="AN125" s="25">
        <f t="shared" si="158"/>
        <v>0</v>
      </c>
      <c r="AO125" s="25">
        <f t="shared" si="159"/>
        <v>0</v>
      </c>
      <c r="AP125" s="25">
        <f t="shared" si="160"/>
        <v>0</v>
      </c>
      <c r="AQ125" s="25">
        <f t="shared" si="161"/>
        <v>0</v>
      </c>
      <c r="AR125" s="25">
        <f t="shared" si="162"/>
        <v>0</v>
      </c>
      <c r="AS125" s="29">
        <f t="shared" si="163"/>
        <v>0</v>
      </c>
      <c r="AT125" s="29">
        <f t="shared" si="164"/>
        <v>17.45</v>
      </c>
      <c r="AU125" s="90"/>
      <c r="AV125" s="90"/>
    </row>
    <row r="126" spans="1:48" s="3" customFormat="1" ht="11.25" customHeight="1">
      <c r="A126" s="43"/>
      <c r="B126" s="43"/>
      <c r="C126" s="41" t="s">
        <v>95</v>
      </c>
      <c r="D126" s="27" t="s">
        <v>131</v>
      </c>
      <c r="E126" s="27"/>
      <c r="F126" s="27"/>
      <c r="G126" s="37">
        <v>2</v>
      </c>
      <c r="H126" s="36">
        <v>0</v>
      </c>
      <c r="I126" s="36">
        <v>1</v>
      </c>
      <c r="J126" s="36">
        <v>0</v>
      </c>
      <c r="K126" s="36">
        <v>0</v>
      </c>
      <c r="L126" s="24" t="s">
        <v>106</v>
      </c>
      <c r="M126" s="23">
        <v>42068</v>
      </c>
      <c r="N126" s="23">
        <v>42068</v>
      </c>
      <c r="O126" s="23">
        <v>42076</v>
      </c>
      <c r="P126" s="23">
        <v>42076</v>
      </c>
      <c r="Q126" s="23"/>
      <c r="R126" s="23">
        <v>42142</v>
      </c>
      <c r="S126" s="26">
        <v>1</v>
      </c>
      <c r="T126" s="26">
        <f t="shared" si="138"/>
        <v>0</v>
      </c>
      <c r="U126" s="26">
        <f t="shared" si="139"/>
        <v>0</v>
      </c>
      <c r="V126" s="26">
        <f t="shared" si="140"/>
        <v>15.350000000000001</v>
      </c>
      <c r="W126" s="26">
        <f t="shared" si="141"/>
        <v>15.350000000000001</v>
      </c>
      <c r="X126" s="26">
        <f t="shared" si="142"/>
        <v>0</v>
      </c>
      <c r="Y126" s="26">
        <f t="shared" si="143"/>
        <v>15.350000000000001</v>
      </c>
      <c r="Z126" s="25">
        <f t="shared" si="144"/>
        <v>0</v>
      </c>
      <c r="AA126" s="25">
        <f t="shared" si="145"/>
        <v>1</v>
      </c>
      <c r="AB126" s="25">
        <f t="shared" si="146"/>
        <v>0</v>
      </c>
      <c r="AC126" s="25">
        <f t="shared" si="147"/>
        <v>0</v>
      </c>
      <c r="AD126" s="25">
        <f t="shared" si="148"/>
        <v>0</v>
      </c>
      <c r="AE126" s="25">
        <f t="shared" si="149"/>
        <v>0</v>
      </c>
      <c r="AF126" s="25">
        <f t="shared" si="150"/>
        <v>0</v>
      </c>
      <c r="AG126" s="25">
        <f t="shared" si="151"/>
        <v>0</v>
      </c>
      <c r="AH126" s="25">
        <f t="shared" si="152"/>
        <v>0</v>
      </c>
      <c r="AI126" s="25">
        <f t="shared" si="153"/>
        <v>0</v>
      </c>
      <c r="AJ126" s="25">
        <f t="shared" si="154"/>
        <v>0</v>
      </c>
      <c r="AK126" s="25">
        <f t="shared" si="155"/>
        <v>15.350000000000001</v>
      </c>
      <c r="AL126" s="25">
        <f t="shared" si="156"/>
        <v>0</v>
      </c>
      <c r="AM126" s="25">
        <f t="shared" si="157"/>
        <v>0</v>
      </c>
      <c r="AN126" s="25">
        <f t="shared" si="158"/>
        <v>0</v>
      </c>
      <c r="AO126" s="25">
        <f t="shared" si="159"/>
        <v>0</v>
      </c>
      <c r="AP126" s="25">
        <f t="shared" si="160"/>
        <v>0</v>
      </c>
      <c r="AQ126" s="25">
        <f t="shared" si="161"/>
        <v>0</v>
      </c>
      <c r="AR126" s="25">
        <f t="shared" si="162"/>
        <v>0</v>
      </c>
      <c r="AS126" s="29">
        <f t="shared" si="163"/>
        <v>0</v>
      </c>
      <c r="AT126" s="29">
        <f t="shared" si="164"/>
        <v>15.350000000000001</v>
      </c>
      <c r="AU126" s="90"/>
      <c r="AV126" s="90"/>
    </row>
    <row r="127" spans="1:48" s="3" customFormat="1" ht="11.25" customHeight="1">
      <c r="A127" s="43"/>
      <c r="B127" s="43"/>
      <c r="C127" s="41" t="s">
        <v>326</v>
      </c>
      <c r="D127" s="27" t="s">
        <v>107</v>
      </c>
      <c r="E127" s="27"/>
      <c r="F127" s="27"/>
      <c r="G127" s="37">
        <v>2</v>
      </c>
      <c r="H127" s="36">
        <v>0</v>
      </c>
      <c r="I127" s="36">
        <v>1</v>
      </c>
      <c r="J127" s="36">
        <v>0</v>
      </c>
      <c r="K127" s="36">
        <v>0</v>
      </c>
      <c r="L127" s="24" t="s">
        <v>327</v>
      </c>
      <c r="M127" s="23">
        <v>42202</v>
      </c>
      <c r="N127" s="23">
        <v>42202</v>
      </c>
      <c r="O127" s="23">
        <v>42200</v>
      </c>
      <c r="P127" s="23">
        <v>42202</v>
      </c>
      <c r="Q127" s="23"/>
      <c r="R127" s="23">
        <v>42244</v>
      </c>
      <c r="S127" s="26">
        <v>2</v>
      </c>
      <c r="T127" s="26">
        <f t="shared" si="138"/>
        <v>1</v>
      </c>
      <c r="U127" s="26">
        <f t="shared" si="139"/>
        <v>1</v>
      </c>
      <c r="V127" s="26">
        <f t="shared" si="140"/>
        <v>17.45</v>
      </c>
      <c r="W127" s="26">
        <f t="shared" si="141"/>
        <v>17.45</v>
      </c>
      <c r="X127" s="26">
        <f t="shared" si="142"/>
        <v>1</v>
      </c>
      <c r="Y127" s="26">
        <f t="shared" si="143"/>
        <v>17.45</v>
      </c>
      <c r="Z127" s="25">
        <f t="shared" si="144"/>
        <v>0</v>
      </c>
      <c r="AA127" s="25">
        <f t="shared" si="145"/>
        <v>0</v>
      </c>
      <c r="AB127" s="25">
        <f t="shared" si="146"/>
        <v>0</v>
      </c>
      <c r="AC127" s="25">
        <f t="shared" si="147"/>
        <v>0</v>
      </c>
      <c r="AD127" s="25">
        <f t="shared" si="148"/>
        <v>0</v>
      </c>
      <c r="AE127" s="25">
        <f t="shared" si="149"/>
        <v>1</v>
      </c>
      <c r="AF127" s="25">
        <f t="shared" si="150"/>
        <v>0</v>
      </c>
      <c r="AG127" s="25">
        <f t="shared" si="151"/>
        <v>0</v>
      </c>
      <c r="AH127" s="25">
        <f t="shared" si="152"/>
        <v>0</v>
      </c>
      <c r="AI127" s="25">
        <f t="shared" si="153"/>
        <v>0</v>
      </c>
      <c r="AJ127" s="25">
        <f t="shared" si="154"/>
        <v>0</v>
      </c>
      <c r="AK127" s="25">
        <f t="shared" si="155"/>
        <v>0</v>
      </c>
      <c r="AL127" s="25">
        <f t="shared" si="156"/>
        <v>0</v>
      </c>
      <c r="AM127" s="25">
        <f t="shared" si="157"/>
        <v>0</v>
      </c>
      <c r="AN127" s="25">
        <f t="shared" si="158"/>
        <v>0</v>
      </c>
      <c r="AO127" s="25">
        <f t="shared" si="159"/>
        <v>17.45</v>
      </c>
      <c r="AP127" s="25">
        <f t="shared" si="160"/>
        <v>0</v>
      </c>
      <c r="AQ127" s="25">
        <f t="shared" si="161"/>
        <v>0</v>
      </c>
      <c r="AR127" s="25">
        <f t="shared" si="162"/>
        <v>0</v>
      </c>
      <c r="AS127" s="29">
        <f t="shared" si="163"/>
        <v>0</v>
      </c>
      <c r="AT127" s="29">
        <f t="shared" si="164"/>
        <v>17.45</v>
      </c>
      <c r="AU127" s="90"/>
      <c r="AV127" s="90"/>
    </row>
    <row r="128" spans="1:48" s="3" customFormat="1" ht="11.25" customHeight="1">
      <c r="A128" s="43"/>
      <c r="B128" s="43"/>
      <c r="C128" s="41" t="s">
        <v>96</v>
      </c>
      <c r="D128" s="27" t="s">
        <v>131</v>
      </c>
      <c r="E128" s="27"/>
      <c r="F128" s="27"/>
      <c r="G128" s="37">
        <v>2</v>
      </c>
      <c r="H128" s="36">
        <v>0</v>
      </c>
      <c r="I128" s="36">
        <v>1</v>
      </c>
      <c r="J128" s="36">
        <v>0</v>
      </c>
      <c r="K128" s="36">
        <v>0</v>
      </c>
      <c r="L128" s="24" t="s">
        <v>327</v>
      </c>
      <c r="M128" s="23">
        <v>42202</v>
      </c>
      <c r="N128" s="23">
        <v>42202</v>
      </c>
      <c r="O128" s="23">
        <v>42200</v>
      </c>
      <c r="P128" s="23">
        <v>42202</v>
      </c>
      <c r="Q128" s="23"/>
      <c r="R128" s="23">
        <v>42244</v>
      </c>
      <c r="S128" s="26">
        <v>2</v>
      </c>
      <c r="T128" s="26">
        <f t="shared" si="138"/>
        <v>0</v>
      </c>
      <c r="U128" s="26">
        <f t="shared" si="139"/>
        <v>0</v>
      </c>
      <c r="V128" s="26">
        <f t="shared" si="140"/>
        <v>15.350000000000001</v>
      </c>
      <c r="W128" s="26">
        <f t="shared" si="141"/>
        <v>15.350000000000001</v>
      </c>
      <c r="X128" s="26">
        <f t="shared" si="142"/>
        <v>0</v>
      </c>
      <c r="Y128" s="26">
        <f t="shared" si="143"/>
        <v>15.350000000000001</v>
      </c>
      <c r="Z128" s="25">
        <f t="shared" si="144"/>
        <v>0</v>
      </c>
      <c r="AA128" s="25">
        <f t="shared" si="145"/>
        <v>0</v>
      </c>
      <c r="AB128" s="25">
        <f t="shared" si="146"/>
        <v>0</v>
      </c>
      <c r="AC128" s="25">
        <f t="shared" si="147"/>
        <v>0</v>
      </c>
      <c r="AD128" s="25">
        <f t="shared" si="148"/>
        <v>0</v>
      </c>
      <c r="AE128" s="25">
        <f t="shared" si="149"/>
        <v>0</v>
      </c>
      <c r="AF128" s="25">
        <f t="shared" si="150"/>
        <v>1</v>
      </c>
      <c r="AG128" s="25">
        <f t="shared" si="151"/>
        <v>0</v>
      </c>
      <c r="AH128" s="25">
        <f t="shared" si="152"/>
        <v>0</v>
      </c>
      <c r="AI128" s="25">
        <f t="shared" si="153"/>
        <v>0</v>
      </c>
      <c r="AJ128" s="25">
        <f t="shared" si="154"/>
        <v>0</v>
      </c>
      <c r="AK128" s="25">
        <f t="shared" si="155"/>
        <v>0</v>
      </c>
      <c r="AL128" s="25">
        <f t="shared" si="156"/>
        <v>0</v>
      </c>
      <c r="AM128" s="25">
        <f t="shared" si="157"/>
        <v>0</v>
      </c>
      <c r="AN128" s="25">
        <f t="shared" si="158"/>
        <v>0</v>
      </c>
      <c r="AO128" s="25">
        <f t="shared" si="159"/>
        <v>0</v>
      </c>
      <c r="AP128" s="25">
        <f t="shared" si="160"/>
        <v>15.350000000000001</v>
      </c>
      <c r="AQ128" s="25">
        <f t="shared" si="161"/>
        <v>0</v>
      </c>
      <c r="AR128" s="25">
        <f t="shared" si="162"/>
        <v>0</v>
      </c>
      <c r="AS128" s="29">
        <f t="shared" si="163"/>
        <v>0</v>
      </c>
      <c r="AT128" s="29">
        <f t="shared" si="164"/>
        <v>15.350000000000001</v>
      </c>
      <c r="AU128" s="90"/>
      <c r="AV128" s="90"/>
    </row>
    <row r="129" spans="1:48" s="3" customFormat="1" ht="11.25" customHeight="1">
      <c r="A129" s="43"/>
      <c r="B129" s="43"/>
      <c r="C129" s="41" t="s">
        <v>230</v>
      </c>
      <c r="D129" s="27" t="s">
        <v>107</v>
      </c>
      <c r="E129" s="27" t="s">
        <v>222</v>
      </c>
      <c r="F129" s="27"/>
      <c r="G129" s="37">
        <v>2</v>
      </c>
      <c r="H129" s="36">
        <v>0</v>
      </c>
      <c r="I129" s="36">
        <v>1</v>
      </c>
      <c r="J129" s="36">
        <v>0</v>
      </c>
      <c r="K129" s="36">
        <v>0</v>
      </c>
      <c r="L129" s="24" t="s">
        <v>106</v>
      </c>
      <c r="M129" s="23">
        <v>42068</v>
      </c>
      <c r="N129" s="23">
        <v>42068</v>
      </c>
      <c r="O129" s="23">
        <v>42077</v>
      </c>
      <c r="P129" s="23">
        <v>42081</v>
      </c>
      <c r="Q129" s="23"/>
      <c r="R129" s="23">
        <v>42143</v>
      </c>
      <c r="S129" s="26">
        <v>1</v>
      </c>
      <c r="T129" s="26">
        <f t="shared" si="138"/>
        <v>1</v>
      </c>
      <c r="U129" s="26">
        <f t="shared" si="139"/>
        <v>1</v>
      </c>
      <c r="V129" s="26">
        <f t="shared" si="140"/>
        <v>17.45</v>
      </c>
      <c r="W129" s="26">
        <f t="shared" si="141"/>
        <v>17.45</v>
      </c>
      <c r="X129" s="26">
        <f t="shared" si="142"/>
        <v>1</v>
      </c>
      <c r="Y129" s="26">
        <f t="shared" si="143"/>
        <v>17.45</v>
      </c>
      <c r="Z129" s="25">
        <f t="shared" si="144"/>
        <v>1</v>
      </c>
      <c r="AA129" s="25">
        <f t="shared" si="145"/>
        <v>0</v>
      </c>
      <c r="AB129" s="25">
        <f t="shared" si="146"/>
        <v>0</v>
      </c>
      <c r="AC129" s="25">
        <f t="shared" si="147"/>
        <v>0</v>
      </c>
      <c r="AD129" s="25">
        <f t="shared" si="148"/>
        <v>0</v>
      </c>
      <c r="AE129" s="25">
        <f t="shared" si="149"/>
        <v>0</v>
      </c>
      <c r="AF129" s="25">
        <f t="shared" si="150"/>
        <v>0</v>
      </c>
      <c r="AG129" s="25">
        <f t="shared" si="151"/>
        <v>0</v>
      </c>
      <c r="AH129" s="25">
        <f t="shared" si="152"/>
        <v>0</v>
      </c>
      <c r="AI129" s="25">
        <f t="shared" si="153"/>
        <v>0</v>
      </c>
      <c r="AJ129" s="25">
        <f t="shared" si="154"/>
        <v>17.45</v>
      </c>
      <c r="AK129" s="25">
        <f t="shared" si="155"/>
        <v>0</v>
      </c>
      <c r="AL129" s="25">
        <f t="shared" si="156"/>
        <v>0</v>
      </c>
      <c r="AM129" s="25">
        <f t="shared" si="157"/>
        <v>0</v>
      </c>
      <c r="AN129" s="25">
        <f t="shared" si="158"/>
        <v>0</v>
      </c>
      <c r="AO129" s="25">
        <f t="shared" si="159"/>
        <v>0</v>
      </c>
      <c r="AP129" s="25">
        <f t="shared" si="160"/>
        <v>0</v>
      </c>
      <c r="AQ129" s="25">
        <f t="shared" si="161"/>
        <v>0</v>
      </c>
      <c r="AR129" s="25">
        <f t="shared" si="162"/>
        <v>0</v>
      </c>
      <c r="AS129" s="29">
        <f t="shared" si="163"/>
        <v>0</v>
      </c>
      <c r="AT129" s="29">
        <f t="shared" si="164"/>
        <v>17.45</v>
      </c>
      <c r="AU129" s="90"/>
      <c r="AV129" s="90"/>
    </row>
    <row r="130" spans="1:48" s="3" customFormat="1" ht="11.25" customHeight="1">
      <c r="A130" s="43"/>
      <c r="B130" s="43"/>
      <c r="C130" s="41" t="s">
        <v>97</v>
      </c>
      <c r="D130" s="27" t="s">
        <v>133</v>
      </c>
      <c r="E130" s="27"/>
      <c r="F130" s="27"/>
      <c r="G130" s="37">
        <v>2</v>
      </c>
      <c r="H130" s="36">
        <v>1</v>
      </c>
      <c r="I130" s="36">
        <v>0</v>
      </c>
      <c r="J130" s="36">
        <v>1</v>
      </c>
      <c r="K130" s="36">
        <v>1</v>
      </c>
      <c r="L130" s="24" t="s">
        <v>106</v>
      </c>
      <c r="M130" s="23">
        <v>42069</v>
      </c>
      <c r="N130" s="23">
        <v>42069</v>
      </c>
      <c r="O130" s="23">
        <v>42077</v>
      </c>
      <c r="P130" s="23">
        <v>42081</v>
      </c>
      <c r="Q130" s="23"/>
      <c r="R130" s="23">
        <v>42135</v>
      </c>
      <c r="S130" s="26">
        <v>1</v>
      </c>
      <c r="T130" s="26">
        <f t="shared" si="138"/>
        <v>0</v>
      </c>
      <c r="U130" s="26">
        <f t="shared" si="139"/>
        <v>0</v>
      </c>
      <c r="V130" s="26">
        <f t="shared" si="140"/>
        <v>24.9</v>
      </c>
      <c r="W130" s="26">
        <f t="shared" si="141"/>
        <v>24.9</v>
      </c>
      <c r="X130" s="26">
        <f t="shared" si="142"/>
        <v>0</v>
      </c>
      <c r="Y130" s="26">
        <f t="shared" si="143"/>
        <v>24.9</v>
      </c>
      <c r="Z130" s="25">
        <f t="shared" si="144"/>
        <v>0</v>
      </c>
      <c r="AA130" s="25">
        <f t="shared" si="145"/>
        <v>0</v>
      </c>
      <c r="AB130" s="25">
        <f t="shared" si="146"/>
        <v>1</v>
      </c>
      <c r="AC130" s="25">
        <f t="shared" si="147"/>
        <v>0</v>
      </c>
      <c r="AD130" s="25">
        <f t="shared" si="148"/>
        <v>0</v>
      </c>
      <c r="AE130" s="25">
        <f t="shared" si="149"/>
        <v>0</v>
      </c>
      <c r="AF130" s="25">
        <f t="shared" si="150"/>
        <v>0</v>
      </c>
      <c r="AG130" s="25">
        <f t="shared" si="151"/>
        <v>0</v>
      </c>
      <c r="AH130" s="25">
        <f t="shared" si="152"/>
        <v>0</v>
      </c>
      <c r="AI130" s="25">
        <f t="shared" si="153"/>
        <v>0</v>
      </c>
      <c r="AJ130" s="25">
        <f t="shared" si="154"/>
        <v>0</v>
      </c>
      <c r="AK130" s="25">
        <f t="shared" si="155"/>
        <v>0</v>
      </c>
      <c r="AL130" s="25">
        <f t="shared" si="156"/>
        <v>24.9</v>
      </c>
      <c r="AM130" s="25">
        <f t="shared" si="157"/>
        <v>0</v>
      </c>
      <c r="AN130" s="25">
        <f t="shared" si="158"/>
        <v>0</v>
      </c>
      <c r="AO130" s="25">
        <f t="shared" si="159"/>
        <v>0</v>
      </c>
      <c r="AP130" s="25">
        <f t="shared" si="160"/>
        <v>0</v>
      </c>
      <c r="AQ130" s="25">
        <f t="shared" si="161"/>
        <v>0</v>
      </c>
      <c r="AR130" s="25">
        <f t="shared" si="162"/>
        <v>0</v>
      </c>
      <c r="AS130" s="29">
        <f t="shared" si="163"/>
        <v>0</v>
      </c>
      <c r="AT130" s="29">
        <f t="shared" si="164"/>
        <v>24.9</v>
      </c>
      <c r="AU130" s="90"/>
      <c r="AV130" s="90"/>
    </row>
    <row r="131" spans="1:48" s="3" customFormat="1" ht="11.25" customHeight="1">
      <c r="A131" s="43"/>
      <c r="B131" s="43"/>
      <c r="C131" s="41" t="s">
        <v>98</v>
      </c>
      <c r="D131" s="27" t="s">
        <v>107</v>
      </c>
      <c r="E131" s="27"/>
      <c r="F131" s="27"/>
      <c r="G131" s="37">
        <v>2</v>
      </c>
      <c r="H131" s="36">
        <v>0</v>
      </c>
      <c r="I131" s="36">
        <v>1</v>
      </c>
      <c r="J131" s="36">
        <v>0</v>
      </c>
      <c r="K131" s="36">
        <v>0</v>
      </c>
      <c r="L131" s="24" t="s">
        <v>106</v>
      </c>
      <c r="M131" s="23">
        <v>42072</v>
      </c>
      <c r="N131" s="23">
        <v>42072</v>
      </c>
      <c r="O131" s="23">
        <v>42077</v>
      </c>
      <c r="P131" s="23">
        <v>42081</v>
      </c>
      <c r="Q131" s="23"/>
      <c r="R131" s="23">
        <v>42142</v>
      </c>
      <c r="S131" s="26">
        <v>1</v>
      </c>
      <c r="T131" s="26">
        <f t="shared" si="138"/>
        <v>1</v>
      </c>
      <c r="U131" s="26">
        <f t="shared" si="139"/>
        <v>1</v>
      </c>
      <c r="V131" s="26">
        <f t="shared" si="140"/>
        <v>17.45</v>
      </c>
      <c r="W131" s="26">
        <f t="shared" si="141"/>
        <v>17.45</v>
      </c>
      <c r="X131" s="26">
        <f t="shared" si="142"/>
        <v>1</v>
      </c>
      <c r="Y131" s="26">
        <f t="shared" si="143"/>
        <v>17.45</v>
      </c>
      <c r="Z131" s="25">
        <f t="shared" si="144"/>
        <v>1</v>
      </c>
      <c r="AA131" s="25">
        <f t="shared" si="145"/>
        <v>0</v>
      </c>
      <c r="AB131" s="25">
        <f t="shared" si="146"/>
        <v>0</v>
      </c>
      <c r="AC131" s="25">
        <f t="shared" si="147"/>
        <v>0</v>
      </c>
      <c r="AD131" s="25">
        <f t="shared" si="148"/>
        <v>0</v>
      </c>
      <c r="AE131" s="25">
        <f t="shared" si="149"/>
        <v>0</v>
      </c>
      <c r="AF131" s="25">
        <f t="shared" si="150"/>
        <v>0</v>
      </c>
      <c r="AG131" s="25">
        <f t="shared" si="151"/>
        <v>0</v>
      </c>
      <c r="AH131" s="25">
        <f t="shared" si="152"/>
        <v>0</v>
      </c>
      <c r="AI131" s="25">
        <f t="shared" si="153"/>
        <v>0</v>
      </c>
      <c r="AJ131" s="25">
        <f t="shared" si="154"/>
        <v>17.45</v>
      </c>
      <c r="AK131" s="25">
        <f t="shared" si="155"/>
        <v>0</v>
      </c>
      <c r="AL131" s="25">
        <f t="shared" si="156"/>
        <v>0</v>
      </c>
      <c r="AM131" s="25">
        <f t="shared" si="157"/>
        <v>0</v>
      </c>
      <c r="AN131" s="25">
        <f t="shared" si="158"/>
        <v>0</v>
      </c>
      <c r="AO131" s="25">
        <f t="shared" si="159"/>
        <v>0</v>
      </c>
      <c r="AP131" s="25">
        <f t="shared" si="160"/>
        <v>0</v>
      </c>
      <c r="AQ131" s="25">
        <f t="shared" si="161"/>
        <v>0</v>
      </c>
      <c r="AR131" s="25">
        <f t="shared" si="162"/>
        <v>0</v>
      </c>
      <c r="AS131" s="29">
        <f t="shared" si="163"/>
        <v>0</v>
      </c>
      <c r="AT131" s="29">
        <f t="shared" si="164"/>
        <v>17.45</v>
      </c>
      <c r="AU131" s="90"/>
      <c r="AV131" s="90"/>
    </row>
    <row r="132" spans="1:48" s="3" customFormat="1" ht="11.25" customHeight="1">
      <c r="A132" s="43"/>
      <c r="B132" s="43"/>
      <c r="C132" s="41" t="s">
        <v>321</v>
      </c>
      <c r="D132" s="27" t="s">
        <v>107</v>
      </c>
      <c r="E132" s="27"/>
      <c r="F132" s="27"/>
      <c r="G132" s="37">
        <v>1</v>
      </c>
      <c r="H132" s="36">
        <v>1</v>
      </c>
      <c r="I132" s="36">
        <v>0</v>
      </c>
      <c r="J132" s="36">
        <v>1</v>
      </c>
      <c r="K132" s="36">
        <v>1</v>
      </c>
      <c r="L132" s="24" t="s">
        <v>106</v>
      </c>
      <c r="M132" s="23">
        <v>42072</v>
      </c>
      <c r="N132" s="23">
        <v>42072</v>
      </c>
      <c r="O132" s="23">
        <v>42075</v>
      </c>
      <c r="P132" s="23">
        <v>42079</v>
      </c>
      <c r="Q132" s="23"/>
      <c r="R132" s="23">
        <v>42142</v>
      </c>
      <c r="S132" s="26">
        <v>1</v>
      </c>
      <c r="T132" s="26">
        <f t="shared" si="138"/>
        <v>1</v>
      </c>
      <c r="U132" s="26">
        <f t="shared" si="139"/>
        <v>1</v>
      </c>
      <c r="V132" s="26">
        <f t="shared" si="140"/>
        <v>18.45</v>
      </c>
      <c r="W132" s="26">
        <f t="shared" si="141"/>
        <v>18.45</v>
      </c>
      <c r="X132" s="26">
        <f t="shared" ref="X132:X133" si="303">IF(D132&lt;&gt;"메뉴",0,IF(ISBLANK(R132), 0, 1))</f>
        <v>1</v>
      </c>
      <c r="Y132" s="26">
        <f t="shared" si="143"/>
        <v>18.45</v>
      </c>
      <c r="Z132" s="25">
        <f t="shared" si="144"/>
        <v>1</v>
      </c>
      <c r="AA132" s="25">
        <f t="shared" si="145"/>
        <v>0</v>
      </c>
      <c r="AB132" s="25">
        <f t="shared" si="146"/>
        <v>0</v>
      </c>
      <c r="AC132" s="25">
        <f t="shared" si="147"/>
        <v>0</v>
      </c>
      <c r="AD132" s="25">
        <f t="shared" si="148"/>
        <v>0</v>
      </c>
      <c r="AE132" s="25">
        <f t="shared" si="149"/>
        <v>0</v>
      </c>
      <c r="AF132" s="25">
        <f t="shared" si="150"/>
        <v>0</v>
      </c>
      <c r="AG132" s="25">
        <f t="shared" si="151"/>
        <v>0</v>
      </c>
      <c r="AH132" s="25">
        <f t="shared" si="152"/>
        <v>0</v>
      </c>
      <c r="AI132" s="25">
        <f t="shared" si="153"/>
        <v>0</v>
      </c>
      <c r="AJ132" s="25">
        <f t="shared" si="154"/>
        <v>18.45</v>
      </c>
      <c r="AK132" s="25">
        <f t="shared" si="155"/>
        <v>0</v>
      </c>
      <c r="AL132" s="25">
        <f t="shared" si="156"/>
        <v>0</v>
      </c>
      <c r="AM132" s="25">
        <f t="shared" si="157"/>
        <v>0</v>
      </c>
      <c r="AN132" s="25">
        <f t="shared" si="158"/>
        <v>0</v>
      </c>
      <c r="AO132" s="25">
        <f t="shared" si="159"/>
        <v>0</v>
      </c>
      <c r="AP132" s="25">
        <f t="shared" si="160"/>
        <v>0</v>
      </c>
      <c r="AQ132" s="25">
        <f t="shared" si="161"/>
        <v>0</v>
      </c>
      <c r="AR132" s="25">
        <f t="shared" si="162"/>
        <v>0</v>
      </c>
      <c r="AS132" s="29">
        <f t="shared" si="163"/>
        <v>0</v>
      </c>
      <c r="AT132" s="29">
        <f t="shared" si="164"/>
        <v>18.45</v>
      </c>
      <c r="AU132" s="90"/>
      <c r="AV132" s="90"/>
    </row>
    <row r="133" spans="1:48" s="3" customFormat="1" ht="11.25" customHeight="1">
      <c r="A133" s="43"/>
      <c r="B133" s="43"/>
      <c r="C133" s="41" t="s">
        <v>228</v>
      </c>
      <c r="D133" s="27" t="s">
        <v>130</v>
      </c>
      <c r="E133" s="27"/>
      <c r="F133" s="27"/>
      <c r="G133" s="37">
        <v>2</v>
      </c>
      <c r="H133" s="36">
        <v>1</v>
      </c>
      <c r="I133" s="36">
        <v>1</v>
      </c>
      <c r="J133" s="36">
        <v>1</v>
      </c>
      <c r="K133" s="36">
        <v>1</v>
      </c>
      <c r="L133" s="24" t="s">
        <v>106</v>
      </c>
      <c r="M133" s="23">
        <v>42072</v>
      </c>
      <c r="N133" s="23">
        <v>42072</v>
      </c>
      <c r="O133" s="23">
        <v>42075</v>
      </c>
      <c r="P133" s="23">
        <v>42079</v>
      </c>
      <c r="Q133" s="23"/>
      <c r="R133" s="23">
        <v>42143</v>
      </c>
      <c r="S133" s="26">
        <v>1</v>
      </c>
      <c r="T133" s="26">
        <f t="shared" si="138"/>
        <v>0</v>
      </c>
      <c r="U133" s="26">
        <f t="shared" si="139"/>
        <v>0</v>
      </c>
      <c r="V133" s="26">
        <f t="shared" si="140"/>
        <v>29.45</v>
      </c>
      <c r="W133" s="26">
        <f t="shared" si="141"/>
        <v>29.45</v>
      </c>
      <c r="X133" s="26">
        <f t="shared" si="303"/>
        <v>0</v>
      </c>
      <c r="Y133" s="26">
        <f t="shared" si="143"/>
        <v>29.45</v>
      </c>
      <c r="Z133" s="25">
        <f t="shared" si="144"/>
        <v>0</v>
      </c>
      <c r="AA133" s="25">
        <f t="shared" si="145"/>
        <v>0</v>
      </c>
      <c r="AB133" s="25">
        <f t="shared" si="146"/>
        <v>1</v>
      </c>
      <c r="AC133" s="25">
        <f t="shared" si="147"/>
        <v>0</v>
      </c>
      <c r="AD133" s="25">
        <f t="shared" si="148"/>
        <v>0</v>
      </c>
      <c r="AE133" s="25">
        <f t="shared" si="149"/>
        <v>0</v>
      </c>
      <c r="AF133" s="25">
        <f t="shared" si="150"/>
        <v>0</v>
      </c>
      <c r="AG133" s="25">
        <f t="shared" si="151"/>
        <v>0</v>
      </c>
      <c r="AH133" s="25">
        <f t="shared" si="152"/>
        <v>0</v>
      </c>
      <c r="AI133" s="25">
        <f t="shared" si="153"/>
        <v>0</v>
      </c>
      <c r="AJ133" s="25">
        <f t="shared" si="154"/>
        <v>0</v>
      </c>
      <c r="AK133" s="25">
        <f t="shared" si="155"/>
        <v>0</v>
      </c>
      <c r="AL133" s="25">
        <f t="shared" si="156"/>
        <v>29.45</v>
      </c>
      <c r="AM133" s="25">
        <f t="shared" si="157"/>
        <v>0</v>
      </c>
      <c r="AN133" s="25">
        <f t="shared" si="158"/>
        <v>0</v>
      </c>
      <c r="AO133" s="25">
        <f t="shared" si="159"/>
        <v>0</v>
      </c>
      <c r="AP133" s="25">
        <f t="shared" si="160"/>
        <v>0</v>
      </c>
      <c r="AQ133" s="25">
        <f t="shared" si="161"/>
        <v>0</v>
      </c>
      <c r="AR133" s="25">
        <f t="shared" si="162"/>
        <v>0</v>
      </c>
      <c r="AS133" s="29">
        <f t="shared" si="163"/>
        <v>0</v>
      </c>
      <c r="AT133" s="29">
        <f t="shared" si="164"/>
        <v>29.45</v>
      </c>
      <c r="AU133" s="90"/>
      <c r="AV133" s="90"/>
    </row>
    <row r="134" spans="1:48" s="3" customFormat="1" ht="11.25" customHeight="1">
      <c r="A134" s="43"/>
      <c r="B134" s="43"/>
      <c r="C134" s="41" t="s">
        <v>99</v>
      </c>
      <c r="D134" s="27" t="s">
        <v>107</v>
      </c>
      <c r="E134" s="27"/>
      <c r="F134" s="27"/>
      <c r="G134" s="37">
        <v>1</v>
      </c>
      <c r="H134" s="36">
        <v>1</v>
      </c>
      <c r="I134" s="36">
        <v>1</v>
      </c>
      <c r="J134" s="36">
        <v>1</v>
      </c>
      <c r="K134" s="36">
        <v>1</v>
      </c>
      <c r="L134" s="24" t="s">
        <v>106</v>
      </c>
      <c r="M134" s="23">
        <v>42073</v>
      </c>
      <c r="N134" s="23">
        <v>42073</v>
      </c>
      <c r="O134" s="23">
        <v>42072</v>
      </c>
      <c r="P134" s="23">
        <v>42072</v>
      </c>
      <c r="Q134" s="23"/>
      <c r="R134" s="23">
        <v>42143</v>
      </c>
      <c r="S134" s="26">
        <v>1</v>
      </c>
      <c r="T134" s="26">
        <f t="shared" ref="T134:T152" si="304">IF(D134&lt;&gt;"메뉴",0,IF(ISBLANK(P134), 0, IF(("2015-08-28"-P134)&gt;=0,1,0)))</f>
        <v>1</v>
      </c>
      <c r="U134" s="26">
        <f t="shared" ref="U134:U152" si="305">IF(D134&lt;&gt;"메뉴",0,IF(ISBLANK(N134), 0, IF(("2015-09-04"-N134)&gt;=0,1,0)))</f>
        <v>1</v>
      </c>
      <c r="V134" s="26">
        <f t="shared" ref="V134:V152" si="306">IF(ISBLANK(P134), 0, IF(("2015-08-28"-P134)&gt;=0,AT134,0))</f>
        <v>23</v>
      </c>
      <c r="W134" s="26">
        <f t="shared" ref="W134:W152" si="307">IF(ISBLANK(N134), 0, IF(("2015-09-04"-N134)&gt;=0,AT134,0))</f>
        <v>23</v>
      </c>
      <c r="X134" s="26">
        <f t="shared" si="142"/>
        <v>1</v>
      </c>
      <c r="Y134" s="26">
        <f t="shared" si="143"/>
        <v>23</v>
      </c>
      <c r="Z134" s="25">
        <f t="shared" si="144"/>
        <v>1</v>
      </c>
      <c r="AA134" s="25">
        <f t="shared" si="145"/>
        <v>0</v>
      </c>
      <c r="AB134" s="25">
        <f t="shared" si="146"/>
        <v>0</v>
      </c>
      <c r="AC134" s="25">
        <f t="shared" si="147"/>
        <v>0</v>
      </c>
      <c r="AD134" s="25">
        <f t="shared" si="148"/>
        <v>0</v>
      </c>
      <c r="AE134" s="25">
        <f t="shared" si="149"/>
        <v>0</v>
      </c>
      <c r="AF134" s="25">
        <f t="shared" si="150"/>
        <v>0</v>
      </c>
      <c r="AG134" s="25">
        <f t="shared" si="151"/>
        <v>0</v>
      </c>
      <c r="AH134" s="25">
        <f t="shared" si="152"/>
        <v>0</v>
      </c>
      <c r="AI134" s="25">
        <f t="shared" si="153"/>
        <v>0</v>
      </c>
      <c r="AJ134" s="25">
        <f t="shared" si="154"/>
        <v>23</v>
      </c>
      <c r="AK134" s="25">
        <f t="shared" si="155"/>
        <v>0</v>
      </c>
      <c r="AL134" s="25">
        <f t="shared" si="156"/>
        <v>0</v>
      </c>
      <c r="AM134" s="25">
        <f t="shared" si="157"/>
        <v>0</v>
      </c>
      <c r="AN134" s="25">
        <f t="shared" si="158"/>
        <v>0</v>
      </c>
      <c r="AO134" s="25">
        <f t="shared" si="159"/>
        <v>0</v>
      </c>
      <c r="AP134" s="25">
        <f t="shared" si="160"/>
        <v>0</v>
      </c>
      <c r="AQ134" s="25">
        <f t="shared" si="161"/>
        <v>0</v>
      </c>
      <c r="AR134" s="25">
        <f t="shared" si="162"/>
        <v>0</v>
      </c>
      <c r="AS134" s="29">
        <f t="shared" si="163"/>
        <v>0</v>
      </c>
      <c r="AT134" s="29">
        <f t="shared" si="164"/>
        <v>23</v>
      </c>
      <c r="AU134" s="90"/>
      <c r="AV134" s="90"/>
    </row>
    <row r="135" spans="1:48" s="3" customFormat="1" ht="11.25" customHeight="1">
      <c r="A135" s="43"/>
      <c r="B135" s="43"/>
      <c r="C135" s="41" t="s">
        <v>171</v>
      </c>
      <c r="D135" s="27" t="s">
        <v>107</v>
      </c>
      <c r="E135" s="27"/>
      <c r="F135" s="27"/>
      <c r="G135" s="37">
        <v>9</v>
      </c>
      <c r="H135" s="36">
        <v>0</v>
      </c>
      <c r="I135" s="36">
        <v>1</v>
      </c>
      <c r="J135" s="36">
        <v>0</v>
      </c>
      <c r="K135" s="36">
        <v>0</v>
      </c>
      <c r="L135" s="24" t="s">
        <v>106</v>
      </c>
      <c r="M135" s="23">
        <v>42073</v>
      </c>
      <c r="N135" s="23">
        <v>42073</v>
      </c>
      <c r="O135" s="23">
        <v>42100</v>
      </c>
      <c r="P135" s="23">
        <v>42101</v>
      </c>
      <c r="Q135" s="23"/>
      <c r="R135" s="23">
        <v>42143</v>
      </c>
      <c r="S135" s="26">
        <v>1</v>
      </c>
      <c r="T135" s="26">
        <f t="shared" si="304"/>
        <v>1</v>
      </c>
      <c r="U135" s="26">
        <f t="shared" si="305"/>
        <v>1</v>
      </c>
      <c r="V135" s="26">
        <f t="shared" si="306"/>
        <v>62.6</v>
      </c>
      <c r="W135" s="26">
        <f t="shared" si="307"/>
        <v>62.6</v>
      </c>
      <c r="X135" s="26">
        <f t="shared" si="142"/>
        <v>1</v>
      </c>
      <c r="Y135" s="26">
        <f t="shared" si="143"/>
        <v>62.6</v>
      </c>
      <c r="Z135" s="25">
        <f t="shared" si="144"/>
        <v>1</v>
      </c>
      <c r="AA135" s="25">
        <f t="shared" si="145"/>
        <v>0</v>
      </c>
      <c r="AB135" s="25">
        <f t="shared" si="146"/>
        <v>0</v>
      </c>
      <c r="AC135" s="25">
        <f t="shared" si="147"/>
        <v>0</v>
      </c>
      <c r="AD135" s="25">
        <f t="shared" si="148"/>
        <v>0</v>
      </c>
      <c r="AE135" s="25">
        <f t="shared" si="149"/>
        <v>0</v>
      </c>
      <c r="AF135" s="25">
        <f t="shared" si="150"/>
        <v>0</v>
      </c>
      <c r="AG135" s="25">
        <f t="shared" si="151"/>
        <v>0</v>
      </c>
      <c r="AH135" s="25">
        <f t="shared" si="152"/>
        <v>0</v>
      </c>
      <c r="AI135" s="25">
        <f t="shared" si="153"/>
        <v>0</v>
      </c>
      <c r="AJ135" s="25">
        <f t="shared" si="154"/>
        <v>62.6</v>
      </c>
      <c r="AK135" s="25">
        <f t="shared" si="155"/>
        <v>0</v>
      </c>
      <c r="AL135" s="25">
        <f t="shared" si="156"/>
        <v>0</v>
      </c>
      <c r="AM135" s="25">
        <f t="shared" si="157"/>
        <v>0</v>
      </c>
      <c r="AN135" s="25">
        <f t="shared" si="158"/>
        <v>0</v>
      </c>
      <c r="AO135" s="25">
        <f t="shared" si="159"/>
        <v>0</v>
      </c>
      <c r="AP135" s="25">
        <f t="shared" si="160"/>
        <v>0</v>
      </c>
      <c r="AQ135" s="25">
        <f t="shared" si="161"/>
        <v>0</v>
      </c>
      <c r="AR135" s="25">
        <f t="shared" si="162"/>
        <v>0</v>
      </c>
      <c r="AS135" s="29">
        <f t="shared" si="163"/>
        <v>0</v>
      </c>
      <c r="AT135" s="29">
        <f t="shared" si="164"/>
        <v>62.6</v>
      </c>
      <c r="AU135" s="90"/>
      <c r="AV135" s="90"/>
    </row>
    <row r="136" spans="1:48" s="3" customFormat="1" ht="11.25" customHeight="1">
      <c r="A136" s="43"/>
      <c r="B136" s="43"/>
      <c r="C136" s="41" t="s">
        <v>100</v>
      </c>
      <c r="D136" s="27" t="s">
        <v>107</v>
      </c>
      <c r="E136" s="27"/>
      <c r="F136" s="27"/>
      <c r="G136" s="37">
        <v>1</v>
      </c>
      <c r="H136" s="36">
        <v>1</v>
      </c>
      <c r="I136" s="36">
        <v>1</v>
      </c>
      <c r="J136" s="36">
        <v>1</v>
      </c>
      <c r="K136" s="36">
        <v>1</v>
      </c>
      <c r="L136" s="24" t="s">
        <v>106</v>
      </c>
      <c r="M136" s="23">
        <v>42073</v>
      </c>
      <c r="N136" s="23">
        <v>42073</v>
      </c>
      <c r="O136" s="23">
        <v>42076</v>
      </c>
      <c r="P136" s="23">
        <v>42079</v>
      </c>
      <c r="Q136" s="23"/>
      <c r="R136" s="23">
        <v>42143</v>
      </c>
      <c r="S136" s="26">
        <v>1</v>
      </c>
      <c r="T136" s="26">
        <f t="shared" si="304"/>
        <v>1</v>
      </c>
      <c r="U136" s="26">
        <f t="shared" si="305"/>
        <v>1</v>
      </c>
      <c r="V136" s="26">
        <f t="shared" si="306"/>
        <v>23</v>
      </c>
      <c r="W136" s="26">
        <f t="shared" si="307"/>
        <v>23</v>
      </c>
      <c r="X136" s="26">
        <f t="shared" ref="X136:X152" si="308">IF(D136&lt;&gt;"메뉴",0,IF(ISBLANK(R136), 0, 1))</f>
        <v>1</v>
      </c>
      <c r="Y136" s="26">
        <f t="shared" si="143"/>
        <v>23</v>
      </c>
      <c r="Z136" s="25">
        <f t="shared" ref="Z136:Z152" si="309">IF(S136 &amp; D136 = "1메뉴",1,0)</f>
        <v>1</v>
      </c>
      <c r="AA136" s="25">
        <f t="shared" ref="AA136:AA152" si="310">IF(S136 &amp; D136 = "1출력물",1,0)</f>
        <v>0</v>
      </c>
      <c r="AB136" s="25">
        <f t="shared" ref="AB136:AB152" si="311">IF(S136 &amp; D136 = "1팝업",1,0)</f>
        <v>0</v>
      </c>
      <c r="AC136" s="25">
        <f t="shared" ref="AC136:AC152" si="312">IF(S136 &amp; D136 = "1탭",1,0)</f>
        <v>0</v>
      </c>
      <c r="AD136" s="25">
        <f t="shared" ref="AD136:AD152" si="313">IF(S136 &amp; D136 = "1배치",1,0)</f>
        <v>0</v>
      </c>
      <c r="AE136" s="25">
        <f t="shared" ref="AE136:AE152" si="314">IF(S136 &amp; D136 = "2메뉴",1,0)</f>
        <v>0</v>
      </c>
      <c r="AF136" s="25">
        <f t="shared" ref="AF136:AF152" si="315">IF(S136 &amp; D136 = "2출력물",1,0)</f>
        <v>0</v>
      </c>
      <c r="AG136" s="25">
        <f t="shared" ref="AG136:AG152" si="316">IF(S136 &amp; D136 = "2팝업",1,0)</f>
        <v>0</v>
      </c>
      <c r="AH136" s="25">
        <f t="shared" ref="AH136:AH152" si="317">IF(S136 &amp; D136 = "2탭",1,0)</f>
        <v>0</v>
      </c>
      <c r="AI136" s="25">
        <f t="shared" ref="AI136:AI152" si="318">IF(S136 &amp; D136 = "2배치",1,0)</f>
        <v>0</v>
      </c>
      <c r="AJ136" s="25">
        <f t="shared" ref="AJ136:AJ152" si="319">IF(S136 &amp; D136 = "1메뉴",G136*6.45 + H136*4 + I136*4.55 + J136*4 + K136*4,0)</f>
        <v>23</v>
      </c>
      <c r="AK136" s="25">
        <f t="shared" ref="AK136:AK152" si="320">IF(S136 &amp; D136 = "1출력물",G136*5.4 + H136*4 + I136*4.55 + J136*4 + K136*4,0)</f>
        <v>0</v>
      </c>
      <c r="AL136" s="25">
        <f t="shared" ref="AL136:AL152" si="321">IF(S136 &amp; D136 = "1팝업",G136*6.45 + H136*4 + I136*4.55 + J136*4 + K136*4,0)</f>
        <v>0</v>
      </c>
      <c r="AM136" s="25">
        <f t="shared" ref="AM136:AM152" si="322">IF(S136 &amp; D136 = "1탭",G136*6.45 + H136*4 + I136*4.55 + J136*4 + K136*4,0)</f>
        <v>0</v>
      </c>
      <c r="AN136" s="25">
        <f t="shared" ref="AN136:AN152" si="323">IF(S136 &amp; D136 = "1배치",G136*6.45 + H136*4 + I136*4.55 + J136*4 + K136*4,0)</f>
        <v>0</v>
      </c>
      <c r="AO136" s="25">
        <f t="shared" ref="AO136:AO152" si="324">IF(S136 &amp; D136 = "2메뉴",G136*6.45 + H136*4 + I136*4.55 + J136*4 + K136*4,0)</f>
        <v>0</v>
      </c>
      <c r="AP136" s="25">
        <f t="shared" ref="AP136:AP152" si="325">IF(S136 &amp; D136 = "2출력물",G136*5.4 + H136*4 + I136*4.55 + J136*4 + K136*4,0)</f>
        <v>0</v>
      </c>
      <c r="AQ136" s="25">
        <f t="shared" ref="AQ136:AQ152" si="326">IF(S136 &amp; D136 = "2팝업",G136*6.45 + H136*4 + I136*4.55 + J136*4 + K136*4,0)</f>
        <v>0</v>
      </c>
      <c r="AR136" s="25">
        <f t="shared" ref="AR136:AR152" si="327">IF(S136 &amp; D136 = "2탭",G136*6.45 + H136*4 + I136*4.55 + J136*4 + K136*4,0)</f>
        <v>0</v>
      </c>
      <c r="AS136" s="29">
        <f t="shared" ref="AS136:AS152" si="328">IF(S136 &amp; D136 = "2배치",G136*6.45 + H136*4 + I136*4.55 + J136*4 + K136*4,0)</f>
        <v>0</v>
      </c>
      <c r="AT136" s="29">
        <f t="shared" ref="AT136:AT152" si="329">SUM(AJ136:AS136)</f>
        <v>23</v>
      </c>
      <c r="AU136" s="90"/>
      <c r="AV136" s="90"/>
    </row>
    <row r="137" spans="1:48" s="3" customFormat="1" ht="11.25" customHeight="1">
      <c r="A137" s="43"/>
      <c r="B137" s="43"/>
      <c r="C137" s="41" t="s">
        <v>231</v>
      </c>
      <c r="D137" s="27" t="s">
        <v>107</v>
      </c>
      <c r="E137" s="27"/>
      <c r="F137" s="27"/>
      <c r="G137" s="37">
        <v>1</v>
      </c>
      <c r="H137" s="36">
        <v>1</v>
      </c>
      <c r="I137" s="36">
        <v>1</v>
      </c>
      <c r="J137" s="36">
        <v>1</v>
      </c>
      <c r="K137" s="36">
        <v>1</v>
      </c>
      <c r="L137" s="24" t="s">
        <v>106</v>
      </c>
      <c r="M137" s="23">
        <v>42074</v>
      </c>
      <c r="N137" s="23">
        <v>42074</v>
      </c>
      <c r="O137" s="23">
        <v>42074</v>
      </c>
      <c r="P137" s="23">
        <v>42077</v>
      </c>
      <c r="Q137" s="23"/>
      <c r="R137" s="23">
        <v>42143</v>
      </c>
      <c r="S137" s="26">
        <v>1</v>
      </c>
      <c r="T137" s="26">
        <f t="shared" si="304"/>
        <v>1</v>
      </c>
      <c r="U137" s="26">
        <f t="shared" si="305"/>
        <v>1</v>
      </c>
      <c r="V137" s="26">
        <f t="shared" si="306"/>
        <v>23</v>
      </c>
      <c r="W137" s="26">
        <f t="shared" si="307"/>
        <v>23</v>
      </c>
      <c r="X137" s="26">
        <f t="shared" si="308"/>
        <v>1</v>
      </c>
      <c r="Y137" s="26">
        <f t="shared" si="143"/>
        <v>23</v>
      </c>
      <c r="Z137" s="25">
        <f t="shared" si="309"/>
        <v>1</v>
      </c>
      <c r="AA137" s="25">
        <f t="shared" si="310"/>
        <v>0</v>
      </c>
      <c r="AB137" s="25">
        <f t="shared" si="311"/>
        <v>0</v>
      </c>
      <c r="AC137" s="25">
        <f t="shared" si="312"/>
        <v>0</v>
      </c>
      <c r="AD137" s="25">
        <f t="shared" si="313"/>
        <v>0</v>
      </c>
      <c r="AE137" s="25">
        <f t="shared" si="314"/>
        <v>0</v>
      </c>
      <c r="AF137" s="25">
        <f t="shared" si="315"/>
        <v>0</v>
      </c>
      <c r="AG137" s="25">
        <f t="shared" si="316"/>
        <v>0</v>
      </c>
      <c r="AH137" s="25">
        <f t="shared" si="317"/>
        <v>0</v>
      </c>
      <c r="AI137" s="25">
        <f t="shared" si="318"/>
        <v>0</v>
      </c>
      <c r="AJ137" s="25">
        <f t="shared" si="319"/>
        <v>23</v>
      </c>
      <c r="AK137" s="25">
        <f t="shared" si="320"/>
        <v>0</v>
      </c>
      <c r="AL137" s="25">
        <f t="shared" si="321"/>
        <v>0</v>
      </c>
      <c r="AM137" s="25">
        <f t="shared" si="322"/>
        <v>0</v>
      </c>
      <c r="AN137" s="25">
        <f t="shared" si="323"/>
        <v>0</v>
      </c>
      <c r="AO137" s="25">
        <f t="shared" si="324"/>
        <v>0</v>
      </c>
      <c r="AP137" s="25">
        <f t="shared" si="325"/>
        <v>0</v>
      </c>
      <c r="AQ137" s="25">
        <f t="shared" si="326"/>
        <v>0</v>
      </c>
      <c r="AR137" s="25">
        <f t="shared" si="327"/>
        <v>0</v>
      </c>
      <c r="AS137" s="29">
        <f t="shared" si="328"/>
        <v>0</v>
      </c>
      <c r="AT137" s="29">
        <f t="shared" si="329"/>
        <v>23</v>
      </c>
      <c r="AU137" s="90"/>
      <c r="AV137" s="90"/>
    </row>
    <row r="138" spans="1:48" s="3" customFormat="1" ht="11.25" customHeight="1">
      <c r="A138" s="43"/>
      <c r="B138" s="43"/>
      <c r="C138" s="41" t="s">
        <v>234</v>
      </c>
      <c r="D138" s="27" t="s">
        <v>130</v>
      </c>
      <c r="E138" s="27"/>
      <c r="F138" s="27"/>
      <c r="G138" s="37">
        <v>1</v>
      </c>
      <c r="H138" s="36">
        <v>1</v>
      </c>
      <c r="I138" s="36">
        <v>1</v>
      </c>
      <c r="J138" s="36">
        <v>1</v>
      </c>
      <c r="K138" s="36">
        <v>1</v>
      </c>
      <c r="L138" s="24" t="s">
        <v>106</v>
      </c>
      <c r="M138" s="23">
        <v>42074</v>
      </c>
      <c r="N138" s="23">
        <v>42074</v>
      </c>
      <c r="O138" s="23">
        <v>42079</v>
      </c>
      <c r="P138" s="23">
        <v>42081</v>
      </c>
      <c r="Q138" s="23"/>
      <c r="R138" s="23">
        <v>42143</v>
      </c>
      <c r="S138" s="26">
        <v>1</v>
      </c>
      <c r="T138" s="26">
        <f t="shared" si="304"/>
        <v>0</v>
      </c>
      <c r="U138" s="26">
        <f t="shared" si="305"/>
        <v>0</v>
      </c>
      <c r="V138" s="26">
        <f t="shared" si="306"/>
        <v>23</v>
      </c>
      <c r="W138" s="26">
        <f t="shared" si="307"/>
        <v>23</v>
      </c>
      <c r="X138" s="26">
        <f t="shared" ref="X138" si="330">IF(D138&lt;&gt;"메뉴",0,IF(ISBLANK(R138), 0, 1))</f>
        <v>0</v>
      </c>
      <c r="Y138" s="26">
        <f t="shared" ref="Y138" si="331">IF(ISBLANK(R138), 0, AT138)</f>
        <v>23</v>
      </c>
      <c r="Z138" s="25">
        <f t="shared" si="309"/>
        <v>0</v>
      </c>
      <c r="AA138" s="25">
        <f t="shared" si="310"/>
        <v>0</v>
      </c>
      <c r="AB138" s="25">
        <f t="shared" si="311"/>
        <v>1</v>
      </c>
      <c r="AC138" s="25">
        <f t="shared" si="312"/>
        <v>0</v>
      </c>
      <c r="AD138" s="25">
        <f t="shared" si="313"/>
        <v>0</v>
      </c>
      <c r="AE138" s="25">
        <f t="shared" si="314"/>
        <v>0</v>
      </c>
      <c r="AF138" s="25">
        <f t="shared" si="315"/>
        <v>0</v>
      </c>
      <c r="AG138" s="25">
        <f t="shared" si="316"/>
        <v>0</v>
      </c>
      <c r="AH138" s="25">
        <f t="shared" si="317"/>
        <v>0</v>
      </c>
      <c r="AI138" s="25">
        <f t="shared" si="318"/>
        <v>0</v>
      </c>
      <c r="AJ138" s="25">
        <f t="shared" si="319"/>
        <v>0</v>
      </c>
      <c r="AK138" s="25">
        <f t="shared" si="320"/>
        <v>0</v>
      </c>
      <c r="AL138" s="25">
        <f t="shared" si="321"/>
        <v>23</v>
      </c>
      <c r="AM138" s="25">
        <f t="shared" si="322"/>
        <v>0</v>
      </c>
      <c r="AN138" s="25">
        <f t="shared" si="323"/>
        <v>0</v>
      </c>
      <c r="AO138" s="25">
        <f t="shared" si="324"/>
        <v>0</v>
      </c>
      <c r="AP138" s="25">
        <f t="shared" si="325"/>
        <v>0</v>
      </c>
      <c r="AQ138" s="25">
        <f t="shared" si="326"/>
        <v>0</v>
      </c>
      <c r="AR138" s="25">
        <f t="shared" si="327"/>
        <v>0</v>
      </c>
      <c r="AS138" s="29">
        <f t="shared" si="328"/>
        <v>0</v>
      </c>
      <c r="AT138" s="29">
        <f t="shared" si="329"/>
        <v>23</v>
      </c>
      <c r="AU138" s="90"/>
      <c r="AV138" s="90"/>
    </row>
    <row r="139" spans="1:48" s="3" customFormat="1" ht="11.25" customHeight="1">
      <c r="A139" s="43"/>
      <c r="B139" s="43"/>
      <c r="C139" s="41" t="s">
        <v>101</v>
      </c>
      <c r="D139" s="27" t="s">
        <v>107</v>
      </c>
      <c r="E139" s="27"/>
      <c r="F139" s="27"/>
      <c r="G139" s="37">
        <v>2</v>
      </c>
      <c r="H139" s="36">
        <v>1</v>
      </c>
      <c r="I139" s="36">
        <v>1</v>
      </c>
      <c r="J139" s="36">
        <v>1</v>
      </c>
      <c r="K139" s="36">
        <v>1</v>
      </c>
      <c r="L139" s="24" t="s">
        <v>106</v>
      </c>
      <c r="M139" s="23">
        <v>42074</v>
      </c>
      <c r="N139" s="23">
        <v>42074</v>
      </c>
      <c r="O139" s="23">
        <v>42074</v>
      </c>
      <c r="P139" s="23">
        <v>42075</v>
      </c>
      <c r="Q139" s="23"/>
      <c r="R139" s="23">
        <v>42143</v>
      </c>
      <c r="S139" s="26">
        <v>1</v>
      </c>
      <c r="T139" s="26">
        <f t="shared" si="304"/>
        <v>1</v>
      </c>
      <c r="U139" s="26">
        <f t="shared" si="305"/>
        <v>1</v>
      </c>
      <c r="V139" s="26">
        <f t="shared" si="306"/>
        <v>29.45</v>
      </c>
      <c r="W139" s="26">
        <f t="shared" si="307"/>
        <v>29.45</v>
      </c>
      <c r="X139" s="26">
        <f t="shared" si="308"/>
        <v>1</v>
      </c>
      <c r="Y139" s="26">
        <f t="shared" ref="Y139:Y152" si="332">IF(ISBLANK(R139), 0, AT139)</f>
        <v>29.45</v>
      </c>
      <c r="Z139" s="25">
        <f t="shared" si="309"/>
        <v>1</v>
      </c>
      <c r="AA139" s="25">
        <f t="shared" si="310"/>
        <v>0</v>
      </c>
      <c r="AB139" s="25">
        <f t="shared" si="311"/>
        <v>0</v>
      </c>
      <c r="AC139" s="25">
        <f t="shared" si="312"/>
        <v>0</v>
      </c>
      <c r="AD139" s="25">
        <f t="shared" si="313"/>
        <v>0</v>
      </c>
      <c r="AE139" s="25">
        <f t="shared" si="314"/>
        <v>0</v>
      </c>
      <c r="AF139" s="25">
        <f t="shared" si="315"/>
        <v>0</v>
      </c>
      <c r="AG139" s="25">
        <f t="shared" si="316"/>
        <v>0</v>
      </c>
      <c r="AH139" s="25">
        <f t="shared" si="317"/>
        <v>0</v>
      </c>
      <c r="AI139" s="25">
        <f t="shared" si="318"/>
        <v>0</v>
      </c>
      <c r="AJ139" s="25">
        <f t="shared" si="319"/>
        <v>29.45</v>
      </c>
      <c r="AK139" s="25">
        <f t="shared" si="320"/>
        <v>0</v>
      </c>
      <c r="AL139" s="25">
        <f t="shared" si="321"/>
        <v>0</v>
      </c>
      <c r="AM139" s="25">
        <f t="shared" si="322"/>
        <v>0</v>
      </c>
      <c r="AN139" s="25">
        <f t="shared" si="323"/>
        <v>0</v>
      </c>
      <c r="AO139" s="25">
        <f t="shared" si="324"/>
        <v>0</v>
      </c>
      <c r="AP139" s="25">
        <f t="shared" si="325"/>
        <v>0</v>
      </c>
      <c r="AQ139" s="25">
        <f t="shared" si="326"/>
        <v>0</v>
      </c>
      <c r="AR139" s="25">
        <f t="shared" si="327"/>
        <v>0</v>
      </c>
      <c r="AS139" s="29">
        <f t="shared" si="328"/>
        <v>0</v>
      </c>
      <c r="AT139" s="29">
        <f t="shared" si="329"/>
        <v>29.45</v>
      </c>
      <c r="AU139" s="90"/>
      <c r="AV139" s="90"/>
    </row>
    <row r="140" spans="1:48" s="3" customFormat="1" ht="11.25" customHeight="1">
      <c r="A140" s="43"/>
      <c r="B140" s="43"/>
      <c r="C140" s="41" t="s">
        <v>293</v>
      </c>
      <c r="D140" s="27" t="s">
        <v>107</v>
      </c>
      <c r="E140" s="27"/>
      <c r="F140" s="27"/>
      <c r="G140" s="37">
        <v>2</v>
      </c>
      <c r="H140" s="36">
        <v>0</v>
      </c>
      <c r="I140" s="36">
        <v>1</v>
      </c>
      <c r="J140" s="36">
        <v>0</v>
      </c>
      <c r="K140" s="36">
        <v>0</v>
      </c>
      <c r="L140" s="24" t="s">
        <v>106</v>
      </c>
      <c r="M140" s="23">
        <v>42074</v>
      </c>
      <c r="N140" s="23">
        <v>42074</v>
      </c>
      <c r="O140" s="23">
        <v>42074</v>
      </c>
      <c r="P140" s="23">
        <v>42077</v>
      </c>
      <c r="Q140" s="23"/>
      <c r="R140" s="23">
        <v>42143</v>
      </c>
      <c r="S140" s="26">
        <v>1</v>
      </c>
      <c r="T140" s="26">
        <f t="shared" si="304"/>
        <v>1</v>
      </c>
      <c r="U140" s="26">
        <f t="shared" si="305"/>
        <v>1</v>
      </c>
      <c r="V140" s="26">
        <f t="shared" si="306"/>
        <v>17.45</v>
      </c>
      <c r="W140" s="26">
        <f t="shared" si="307"/>
        <v>17.45</v>
      </c>
      <c r="X140" s="26">
        <f t="shared" si="308"/>
        <v>1</v>
      </c>
      <c r="Y140" s="26">
        <f t="shared" si="332"/>
        <v>17.45</v>
      </c>
      <c r="Z140" s="25">
        <f t="shared" si="309"/>
        <v>1</v>
      </c>
      <c r="AA140" s="25">
        <f t="shared" si="310"/>
        <v>0</v>
      </c>
      <c r="AB140" s="25">
        <f t="shared" si="311"/>
        <v>0</v>
      </c>
      <c r="AC140" s="25">
        <f t="shared" si="312"/>
        <v>0</v>
      </c>
      <c r="AD140" s="25">
        <f t="shared" si="313"/>
        <v>0</v>
      </c>
      <c r="AE140" s="25">
        <f t="shared" si="314"/>
        <v>0</v>
      </c>
      <c r="AF140" s="25">
        <f t="shared" si="315"/>
        <v>0</v>
      </c>
      <c r="AG140" s="25">
        <f t="shared" si="316"/>
        <v>0</v>
      </c>
      <c r="AH140" s="25">
        <f t="shared" si="317"/>
        <v>0</v>
      </c>
      <c r="AI140" s="25">
        <f t="shared" si="318"/>
        <v>0</v>
      </c>
      <c r="AJ140" s="25">
        <f t="shared" si="319"/>
        <v>17.45</v>
      </c>
      <c r="AK140" s="25">
        <f t="shared" si="320"/>
        <v>0</v>
      </c>
      <c r="AL140" s="25">
        <f t="shared" si="321"/>
        <v>0</v>
      </c>
      <c r="AM140" s="25">
        <f t="shared" si="322"/>
        <v>0</v>
      </c>
      <c r="AN140" s="25">
        <f t="shared" si="323"/>
        <v>0</v>
      </c>
      <c r="AO140" s="25">
        <f t="shared" si="324"/>
        <v>0</v>
      </c>
      <c r="AP140" s="25">
        <f t="shared" si="325"/>
        <v>0</v>
      </c>
      <c r="AQ140" s="25">
        <f t="shared" si="326"/>
        <v>0</v>
      </c>
      <c r="AR140" s="25">
        <f t="shared" si="327"/>
        <v>0</v>
      </c>
      <c r="AS140" s="29">
        <f t="shared" si="328"/>
        <v>0</v>
      </c>
      <c r="AT140" s="29">
        <f t="shared" si="329"/>
        <v>17.45</v>
      </c>
      <c r="AU140" s="90"/>
      <c r="AV140" s="90"/>
    </row>
    <row r="141" spans="1:48" s="3" customFormat="1" ht="11.25" customHeight="1">
      <c r="A141" s="44"/>
      <c r="B141" s="44"/>
      <c r="C141" s="41" t="s">
        <v>138</v>
      </c>
      <c r="D141" s="27" t="s">
        <v>107</v>
      </c>
      <c r="E141" s="27"/>
      <c r="F141" s="27"/>
      <c r="G141" s="37">
        <v>3</v>
      </c>
      <c r="H141" s="36">
        <v>0</v>
      </c>
      <c r="I141" s="36">
        <v>1</v>
      </c>
      <c r="J141" s="36">
        <v>0</v>
      </c>
      <c r="K141" s="36">
        <v>0</v>
      </c>
      <c r="L141" s="24" t="s">
        <v>106</v>
      </c>
      <c r="M141" s="23">
        <v>42202</v>
      </c>
      <c r="N141" s="23">
        <v>42202</v>
      </c>
      <c r="O141" s="23">
        <v>42207</v>
      </c>
      <c r="P141" s="23">
        <v>42207</v>
      </c>
      <c r="Q141" s="23"/>
      <c r="R141" s="23">
        <v>42244</v>
      </c>
      <c r="S141" s="26">
        <v>2</v>
      </c>
      <c r="T141" s="26">
        <f t="shared" si="304"/>
        <v>1</v>
      </c>
      <c r="U141" s="26">
        <f t="shared" si="305"/>
        <v>1</v>
      </c>
      <c r="V141" s="26">
        <f t="shared" si="306"/>
        <v>23.900000000000002</v>
      </c>
      <c r="W141" s="26">
        <f t="shared" si="307"/>
        <v>23.900000000000002</v>
      </c>
      <c r="X141" s="26">
        <f t="shared" si="308"/>
        <v>1</v>
      </c>
      <c r="Y141" s="26">
        <f t="shared" si="332"/>
        <v>23.900000000000002</v>
      </c>
      <c r="Z141" s="25">
        <f t="shared" ref="Z141:Z144" si="333">IF(S141 &amp; D141 = "1메뉴",1,0)</f>
        <v>0</v>
      </c>
      <c r="AA141" s="25">
        <f t="shared" ref="AA141:AA144" si="334">IF(S141 &amp; D141 = "1출력물",1,0)</f>
        <v>0</v>
      </c>
      <c r="AB141" s="25">
        <f t="shared" ref="AB141:AB144" si="335">IF(S141 &amp; D141 = "1팝업",1,0)</f>
        <v>0</v>
      </c>
      <c r="AC141" s="25">
        <f t="shared" ref="AC141:AC144" si="336">IF(S141 &amp; D141 = "1탭",1,0)</f>
        <v>0</v>
      </c>
      <c r="AD141" s="25">
        <f t="shared" ref="AD141:AD144" si="337">IF(S141 &amp; D141 = "1배치",1,0)</f>
        <v>0</v>
      </c>
      <c r="AE141" s="25">
        <f t="shared" ref="AE141:AE144" si="338">IF(S141 &amp; D141 = "2메뉴",1,0)</f>
        <v>1</v>
      </c>
      <c r="AF141" s="25">
        <f t="shared" ref="AF141:AF144" si="339">IF(S141 &amp; D141 = "2출력물",1,0)</f>
        <v>0</v>
      </c>
      <c r="AG141" s="25">
        <f t="shared" ref="AG141:AG144" si="340">IF(S141 &amp; D141 = "2팝업",1,0)</f>
        <v>0</v>
      </c>
      <c r="AH141" s="25">
        <f t="shared" ref="AH141:AH144" si="341">IF(S141 &amp; D141 = "2탭",1,0)</f>
        <v>0</v>
      </c>
      <c r="AI141" s="25">
        <f t="shared" ref="AI141:AI144" si="342">IF(S141 &amp; D141 = "2배치",1,0)</f>
        <v>0</v>
      </c>
      <c r="AJ141" s="25">
        <f t="shared" si="319"/>
        <v>0</v>
      </c>
      <c r="AK141" s="25">
        <f t="shared" si="320"/>
        <v>0</v>
      </c>
      <c r="AL141" s="25">
        <f t="shared" si="321"/>
        <v>0</v>
      </c>
      <c r="AM141" s="25">
        <f t="shared" si="322"/>
        <v>0</v>
      </c>
      <c r="AN141" s="25">
        <f t="shared" si="323"/>
        <v>0</v>
      </c>
      <c r="AO141" s="25">
        <f t="shared" si="324"/>
        <v>23.900000000000002</v>
      </c>
      <c r="AP141" s="25">
        <f t="shared" si="325"/>
        <v>0</v>
      </c>
      <c r="AQ141" s="25">
        <f t="shared" si="326"/>
        <v>0</v>
      </c>
      <c r="AR141" s="25">
        <f t="shared" si="327"/>
        <v>0</v>
      </c>
      <c r="AS141" s="29">
        <f t="shared" si="328"/>
        <v>0</v>
      </c>
      <c r="AT141" s="29">
        <f t="shared" si="329"/>
        <v>23.900000000000002</v>
      </c>
      <c r="AU141" s="91"/>
      <c r="AV141" s="91"/>
    </row>
    <row r="142" spans="1:48" s="3" customFormat="1" ht="11.25" customHeight="1">
      <c r="A142" s="42" t="s">
        <v>102</v>
      </c>
      <c r="B142" s="43"/>
      <c r="C142" s="72" t="s">
        <v>253</v>
      </c>
      <c r="D142" s="27" t="s">
        <v>107</v>
      </c>
      <c r="E142" s="27" t="s">
        <v>222</v>
      </c>
      <c r="F142" s="27" t="s">
        <v>222</v>
      </c>
      <c r="G142" s="37">
        <v>1</v>
      </c>
      <c r="H142" s="36">
        <v>0</v>
      </c>
      <c r="I142" s="36">
        <v>1</v>
      </c>
      <c r="J142" s="36">
        <v>0</v>
      </c>
      <c r="K142" s="36">
        <v>0</v>
      </c>
      <c r="L142" s="24" t="s">
        <v>252</v>
      </c>
      <c r="M142" s="23">
        <v>42097</v>
      </c>
      <c r="N142" s="23">
        <v>42097</v>
      </c>
      <c r="O142" s="23">
        <v>42097</v>
      </c>
      <c r="P142" s="23">
        <v>42097</v>
      </c>
      <c r="Q142" s="23"/>
      <c r="R142" s="23">
        <v>42143</v>
      </c>
      <c r="S142" s="26">
        <v>1</v>
      </c>
      <c r="T142" s="26">
        <f t="shared" si="304"/>
        <v>1</v>
      </c>
      <c r="U142" s="26">
        <f t="shared" si="305"/>
        <v>1</v>
      </c>
      <c r="V142" s="26">
        <f t="shared" si="306"/>
        <v>11</v>
      </c>
      <c r="W142" s="26">
        <f t="shared" si="307"/>
        <v>11</v>
      </c>
      <c r="X142" s="26">
        <f t="shared" ref="X142:X144" si="343">IF(D142&lt;&gt;"메뉴",0,IF(ISBLANK(R142), 0, 1))</f>
        <v>1</v>
      </c>
      <c r="Y142" s="26">
        <f t="shared" ref="Y142:Y144" si="344">IF(ISBLANK(R142), 0, AT142)</f>
        <v>11</v>
      </c>
      <c r="Z142" s="25">
        <f t="shared" si="333"/>
        <v>1</v>
      </c>
      <c r="AA142" s="25">
        <f t="shared" si="334"/>
        <v>0</v>
      </c>
      <c r="AB142" s="25">
        <f t="shared" si="335"/>
        <v>0</v>
      </c>
      <c r="AC142" s="25">
        <f t="shared" si="336"/>
        <v>0</v>
      </c>
      <c r="AD142" s="25">
        <f t="shared" si="337"/>
        <v>0</v>
      </c>
      <c r="AE142" s="25">
        <f t="shared" si="338"/>
        <v>0</v>
      </c>
      <c r="AF142" s="25">
        <f t="shared" si="339"/>
        <v>0</v>
      </c>
      <c r="AG142" s="25">
        <f t="shared" si="340"/>
        <v>0</v>
      </c>
      <c r="AH142" s="25">
        <f t="shared" si="341"/>
        <v>0</v>
      </c>
      <c r="AI142" s="25">
        <f t="shared" si="342"/>
        <v>0</v>
      </c>
      <c r="AJ142" s="25">
        <f t="shared" si="319"/>
        <v>11</v>
      </c>
      <c r="AK142" s="25">
        <f t="shared" si="320"/>
        <v>0</v>
      </c>
      <c r="AL142" s="25">
        <f t="shared" si="321"/>
        <v>0</v>
      </c>
      <c r="AM142" s="25">
        <f t="shared" si="322"/>
        <v>0</v>
      </c>
      <c r="AN142" s="25">
        <f t="shared" si="323"/>
        <v>0</v>
      </c>
      <c r="AO142" s="25">
        <f t="shared" si="324"/>
        <v>0</v>
      </c>
      <c r="AP142" s="25">
        <f t="shared" si="325"/>
        <v>0</v>
      </c>
      <c r="AQ142" s="25">
        <f t="shared" si="326"/>
        <v>0</v>
      </c>
      <c r="AR142" s="25">
        <f t="shared" si="327"/>
        <v>0</v>
      </c>
      <c r="AS142" s="29">
        <f t="shared" si="328"/>
        <v>0</v>
      </c>
      <c r="AT142" s="29">
        <f t="shared" si="329"/>
        <v>11</v>
      </c>
      <c r="AU142" s="89">
        <f>SUM(AJ142:AN152)</f>
        <v>168.95</v>
      </c>
      <c r="AV142" s="89">
        <f>SUM(AO142:AS152)</f>
        <v>23.35</v>
      </c>
    </row>
    <row r="143" spans="1:48" s="3" customFormat="1" ht="11.25" customHeight="1">
      <c r="A143" s="43"/>
      <c r="B143" s="43"/>
      <c r="C143" s="72" t="s">
        <v>241</v>
      </c>
      <c r="D143" s="27" t="s">
        <v>130</v>
      </c>
      <c r="E143" s="27"/>
      <c r="F143" s="27"/>
      <c r="G143" s="37">
        <v>1</v>
      </c>
      <c r="H143" s="36">
        <v>1</v>
      </c>
      <c r="I143" s="36">
        <v>1</v>
      </c>
      <c r="J143" s="36">
        <v>1</v>
      </c>
      <c r="K143" s="36">
        <v>1</v>
      </c>
      <c r="L143" s="24" t="s">
        <v>252</v>
      </c>
      <c r="M143" s="23">
        <v>42097</v>
      </c>
      <c r="N143" s="23">
        <v>42097</v>
      </c>
      <c r="O143" s="23">
        <v>42097</v>
      </c>
      <c r="P143" s="23">
        <v>42097</v>
      </c>
      <c r="Q143" s="23"/>
      <c r="R143" s="23">
        <v>42143</v>
      </c>
      <c r="S143" s="26">
        <v>1</v>
      </c>
      <c r="T143" s="26">
        <f t="shared" si="304"/>
        <v>0</v>
      </c>
      <c r="U143" s="26">
        <f t="shared" si="305"/>
        <v>0</v>
      </c>
      <c r="V143" s="26">
        <f t="shared" si="306"/>
        <v>23</v>
      </c>
      <c r="W143" s="26">
        <f t="shared" si="307"/>
        <v>23</v>
      </c>
      <c r="X143" s="26">
        <f t="shared" si="343"/>
        <v>0</v>
      </c>
      <c r="Y143" s="26">
        <f t="shared" si="344"/>
        <v>23</v>
      </c>
      <c r="Z143" s="25">
        <f t="shared" si="333"/>
        <v>0</v>
      </c>
      <c r="AA143" s="25">
        <f t="shared" si="334"/>
        <v>0</v>
      </c>
      <c r="AB143" s="25">
        <f t="shared" si="335"/>
        <v>1</v>
      </c>
      <c r="AC143" s="25">
        <f t="shared" si="336"/>
        <v>0</v>
      </c>
      <c r="AD143" s="25">
        <f t="shared" si="337"/>
        <v>0</v>
      </c>
      <c r="AE143" s="25">
        <f t="shared" si="338"/>
        <v>0</v>
      </c>
      <c r="AF143" s="25">
        <f t="shared" si="339"/>
        <v>0</v>
      </c>
      <c r="AG143" s="25">
        <f t="shared" si="340"/>
        <v>0</v>
      </c>
      <c r="AH143" s="25">
        <f t="shared" si="341"/>
        <v>0</v>
      </c>
      <c r="AI143" s="25">
        <f t="shared" si="342"/>
        <v>0</v>
      </c>
      <c r="AJ143" s="25">
        <f t="shared" si="319"/>
        <v>0</v>
      </c>
      <c r="AK143" s="25">
        <f t="shared" si="320"/>
        <v>0</v>
      </c>
      <c r="AL143" s="25">
        <f t="shared" si="321"/>
        <v>23</v>
      </c>
      <c r="AM143" s="25">
        <f t="shared" si="322"/>
        <v>0</v>
      </c>
      <c r="AN143" s="25">
        <f t="shared" si="323"/>
        <v>0</v>
      </c>
      <c r="AO143" s="25">
        <f t="shared" si="324"/>
        <v>0</v>
      </c>
      <c r="AP143" s="25">
        <f t="shared" si="325"/>
        <v>0</v>
      </c>
      <c r="AQ143" s="25">
        <f t="shared" si="326"/>
        <v>0</v>
      </c>
      <c r="AR143" s="25">
        <f t="shared" si="327"/>
        <v>0</v>
      </c>
      <c r="AS143" s="29">
        <f t="shared" si="328"/>
        <v>0</v>
      </c>
      <c r="AT143" s="29">
        <f t="shared" si="329"/>
        <v>23</v>
      </c>
      <c r="AU143" s="90"/>
      <c r="AV143" s="90"/>
    </row>
    <row r="144" spans="1:48" s="3" customFormat="1" ht="11.25" customHeight="1">
      <c r="A144" s="43"/>
      <c r="B144" s="43"/>
      <c r="C144" s="72" t="s">
        <v>242</v>
      </c>
      <c r="D144" s="27" t="s">
        <v>130</v>
      </c>
      <c r="E144" s="27"/>
      <c r="F144" s="27"/>
      <c r="G144" s="37">
        <v>2</v>
      </c>
      <c r="H144" s="36">
        <v>0</v>
      </c>
      <c r="I144" s="36">
        <v>1</v>
      </c>
      <c r="J144" s="36">
        <v>0</v>
      </c>
      <c r="K144" s="36">
        <v>0</v>
      </c>
      <c r="L144" s="24" t="s">
        <v>262</v>
      </c>
      <c r="M144" s="23">
        <v>42097</v>
      </c>
      <c r="N144" s="23">
        <v>42097</v>
      </c>
      <c r="O144" s="23">
        <v>42097</v>
      </c>
      <c r="P144" s="23">
        <v>42097</v>
      </c>
      <c r="Q144" s="23"/>
      <c r="R144" s="23">
        <v>42143</v>
      </c>
      <c r="S144" s="26">
        <v>1</v>
      </c>
      <c r="T144" s="26">
        <f t="shared" si="304"/>
        <v>0</v>
      </c>
      <c r="U144" s="26">
        <f t="shared" si="305"/>
        <v>0</v>
      </c>
      <c r="V144" s="26">
        <f t="shared" si="306"/>
        <v>17.45</v>
      </c>
      <c r="W144" s="26">
        <f t="shared" si="307"/>
        <v>17.45</v>
      </c>
      <c r="X144" s="26">
        <f t="shared" si="343"/>
        <v>0</v>
      </c>
      <c r="Y144" s="26">
        <f t="shared" si="344"/>
        <v>17.45</v>
      </c>
      <c r="Z144" s="25">
        <f t="shared" si="333"/>
        <v>0</v>
      </c>
      <c r="AA144" s="25">
        <f t="shared" si="334"/>
        <v>0</v>
      </c>
      <c r="AB144" s="25">
        <f t="shared" si="335"/>
        <v>1</v>
      </c>
      <c r="AC144" s="25">
        <f t="shared" si="336"/>
        <v>0</v>
      </c>
      <c r="AD144" s="25">
        <f t="shared" si="337"/>
        <v>0</v>
      </c>
      <c r="AE144" s="25">
        <f t="shared" si="338"/>
        <v>0</v>
      </c>
      <c r="AF144" s="25">
        <f t="shared" si="339"/>
        <v>0</v>
      </c>
      <c r="AG144" s="25">
        <f t="shared" si="340"/>
        <v>0</v>
      </c>
      <c r="AH144" s="25">
        <f t="shared" si="341"/>
        <v>0</v>
      </c>
      <c r="AI144" s="25">
        <f t="shared" si="342"/>
        <v>0</v>
      </c>
      <c r="AJ144" s="25">
        <f t="shared" si="319"/>
        <v>0</v>
      </c>
      <c r="AK144" s="25">
        <f t="shared" si="320"/>
        <v>0</v>
      </c>
      <c r="AL144" s="25">
        <f t="shared" si="321"/>
        <v>17.45</v>
      </c>
      <c r="AM144" s="25">
        <f t="shared" si="322"/>
        <v>0</v>
      </c>
      <c r="AN144" s="25">
        <f t="shared" si="323"/>
        <v>0</v>
      </c>
      <c r="AO144" s="25">
        <f t="shared" si="324"/>
        <v>0</v>
      </c>
      <c r="AP144" s="25">
        <f t="shared" si="325"/>
        <v>0</v>
      </c>
      <c r="AQ144" s="25">
        <f t="shared" si="326"/>
        <v>0</v>
      </c>
      <c r="AR144" s="25">
        <f t="shared" si="327"/>
        <v>0</v>
      </c>
      <c r="AS144" s="29">
        <f t="shared" si="328"/>
        <v>0</v>
      </c>
      <c r="AT144" s="29">
        <f t="shared" si="329"/>
        <v>17.45</v>
      </c>
      <c r="AU144" s="90"/>
      <c r="AV144" s="90"/>
    </row>
    <row r="145" spans="1:48" s="3" customFormat="1" ht="11.25" customHeight="1">
      <c r="A145" s="43"/>
      <c r="B145" s="43"/>
      <c r="C145" s="41" t="s">
        <v>139</v>
      </c>
      <c r="D145" s="27" t="s">
        <v>107</v>
      </c>
      <c r="E145" s="27"/>
      <c r="F145" s="27"/>
      <c r="G145" s="37">
        <v>1</v>
      </c>
      <c r="H145" s="36">
        <v>0</v>
      </c>
      <c r="I145" s="36">
        <v>1</v>
      </c>
      <c r="J145" s="36">
        <v>0</v>
      </c>
      <c r="K145" s="36">
        <v>0</v>
      </c>
      <c r="L145" s="24" t="s">
        <v>252</v>
      </c>
      <c r="M145" s="23">
        <v>42096</v>
      </c>
      <c r="N145" s="23">
        <v>42096</v>
      </c>
      <c r="O145" s="23">
        <v>42096</v>
      </c>
      <c r="P145" s="23">
        <v>42096</v>
      </c>
      <c r="Q145" s="23"/>
      <c r="R145" s="23">
        <v>42143</v>
      </c>
      <c r="S145" s="26">
        <v>1</v>
      </c>
      <c r="T145" s="26">
        <f t="shared" si="304"/>
        <v>1</v>
      </c>
      <c r="U145" s="26">
        <f t="shared" si="305"/>
        <v>1</v>
      </c>
      <c r="V145" s="26">
        <f t="shared" si="306"/>
        <v>11</v>
      </c>
      <c r="W145" s="26">
        <f t="shared" si="307"/>
        <v>11</v>
      </c>
      <c r="X145" s="26">
        <f t="shared" si="308"/>
        <v>1</v>
      </c>
      <c r="Y145" s="26">
        <f t="shared" si="332"/>
        <v>11</v>
      </c>
      <c r="Z145" s="25">
        <f t="shared" si="309"/>
        <v>1</v>
      </c>
      <c r="AA145" s="25">
        <f t="shared" si="310"/>
        <v>0</v>
      </c>
      <c r="AB145" s="25">
        <f t="shared" si="311"/>
        <v>0</v>
      </c>
      <c r="AC145" s="25">
        <f t="shared" si="312"/>
        <v>0</v>
      </c>
      <c r="AD145" s="25">
        <f t="shared" si="313"/>
        <v>0</v>
      </c>
      <c r="AE145" s="25">
        <f t="shared" si="314"/>
        <v>0</v>
      </c>
      <c r="AF145" s="25">
        <f t="shared" si="315"/>
        <v>0</v>
      </c>
      <c r="AG145" s="25">
        <f t="shared" si="316"/>
        <v>0</v>
      </c>
      <c r="AH145" s="25">
        <f t="shared" si="317"/>
        <v>0</v>
      </c>
      <c r="AI145" s="25">
        <f t="shared" si="318"/>
        <v>0</v>
      </c>
      <c r="AJ145" s="25">
        <f t="shared" si="319"/>
        <v>11</v>
      </c>
      <c r="AK145" s="25">
        <f t="shared" si="320"/>
        <v>0</v>
      </c>
      <c r="AL145" s="25">
        <f t="shared" si="321"/>
        <v>0</v>
      </c>
      <c r="AM145" s="25">
        <f t="shared" si="322"/>
        <v>0</v>
      </c>
      <c r="AN145" s="25">
        <f t="shared" si="323"/>
        <v>0</v>
      </c>
      <c r="AO145" s="25">
        <f t="shared" si="324"/>
        <v>0</v>
      </c>
      <c r="AP145" s="25">
        <f t="shared" si="325"/>
        <v>0</v>
      </c>
      <c r="AQ145" s="25">
        <f t="shared" si="326"/>
        <v>0</v>
      </c>
      <c r="AR145" s="25">
        <f t="shared" si="327"/>
        <v>0</v>
      </c>
      <c r="AS145" s="29">
        <f t="shared" si="328"/>
        <v>0</v>
      </c>
      <c r="AT145" s="29">
        <f t="shared" si="329"/>
        <v>11</v>
      </c>
      <c r="AU145" s="90"/>
      <c r="AV145" s="90"/>
    </row>
    <row r="146" spans="1:48" s="3" customFormat="1" ht="11.25" customHeight="1">
      <c r="A146" s="43"/>
      <c r="B146" s="43"/>
      <c r="C146" s="41" t="s">
        <v>129</v>
      </c>
      <c r="D146" s="27" t="s">
        <v>107</v>
      </c>
      <c r="E146" s="27"/>
      <c r="F146" s="27"/>
      <c r="G146" s="37">
        <v>2</v>
      </c>
      <c r="H146" s="36">
        <v>1</v>
      </c>
      <c r="I146" s="36">
        <v>0</v>
      </c>
      <c r="J146" s="36">
        <v>1</v>
      </c>
      <c r="K146" s="36">
        <v>1</v>
      </c>
      <c r="L146" s="24" t="s">
        <v>252</v>
      </c>
      <c r="M146" s="23">
        <v>42096</v>
      </c>
      <c r="N146" s="23">
        <v>42096</v>
      </c>
      <c r="O146" s="23">
        <v>42096</v>
      </c>
      <c r="P146" s="23">
        <v>42096</v>
      </c>
      <c r="Q146" s="23"/>
      <c r="R146" s="23">
        <v>42143</v>
      </c>
      <c r="S146" s="26">
        <v>1</v>
      </c>
      <c r="T146" s="26">
        <f t="shared" si="304"/>
        <v>1</v>
      </c>
      <c r="U146" s="26">
        <f t="shared" si="305"/>
        <v>1</v>
      </c>
      <c r="V146" s="26">
        <f t="shared" si="306"/>
        <v>24.9</v>
      </c>
      <c r="W146" s="26">
        <f t="shared" si="307"/>
        <v>24.9</v>
      </c>
      <c r="X146" s="26">
        <f t="shared" si="308"/>
        <v>1</v>
      </c>
      <c r="Y146" s="26">
        <f t="shared" si="332"/>
        <v>24.9</v>
      </c>
      <c r="Z146" s="25">
        <f t="shared" si="309"/>
        <v>1</v>
      </c>
      <c r="AA146" s="25">
        <f t="shared" si="310"/>
        <v>0</v>
      </c>
      <c r="AB146" s="25">
        <f t="shared" si="311"/>
        <v>0</v>
      </c>
      <c r="AC146" s="25">
        <f t="shared" si="312"/>
        <v>0</v>
      </c>
      <c r="AD146" s="25">
        <f t="shared" si="313"/>
        <v>0</v>
      </c>
      <c r="AE146" s="25">
        <f t="shared" si="314"/>
        <v>0</v>
      </c>
      <c r="AF146" s="25">
        <f t="shared" si="315"/>
        <v>0</v>
      </c>
      <c r="AG146" s="25">
        <f t="shared" si="316"/>
        <v>0</v>
      </c>
      <c r="AH146" s="25">
        <f t="shared" si="317"/>
        <v>0</v>
      </c>
      <c r="AI146" s="25">
        <f t="shared" si="318"/>
        <v>0</v>
      </c>
      <c r="AJ146" s="25">
        <f t="shared" si="319"/>
        <v>24.9</v>
      </c>
      <c r="AK146" s="25">
        <f t="shared" si="320"/>
        <v>0</v>
      </c>
      <c r="AL146" s="25">
        <f t="shared" si="321"/>
        <v>0</v>
      </c>
      <c r="AM146" s="25">
        <f t="shared" si="322"/>
        <v>0</v>
      </c>
      <c r="AN146" s="25">
        <f t="shared" si="323"/>
        <v>0</v>
      </c>
      <c r="AO146" s="25">
        <f t="shared" si="324"/>
        <v>0</v>
      </c>
      <c r="AP146" s="25">
        <f t="shared" si="325"/>
        <v>0</v>
      </c>
      <c r="AQ146" s="25">
        <f t="shared" si="326"/>
        <v>0</v>
      </c>
      <c r="AR146" s="25">
        <f t="shared" si="327"/>
        <v>0</v>
      </c>
      <c r="AS146" s="29">
        <f t="shared" si="328"/>
        <v>0</v>
      </c>
      <c r="AT146" s="29">
        <f t="shared" si="329"/>
        <v>24.9</v>
      </c>
      <c r="AU146" s="90"/>
      <c r="AV146" s="90"/>
    </row>
    <row r="147" spans="1:48" s="3" customFormat="1" ht="11.25" customHeight="1">
      <c r="A147" s="43"/>
      <c r="B147" s="43"/>
      <c r="C147" s="41" t="s">
        <v>104</v>
      </c>
      <c r="D147" s="27" t="s">
        <v>136</v>
      </c>
      <c r="E147" s="27"/>
      <c r="F147" s="27"/>
      <c r="G147" s="37">
        <v>3</v>
      </c>
      <c r="H147" s="36">
        <v>1</v>
      </c>
      <c r="I147" s="36">
        <v>0</v>
      </c>
      <c r="J147" s="36">
        <v>0</v>
      </c>
      <c r="K147" s="36">
        <v>0</v>
      </c>
      <c r="L147" s="24" t="s">
        <v>145</v>
      </c>
      <c r="M147" s="23">
        <v>42188</v>
      </c>
      <c r="N147" s="23">
        <v>42188</v>
      </c>
      <c r="O147" s="23">
        <v>42201</v>
      </c>
      <c r="P147" s="23">
        <v>42201</v>
      </c>
      <c r="Q147" s="23"/>
      <c r="R147" s="23"/>
      <c r="S147" s="26">
        <v>2</v>
      </c>
      <c r="T147" s="26">
        <f t="shared" si="304"/>
        <v>0</v>
      </c>
      <c r="U147" s="26">
        <f t="shared" si="305"/>
        <v>0</v>
      </c>
      <c r="V147" s="26">
        <f t="shared" si="306"/>
        <v>23.35</v>
      </c>
      <c r="W147" s="26">
        <f t="shared" si="307"/>
        <v>23.35</v>
      </c>
      <c r="X147" s="26">
        <f t="shared" ref="X147" si="345">IF(D147&lt;&gt;"메뉴",0,IF(ISBLANK(R147), 0, 1))</f>
        <v>0</v>
      </c>
      <c r="Y147" s="26">
        <f t="shared" ref="Y147" si="346">IF(ISBLANK(R147), 0, AT147)</f>
        <v>0</v>
      </c>
      <c r="Z147" s="25">
        <f t="shared" si="309"/>
        <v>0</v>
      </c>
      <c r="AA147" s="25">
        <f t="shared" si="310"/>
        <v>0</v>
      </c>
      <c r="AB147" s="25">
        <f t="shared" si="311"/>
        <v>0</v>
      </c>
      <c r="AC147" s="25">
        <f t="shared" si="312"/>
        <v>0</v>
      </c>
      <c r="AD147" s="25">
        <f t="shared" si="313"/>
        <v>0</v>
      </c>
      <c r="AE147" s="25">
        <f t="shared" si="314"/>
        <v>0</v>
      </c>
      <c r="AF147" s="25">
        <f t="shared" si="315"/>
        <v>0</v>
      </c>
      <c r="AG147" s="25">
        <f t="shared" si="316"/>
        <v>0</v>
      </c>
      <c r="AH147" s="25">
        <f t="shared" si="317"/>
        <v>0</v>
      </c>
      <c r="AI147" s="25">
        <f t="shared" si="318"/>
        <v>1</v>
      </c>
      <c r="AJ147" s="25">
        <f t="shared" si="319"/>
        <v>0</v>
      </c>
      <c r="AK147" s="25">
        <f t="shared" si="320"/>
        <v>0</v>
      </c>
      <c r="AL147" s="25">
        <f t="shared" si="321"/>
        <v>0</v>
      </c>
      <c r="AM147" s="25">
        <f t="shared" si="322"/>
        <v>0</v>
      </c>
      <c r="AN147" s="25">
        <f t="shared" si="323"/>
        <v>0</v>
      </c>
      <c r="AO147" s="25">
        <f t="shared" si="324"/>
        <v>0</v>
      </c>
      <c r="AP147" s="25">
        <f t="shared" si="325"/>
        <v>0</v>
      </c>
      <c r="AQ147" s="25">
        <f t="shared" si="326"/>
        <v>0</v>
      </c>
      <c r="AR147" s="25">
        <f t="shared" si="327"/>
        <v>0</v>
      </c>
      <c r="AS147" s="29">
        <f t="shared" si="328"/>
        <v>23.35</v>
      </c>
      <c r="AT147" s="29">
        <f t="shared" si="329"/>
        <v>23.35</v>
      </c>
      <c r="AU147" s="90"/>
      <c r="AV147" s="90"/>
    </row>
    <row r="148" spans="1:48" s="3" customFormat="1" ht="11.25" customHeight="1">
      <c r="A148" s="43"/>
      <c r="B148" s="43"/>
      <c r="C148" s="41" t="s">
        <v>105</v>
      </c>
      <c r="D148" s="27" t="s">
        <v>133</v>
      </c>
      <c r="E148" s="27"/>
      <c r="F148" s="27"/>
      <c r="G148" s="37">
        <v>1</v>
      </c>
      <c r="H148" s="36">
        <v>1</v>
      </c>
      <c r="I148" s="36">
        <v>0</v>
      </c>
      <c r="J148" s="36">
        <v>0</v>
      </c>
      <c r="K148" s="36">
        <v>0</v>
      </c>
      <c r="L148" s="24" t="s">
        <v>252</v>
      </c>
      <c r="M148" s="23">
        <v>42096</v>
      </c>
      <c r="N148" s="23">
        <v>42096</v>
      </c>
      <c r="O148" s="23">
        <v>42096</v>
      </c>
      <c r="P148" s="23">
        <v>42096</v>
      </c>
      <c r="Q148" s="23"/>
      <c r="R148" s="23">
        <v>42143</v>
      </c>
      <c r="S148" s="26">
        <v>1</v>
      </c>
      <c r="T148" s="26">
        <f t="shared" si="304"/>
        <v>0</v>
      </c>
      <c r="U148" s="26">
        <f t="shared" si="305"/>
        <v>0</v>
      </c>
      <c r="V148" s="26">
        <f t="shared" si="306"/>
        <v>10.45</v>
      </c>
      <c r="W148" s="26">
        <f t="shared" si="307"/>
        <v>10.45</v>
      </c>
      <c r="X148" s="26">
        <f t="shared" si="308"/>
        <v>0</v>
      </c>
      <c r="Y148" s="26">
        <f t="shared" si="332"/>
        <v>10.45</v>
      </c>
      <c r="Z148" s="25">
        <f t="shared" si="309"/>
        <v>0</v>
      </c>
      <c r="AA148" s="25">
        <f t="shared" si="310"/>
        <v>0</v>
      </c>
      <c r="AB148" s="25">
        <f t="shared" si="311"/>
        <v>1</v>
      </c>
      <c r="AC148" s="25">
        <f t="shared" si="312"/>
        <v>0</v>
      </c>
      <c r="AD148" s="25">
        <f t="shared" si="313"/>
        <v>0</v>
      </c>
      <c r="AE148" s="25">
        <f t="shared" si="314"/>
        <v>0</v>
      </c>
      <c r="AF148" s="25">
        <f t="shared" si="315"/>
        <v>0</v>
      </c>
      <c r="AG148" s="25">
        <f t="shared" si="316"/>
        <v>0</v>
      </c>
      <c r="AH148" s="25">
        <f t="shared" si="317"/>
        <v>0</v>
      </c>
      <c r="AI148" s="25">
        <f t="shared" si="318"/>
        <v>0</v>
      </c>
      <c r="AJ148" s="25">
        <f t="shared" si="319"/>
        <v>0</v>
      </c>
      <c r="AK148" s="25">
        <f t="shared" si="320"/>
        <v>0</v>
      </c>
      <c r="AL148" s="25">
        <f t="shared" si="321"/>
        <v>10.45</v>
      </c>
      <c r="AM148" s="25">
        <f t="shared" si="322"/>
        <v>0</v>
      </c>
      <c r="AN148" s="25">
        <f t="shared" si="323"/>
        <v>0</v>
      </c>
      <c r="AO148" s="25">
        <f t="shared" si="324"/>
        <v>0</v>
      </c>
      <c r="AP148" s="25">
        <f t="shared" si="325"/>
        <v>0</v>
      </c>
      <c r="AQ148" s="25">
        <f t="shared" si="326"/>
        <v>0</v>
      </c>
      <c r="AR148" s="25">
        <f t="shared" si="327"/>
        <v>0</v>
      </c>
      <c r="AS148" s="29">
        <f t="shared" si="328"/>
        <v>0</v>
      </c>
      <c r="AT148" s="29">
        <f t="shared" si="329"/>
        <v>10.45</v>
      </c>
      <c r="AU148" s="90"/>
      <c r="AV148" s="90"/>
    </row>
    <row r="149" spans="1:48" s="3" customFormat="1" ht="11.25" customHeight="1">
      <c r="A149" s="43"/>
      <c r="B149" s="43"/>
      <c r="C149" s="41" t="s">
        <v>254</v>
      </c>
      <c r="D149" s="27" t="s">
        <v>246</v>
      </c>
      <c r="E149" s="27"/>
      <c r="F149" s="27"/>
      <c r="G149" s="37">
        <v>1</v>
      </c>
      <c r="H149" s="36">
        <v>0</v>
      </c>
      <c r="I149" s="36">
        <v>1</v>
      </c>
      <c r="J149" s="36">
        <v>0</v>
      </c>
      <c r="K149" s="36">
        <v>0</v>
      </c>
      <c r="L149" s="24" t="s">
        <v>252</v>
      </c>
      <c r="M149" s="23">
        <v>42096</v>
      </c>
      <c r="N149" s="23">
        <v>42096</v>
      </c>
      <c r="O149" s="23">
        <v>42096</v>
      </c>
      <c r="P149" s="23">
        <v>42096</v>
      </c>
      <c r="Q149" s="23"/>
      <c r="R149" s="23">
        <v>42143</v>
      </c>
      <c r="S149" s="26">
        <v>1</v>
      </c>
      <c r="T149" s="26">
        <f t="shared" si="304"/>
        <v>0</v>
      </c>
      <c r="U149" s="26">
        <f t="shared" si="305"/>
        <v>0</v>
      </c>
      <c r="V149" s="26">
        <f t="shared" si="306"/>
        <v>11</v>
      </c>
      <c r="W149" s="26">
        <f t="shared" si="307"/>
        <v>11</v>
      </c>
      <c r="X149" s="26">
        <f t="shared" ref="X149:X150" si="347">IF(D149&lt;&gt;"메뉴",0,IF(ISBLANK(R149), 0, 1))</f>
        <v>0</v>
      </c>
      <c r="Y149" s="26">
        <f t="shared" ref="Y149:Y150" si="348">IF(ISBLANK(R149), 0, AT149)</f>
        <v>11</v>
      </c>
      <c r="Z149" s="25">
        <f t="shared" si="309"/>
        <v>0</v>
      </c>
      <c r="AA149" s="25">
        <f t="shared" si="310"/>
        <v>0</v>
      </c>
      <c r="AB149" s="25">
        <f t="shared" si="311"/>
        <v>1</v>
      </c>
      <c r="AC149" s="25">
        <f t="shared" si="312"/>
        <v>0</v>
      </c>
      <c r="AD149" s="25">
        <f t="shared" si="313"/>
        <v>0</v>
      </c>
      <c r="AE149" s="25">
        <f t="shared" si="314"/>
        <v>0</v>
      </c>
      <c r="AF149" s="25">
        <f t="shared" si="315"/>
        <v>0</v>
      </c>
      <c r="AG149" s="25">
        <f t="shared" si="316"/>
        <v>0</v>
      </c>
      <c r="AH149" s="25">
        <f t="shared" si="317"/>
        <v>0</v>
      </c>
      <c r="AI149" s="25">
        <f t="shared" si="318"/>
        <v>0</v>
      </c>
      <c r="AJ149" s="25">
        <f t="shared" si="319"/>
        <v>0</v>
      </c>
      <c r="AK149" s="25">
        <f t="shared" si="320"/>
        <v>0</v>
      </c>
      <c r="AL149" s="25">
        <f t="shared" si="321"/>
        <v>11</v>
      </c>
      <c r="AM149" s="25">
        <f t="shared" si="322"/>
        <v>0</v>
      </c>
      <c r="AN149" s="25">
        <f t="shared" si="323"/>
        <v>0</v>
      </c>
      <c r="AO149" s="25">
        <f t="shared" si="324"/>
        <v>0</v>
      </c>
      <c r="AP149" s="25">
        <f t="shared" si="325"/>
        <v>0</v>
      </c>
      <c r="AQ149" s="25">
        <f t="shared" si="326"/>
        <v>0</v>
      </c>
      <c r="AR149" s="25">
        <f t="shared" si="327"/>
        <v>0</v>
      </c>
      <c r="AS149" s="29">
        <f t="shared" si="328"/>
        <v>0</v>
      </c>
      <c r="AT149" s="29">
        <f t="shared" si="329"/>
        <v>11</v>
      </c>
      <c r="AU149" s="90"/>
      <c r="AV149" s="90"/>
    </row>
    <row r="150" spans="1:48" s="3" customFormat="1" ht="11.25" customHeight="1">
      <c r="A150" s="43"/>
      <c r="B150" s="43"/>
      <c r="C150" s="41" t="s">
        <v>103</v>
      </c>
      <c r="D150" s="27" t="s">
        <v>107</v>
      </c>
      <c r="E150" s="27"/>
      <c r="F150" s="27"/>
      <c r="G150" s="37">
        <v>2</v>
      </c>
      <c r="H150" s="36">
        <v>1</v>
      </c>
      <c r="I150" s="36">
        <v>1</v>
      </c>
      <c r="J150" s="36">
        <v>1</v>
      </c>
      <c r="K150" s="36">
        <v>1</v>
      </c>
      <c r="L150" s="24" t="s">
        <v>252</v>
      </c>
      <c r="M150" s="23">
        <v>42096</v>
      </c>
      <c r="N150" s="23">
        <v>42096</v>
      </c>
      <c r="O150" s="23">
        <v>42096</v>
      </c>
      <c r="P150" s="23">
        <v>42096</v>
      </c>
      <c r="Q150" s="23"/>
      <c r="R150" s="23">
        <v>42143</v>
      </c>
      <c r="S150" s="26">
        <v>1</v>
      </c>
      <c r="T150" s="26">
        <f t="shared" si="304"/>
        <v>1</v>
      </c>
      <c r="U150" s="26">
        <f t="shared" si="305"/>
        <v>1</v>
      </c>
      <c r="V150" s="26">
        <f t="shared" si="306"/>
        <v>29.45</v>
      </c>
      <c r="W150" s="26">
        <f t="shared" si="307"/>
        <v>29.45</v>
      </c>
      <c r="X150" s="26">
        <f t="shared" si="347"/>
        <v>1</v>
      </c>
      <c r="Y150" s="26">
        <f t="shared" si="348"/>
        <v>29.45</v>
      </c>
      <c r="Z150" s="25">
        <f t="shared" ref="Z150" si="349">IF(S150 &amp; D150 = "1메뉴",1,0)</f>
        <v>1</v>
      </c>
      <c r="AA150" s="25">
        <f t="shared" ref="AA150" si="350">IF(S150 &amp; D150 = "1출력물",1,0)</f>
        <v>0</v>
      </c>
      <c r="AB150" s="25">
        <f t="shared" ref="AB150" si="351">IF(S150 &amp; D150 = "1팝업",1,0)</f>
        <v>0</v>
      </c>
      <c r="AC150" s="25">
        <f t="shared" ref="AC150" si="352">IF(S150 &amp; D150 = "1탭",1,0)</f>
        <v>0</v>
      </c>
      <c r="AD150" s="25">
        <f t="shared" ref="AD150" si="353">IF(S150 &amp; D150 = "1배치",1,0)</f>
        <v>0</v>
      </c>
      <c r="AE150" s="25">
        <f t="shared" ref="AE150" si="354">IF(S150 &amp; D150 = "2메뉴",1,0)</f>
        <v>0</v>
      </c>
      <c r="AF150" s="25">
        <f t="shared" ref="AF150" si="355">IF(S150 &amp; D150 = "2출력물",1,0)</f>
        <v>0</v>
      </c>
      <c r="AG150" s="25">
        <f t="shared" ref="AG150" si="356">IF(S150 &amp; D150 = "2팝업",1,0)</f>
        <v>0</v>
      </c>
      <c r="AH150" s="25">
        <f t="shared" ref="AH150" si="357">IF(S150 &amp; D150 = "2탭",1,0)</f>
        <v>0</v>
      </c>
      <c r="AI150" s="25">
        <f t="shared" ref="AI150" si="358">IF(S150 &amp; D150 = "2배치",1,0)</f>
        <v>0</v>
      </c>
      <c r="AJ150" s="25">
        <f t="shared" ref="AJ150" si="359">IF(S150 &amp; D150 = "1메뉴",G150*6.45 + H150*4 + I150*4.55 + J150*4 + K150*4,0)</f>
        <v>29.45</v>
      </c>
      <c r="AK150" s="25">
        <f t="shared" ref="AK150" si="360">IF(S150 &amp; D150 = "1출력물",G150*5.4 + H150*4 + I150*4.55 + J150*4 + K150*4,0)</f>
        <v>0</v>
      </c>
      <c r="AL150" s="25">
        <f t="shared" ref="AL150" si="361">IF(S150 &amp; D150 = "1팝업",G150*6.45 + H150*4 + I150*4.55 + J150*4 + K150*4,0)</f>
        <v>0</v>
      </c>
      <c r="AM150" s="25">
        <f t="shared" ref="AM150" si="362">IF(S150 &amp; D150 = "1탭",G150*6.45 + H150*4 + I150*4.55 + J150*4 + K150*4,0)</f>
        <v>0</v>
      </c>
      <c r="AN150" s="25">
        <f t="shared" ref="AN150" si="363">IF(S150 &amp; D150 = "1배치",G150*6.45 + H150*4 + I150*4.55 + J150*4 + K150*4,0)</f>
        <v>0</v>
      </c>
      <c r="AO150" s="25">
        <f t="shared" ref="AO150" si="364">IF(S150 &amp; D150 = "2메뉴",G150*6.45 + H150*4 + I150*4.55 + J150*4 + K150*4,0)</f>
        <v>0</v>
      </c>
      <c r="AP150" s="25">
        <f t="shared" ref="AP150" si="365">IF(S150 &amp; D150 = "2출력물",G150*5.4 + H150*4 + I150*4.55 + J150*4 + K150*4,0)</f>
        <v>0</v>
      </c>
      <c r="AQ150" s="25">
        <f t="shared" ref="AQ150" si="366">IF(S150 &amp; D150 = "2팝업",G150*6.45 + H150*4 + I150*4.55 + J150*4 + K150*4,0)</f>
        <v>0</v>
      </c>
      <c r="AR150" s="25">
        <f t="shared" ref="AR150" si="367">IF(S150 &amp; D150 = "2탭",G150*6.45 + H150*4 + I150*4.55 + J150*4 + K150*4,0)</f>
        <v>0</v>
      </c>
      <c r="AS150" s="29">
        <f t="shared" ref="AS150" si="368">IF(S150 &amp; D150 = "2배치",G150*6.45 + H150*4 + I150*4.55 + J150*4 + K150*4,0)</f>
        <v>0</v>
      </c>
      <c r="AT150" s="29">
        <f t="shared" ref="AT150" si="369">SUM(AJ150:AS150)</f>
        <v>29.45</v>
      </c>
      <c r="AU150" s="90"/>
      <c r="AV150" s="90"/>
    </row>
    <row r="151" spans="1:48" s="3" customFormat="1" ht="11.25" customHeight="1">
      <c r="A151" s="43"/>
      <c r="B151" s="43"/>
      <c r="C151" s="41" t="s">
        <v>295</v>
      </c>
      <c r="D151" s="27" t="s">
        <v>131</v>
      </c>
      <c r="E151" s="27"/>
      <c r="F151" s="27"/>
      <c r="G151" s="37">
        <v>2</v>
      </c>
      <c r="H151" s="36">
        <v>0</v>
      </c>
      <c r="I151" s="36">
        <v>1</v>
      </c>
      <c r="J151" s="36">
        <v>0</v>
      </c>
      <c r="K151" s="36">
        <v>0</v>
      </c>
      <c r="L151" s="24" t="s">
        <v>106</v>
      </c>
      <c r="M151" s="23">
        <v>42142</v>
      </c>
      <c r="N151" s="23">
        <v>42142</v>
      </c>
      <c r="O151" s="23">
        <v>42143</v>
      </c>
      <c r="P151" s="23">
        <v>42143</v>
      </c>
      <c r="Q151" s="23"/>
      <c r="R151" s="23">
        <v>42143</v>
      </c>
      <c r="S151" s="26">
        <v>1</v>
      </c>
      <c r="T151" s="26">
        <f t="shared" si="304"/>
        <v>0</v>
      </c>
      <c r="U151" s="26">
        <f t="shared" si="305"/>
        <v>0</v>
      </c>
      <c r="V151" s="26">
        <f t="shared" si="306"/>
        <v>15.350000000000001</v>
      </c>
      <c r="W151" s="26">
        <f t="shared" si="307"/>
        <v>15.350000000000001</v>
      </c>
      <c r="X151" s="26">
        <f t="shared" ref="X151" si="370">IF(D151&lt;&gt;"메뉴",0,IF(ISBLANK(R151), 0, 1))</f>
        <v>0</v>
      </c>
      <c r="Y151" s="26">
        <f t="shared" ref="Y151" si="371">IF(ISBLANK(R151), 0, AT151)</f>
        <v>15.350000000000001</v>
      </c>
      <c r="Z151" s="25">
        <f t="shared" ref="Z151" si="372">IF(S151 &amp; D151 = "1메뉴",1,0)</f>
        <v>0</v>
      </c>
      <c r="AA151" s="25">
        <f t="shared" ref="AA151" si="373">IF(S151 &amp; D151 = "1출력물",1,0)</f>
        <v>1</v>
      </c>
      <c r="AB151" s="25">
        <f t="shared" ref="AB151" si="374">IF(S151 &amp; D151 = "1팝업",1,0)</f>
        <v>0</v>
      </c>
      <c r="AC151" s="25">
        <f t="shared" ref="AC151" si="375">IF(S151 &amp; D151 = "1탭",1,0)</f>
        <v>0</v>
      </c>
      <c r="AD151" s="25">
        <f t="shared" ref="AD151" si="376">IF(S151 &amp; D151 = "1배치",1,0)</f>
        <v>0</v>
      </c>
      <c r="AE151" s="25">
        <f t="shared" ref="AE151" si="377">IF(S151 &amp; D151 = "2메뉴",1,0)</f>
        <v>0</v>
      </c>
      <c r="AF151" s="25">
        <f t="shared" ref="AF151" si="378">IF(S151 &amp; D151 = "2출력물",1,0)</f>
        <v>0</v>
      </c>
      <c r="AG151" s="25">
        <f t="shared" ref="AG151" si="379">IF(S151 &amp; D151 = "2팝업",1,0)</f>
        <v>0</v>
      </c>
      <c r="AH151" s="25">
        <f t="shared" ref="AH151" si="380">IF(S151 &amp; D151 = "2탭",1,0)</f>
        <v>0</v>
      </c>
      <c r="AI151" s="25">
        <f t="shared" ref="AI151" si="381">IF(S151 &amp; D151 = "2배치",1,0)</f>
        <v>0</v>
      </c>
      <c r="AJ151" s="25">
        <f t="shared" ref="AJ151" si="382">IF(S151 &amp; D151 = "1메뉴",G151*6.45 + H151*4 + I151*4.55 + J151*4 + K151*4,0)</f>
        <v>0</v>
      </c>
      <c r="AK151" s="25">
        <f t="shared" ref="AK151" si="383">IF(S151 &amp; D151 = "1출력물",G151*5.4 + H151*4 + I151*4.55 + J151*4 + K151*4,0)</f>
        <v>15.350000000000001</v>
      </c>
      <c r="AL151" s="25">
        <f t="shared" ref="AL151" si="384">IF(S151 &amp; D151 = "1팝업",G151*6.45 + H151*4 + I151*4.55 + J151*4 + K151*4,0)</f>
        <v>0</v>
      </c>
      <c r="AM151" s="25">
        <f t="shared" ref="AM151" si="385">IF(S151 &amp; D151 = "1탭",G151*6.45 + H151*4 + I151*4.55 + J151*4 + K151*4,0)</f>
        <v>0</v>
      </c>
      <c r="AN151" s="25">
        <f t="shared" ref="AN151" si="386">IF(S151 &amp; D151 = "1배치",G151*6.45 + H151*4 + I151*4.55 + J151*4 + K151*4,0)</f>
        <v>0</v>
      </c>
      <c r="AO151" s="25">
        <f t="shared" ref="AO151" si="387">IF(S151 &amp; D151 = "2메뉴",G151*6.45 + H151*4 + I151*4.55 + J151*4 + K151*4,0)</f>
        <v>0</v>
      </c>
      <c r="AP151" s="25">
        <f t="shared" ref="AP151" si="388">IF(S151 &amp; D151 = "2출력물",G151*5.4 + H151*4 + I151*4.55 + J151*4 + K151*4,0)</f>
        <v>0</v>
      </c>
      <c r="AQ151" s="25">
        <f t="shared" ref="AQ151" si="389">IF(S151 &amp; D151 = "2팝업",G151*6.45 + H151*4 + I151*4.55 + J151*4 + K151*4,0)</f>
        <v>0</v>
      </c>
      <c r="AR151" s="25">
        <f t="shared" ref="AR151" si="390">IF(S151 &amp; D151 = "2탭",G151*6.45 + H151*4 + I151*4.55 + J151*4 + K151*4,0)</f>
        <v>0</v>
      </c>
      <c r="AS151" s="29">
        <f t="shared" ref="AS151" si="391">IF(S151 &amp; D151 = "2배치",G151*6.45 + H151*4 + I151*4.55 + J151*4 + K151*4,0)</f>
        <v>0</v>
      </c>
      <c r="AT151" s="29">
        <f t="shared" ref="AT151" si="392">SUM(AJ151:AS151)</f>
        <v>15.350000000000001</v>
      </c>
      <c r="AU151" s="90"/>
      <c r="AV151" s="90"/>
    </row>
    <row r="152" spans="1:48" s="3" customFormat="1" ht="11.25" customHeight="1">
      <c r="A152" s="44"/>
      <c r="B152" s="44"/>
      <c r="C152" s="41" t="s">
        <v>296</v>
      </c>
      <c r="D152" s="27" t="s">
        <v>131</v>
      </c>
      <c r="E152" s="27"/>
      <c r="F152" s="27"/>
      <c r="G152" s="37">
        <v>2</v>
      </c>
      <c r="H152" s="36">
        <v>0</v>
      </c>
      <c r="I152" s="36">
        <v>1</v>
      </c>
      <c r="J152" s="36">
        <v>0</v>
      </c>
      <c r="K152" s="36">
        <v>0</v>
      </c>
      <c r="L152" s="24" t="s">
        <v>106</v>
      </c>
      <c r="M152" s="23">
        <v>42142</v>
      </c>
      <c r="N152" s="23">
        <v>42142</v>
      </c>
      <c r="O152" s="23">
        <v>42143</v>
      </c>
      <c r="P152" s="23">
        <v>42143</v>
      </c>
      <c r="Q152" s="23"/>
      <c r="R152" s="23">
        <v>42143</v>
      </c>
      <c r="S152" s="26">
        <v>1</v>
      </c>
      <c r="T152" s="26">
        <f t="shared" si="304"/>
        <v>0</v>
      </c>
      <c r="U152" s="26">
        <f t="shared" si="305"/>
        <v>0</v>
      </c>
      <c r="V152" s="26">
        <f t="shared" si="306"/>
        <v>15.350000000000001</v>
      </c>
      <c r="W152" s="26">
        <f t="shared" si="307"/>
        <v>15.350000000000001</v>
      </c>
      <c r="X152" s="26">
        <f t="shared" si="308"/>
        <v>0</v>
      </c>
      <c r="Y152" s="26">
        <f t="shared" si="332"/>
        <v>15.350000000000001</v>
      </c>
      <c r="Z152" s="25">
        <f t="shared" si="309"/>
        <v>0</v>
      </c>
      <c r="AA152" s="25">
        <f t="shared" si="310"/>
        <v>1</v>
      </c>
      <c r="AB152" s="25">
        <f t="shared" si="311"/>
        <v>0</v>
      </c>
      <c r="AC152" s="25">
        <f t="shared" si="312"/>
        <v>0</v>
      </c>
      <c r="AD152" s="25">
        <f t="shared" si="313"/>
        <v>0</v>
      </c>
      <c r="AE152" s="25">
        <f t="shared" si="314"/>
        <v>0</v>
      </c>
      <c r="AF152" s="25">
        <f t="shared" si="315"/>
        <v>0</v>
      </c>
      <c r="AG152" s="25">
        <f t="shared" si="316"/>
        <v>0</v>
      </c>
      <c r="AH152" s="25">
        <f t="shared" si="317"/>
        <v>0</v>
      </c>
      <c r="AI152" s="25">
        <f t="shared" si="318"/>
        <v>0</v>
      </c>
      <c r="AJ152" s="25">
        <f t="shared" si="319"/>
        <v>0</v>
      </c>
      <c r="AK152" s="25">
        <f t="shared" si="320"/>
        <v>15.350000000000001</v>
      </c>
      <c r="AL152" s="25">
        <f t="shared" si="321"/>
        <v>0</v>
      </c>
      <c r="AM152" s="25">
        <f t="shared" si="322"/>
        <v>0</v>
      </c>
      <c r="AN152" s="25">
        <f t="shared" si="323"/>
        <v>0</v>
      </c>
      <c r="AO152" s="25">
        <f t="shared" si="324"/>
        <v>0</v>
      </c>
      <c r="AP152" s="25">
        <f t="shared" si="325"/>
        <v>0</v>
      </c>
      <c r="AQ152" s="25">
        <f t="shared" si="326"/>
        <v>0</v>
      </c>
      <c r="AR152" s="25">
        <f t="shared" si="327"/>
        <v>0</v>
      </c>
      <c r="AS152" s="29">
        <f t="shared" si="328"/>
        <v>0</v>
      </c>
      <c r="AT152" s="29">
        <f t="shared" si="329"/>
        <v>15.350000000000001</v>
      </c>
      <c r="AU152" s="91"/>
      <c r="AV152" s="91"/>
    </row>
    <row r="153" spans="1:48" s="3" customFormat="1" ht="11.25" customHeight="1">
      <c r="A153" s="15"/>
      <c r="B153" s="21"/>
      <c r="C153" s="10"/>
      <c r="D153" s="11"/>
      <c r="E153" s="11"/>
      <c r="F153" s="11"/>
      <c r="G153" s="33"/>
      <c r="H153" s="11"/>
      <c r="I153" s="11"/>
      <c r="J153" s="11"/>
      <c r="K153" s="11"/>
      <c r="L153" s="12"/>
      <c r="M153" s="13"/>
      <c r="N153" s="13"/>
      <c r="O153" s="13"/>
      <c r="P153" s="13"/>
      <c r="Q153" s="13"/>
      <c r="R153" s="13"/>
      <c r="S153" s="14"/>
      <c r="T153" s="14"/>
      <c r="U153" s="14"/>
      <c r="V153" s="14"/>
      <c r="W153" s="14"/>
      <c r="X153" s="14"/>
      <c r="Y153" s="14"/>
    </row>
    <row r="154" spans="1:48" s="3" customFormat="1" ht="11.25" customHeight="1">
      <c r="A154" s="15"/>
      <c r="B154" s="21"/>
      <c r="C154" s="10"/>
      <c r="D154" s="11"/>
      <c r="E154" s="11"/>
      <c r="F154" s="11"/>
      <c r="G154" s="33"/>
      <c r="H154" s="11"/>
      <c r="I154" s="11"/>
      <c r="J154" s="11"/>
      <c r="K154" s="11"/>
      <c r="L154" s="12"/>
      <c r="M154" s="13"/>
      <c r="N154" s="13"/>
      <c r="O154" s="13"/>
      <c r="P154" s="13"/>
      <c r="Q154" s="13"/>
      <c r="R154" s="13"/>
      <c r="S154" s="14"/>
      <c r="T154" s="14"/>
      <c r="U154" s="14"/>
      <c r="V154" s="14"/>
      <c r="W154" s="14"/>
      <c r="X154" s="14"/>
      <c r="Y154" s="14"/>
    </row>
    <row r="155" spans="1:48" ht="11.25" customHeight="1">
      <c r="A155" s="45"/>
      <c r="B155" s="46"/>
      <c r="C155" s="45"/>
      <c r="D155" s="45"/>
      <c r="E155" s="74"/>
      <c r="F155" s="74"/>
      <c r="G155" s="47"/>
      <c r="H155" s="48"/>
      <c r="I155" s="48"/>
      <c r="J155" s="48"/>
      <c r="K155" s="48"/>
      <c r="L155" s="49"/>
      <c r="M155" s="50"/>
      <c r="N155" s="50"/>
      <c r="O155" s="50"/>
      <c r="P155" s="50"/>
      <c r="Q155" s="50"/>
      <c r="R155" s="50"/>
      <c r="S155" s="45"/>
      <c r="T155" s="45"/>
      <c r="U155" s="45"/>
      <c r="V155" s="45"/>
      <c r="W155" s="45"/>
      <c r="X155" s="45"/>
      <c r="Y155" s="45"/>
      <c r="Z155" s="3"/>
      <c r="AA155" s="3"/>
      <c r="AB155" s="3"/>
      <c r="AC155" s="3"/>
      <c r="AD155" s="3"/>
      <c r="AE155" s="3"/>
      <c r="AF155" s="3"/>
      <c r="AG155" s="3"/>
      <c r="AH155" s="3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</row>
    <row r="156" spans="1:48" ht="11.25" customHeight="1">
      <c r="A156" s="57" t="s">
        <v>12</v>
      </c>
      <c r="B156" s="57" t="s">
        <v>5</v>
      </c>
      <c r="C156" s="57" t="s">
        <v>24</v>
      </c>
      <c r="D156" s="57" t="s">
        <v>25</v>
      </c>
      <c r="E156" s="75"/>
      <c r="F156" s="75"/>
      <c r="G156" s="51"/>
      <c r="H156" s="52"/>
      <c r="I156" s="53"/>
      <c r="J156" s="53"/>
      <c r="K156" s="53"/>
      <c r="L156" s="49"/>
      <c r="M156" s="50"/>
      <c r="N156" s="50"/>
      <c r="O156" s="50"/>
      <c r="P156" s="50"/>
      <c r="Q156" s="50"/>
      <c r="R156" s="50"/>
      <c r="S156" s="45"/>
      <c r="T156" s="45"/>
      <c r="U156" s="45"/>
      <c r="V156" s="45"/>
      <c r="W156" s="45"/>
      <c r="X156" s="45"/>
      <c r="Y156" s="45"/>
      <c r="Z156" s="3"/>
      <c r="AA156" s="3"/>
      <c r="AB156" s="3"/>
      <c r="AC156" s="3"/>
      <c r="AD156" s="3"/>
      <c r="AE156" s="3"/>
      <c r="AF156" s="3"/>
      <c r="AG156" s="3"/>
      <c r="AH156" s="3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</row>
    <row r="157" spans="1:48" ht="11.25" customHeight="1">
      <c r="A157" s="57" t="s">
        <v>0</v>
      </c>
      <c r="B157" s="58">
        <f>COUNTIF(D5:D152,"메뉴")</f>
        <v>50</v>
      </c>
      <c r="C157" s="58">
        <f>SUM(Z5:Z152)</f>
        <v>47</v>
      </c>
      <c r="D157" s="58">
        <f>SUM(AE5:AE152)</f>
        <v>3</v>
      </c>
      <c r="E157" s="76"/>
      <c r="F157" s="76"/>
      <c r="G157" s="54"/>
      <c r="H157" s="49"/>
      <c r="I157" s="49"/>
      <c r="J157" s="49"/>
      <c r="K157" s="49"/>
      <c r="L157" s="49"/>
      <c r="M157" s="50"/>
      <c r="N157" s="50"/>
      <c r="O157" s="50"/>
      <c r="P157" s="50"/>
      <c r="Q157" s="50"/>
      <c r="R157" s="50"/>
      <c r="S157" s="45"/>
      <c r="T157" s="45"/>
      <c r="U157" s="45"/>
      <c r="V157" s="45"/>
      <c r="W157" s="45"/>
      <c r="X157" s="45"/>
      <c r="Y157" s="45"/>
      <c r="Z157" s="3"/>
      <c r="AA157" s="3"/>
      <c r="AB157" s="3"/>
      <c r="AC157" s="3"/>
      <c r="AD157" s="3"/>
      <c r="AE157" s="3"/>
      <c r="AF157" s="3"/>
      <c r="AG157" s="3"/>
      <c r="AH157" s="3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</row>
    <row r="158" spans="1:48" ht="11.25" customHeight="1">
      <c r="A158" s="57" t="s">
        <v>1</v>
      </c>
      <c r="B158" s="58">
        <f>COUNTIF(D5:D152,"출력물")</f>
        <v>9</v>
      </c>
      <c r="C158" s="58">
        <f>SUM(AA5:AA152)</f>
        <v>6</v>
      </c>
      <c r="D158" s="58">
        <f>SUM(AF5:AF152)</f>
        <v>3</v>
      </c>
      <c r="E158" s="76"/>
      <c r="F158" s="76"/>
      <c r="G158" s="54"/>
      <c r="H158" s="49"/>
      <c r="I158" s="49"/>
      <c r="J158" s="49"/>
      <c r="K158" s="49"/>
      <c r="L158" s="49"/>
      <c r="M158" s="50"/>
      <c r="N158" s="50"/>
      <c r="O158" s="50"/>
      <c r="P158" s="50"/>
      <c r="Q158" s="50"/>
      <c r="R158" s="50"/>
      <c r="S158" s="45"/>
      <c r="T158" s="45"/>
      <c r="U158" s="45"/>
      <c r="V158" s="45"/>
      <c r="W158" s="45"/>
      <c r="X158" s="45"/>
      <c r="Y158" s="45"/>
      <c r="Z158" s="3"/>
      <c r="AA158" s="3"/>
      <c r="AB158" s="3"/>
      <c r="AC158" s="3"/>
      <c r="AD158" s="3"/>
      <c r="AE158" s="3"/>
      <c r="AF158" s="3"/>
      <c r="AG158" s="3"/>
      <c r="AH158" s="3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</row>
    <row r="159" spans="1:48" ht="11.25" customHeight="1">
      <c r="A159" s="57" t="s">
        <v>2</v>
      </c>
      <c r="B159" s="58">
        <f>COUNTIF(D5:D152,"팝업")</f>
        <v>57</v>
      </c>
      <c r="C159" s="58">
        <f>SUM(AB5:AB152)</f>
        <v>55</v>
      </c>
      <c r="D159" s="58">
        <f>SUM(AG5:AG152)</f>
        <v>2</v>
      </c>
      <c r="E159" s="76"/>
      <c r="F159" s="76"/>
      <c r="G159" s="54"/>
      <c r="H159" s="49"/>
      <c r="I159" s="49"/>
      <c r="J159" s="49"/>
      <c r="K159" s="49"/>
      <c r="L159" s="49"/>
      <c r="M159" s="50"/>
      <c r="N159" s="50"/>
      <c r="O159" s="50"/>
      <c r="P159" s="50"/>
      <c r="Q159" s="50"/>
      <c r="R159" s="50"/>
      <c r="S159" s="45"/>
      <c r="T159" s="45"/>
      <c r="U159" s="45"/>
      <c r="V159" s="45"/>
      <c r="W159" s="45"/>
      <c r="X159" s="45"/>
      <c r="Y159" s="45"/>
      <c r="Z159" s="3"/>
      <c r="AA159" s="3"/>
      <c r="AB159" s="3"/>
      <c r="AC159" s="3"/>
      <c r="AD159" s="3"/>
      <c r="AE159" s="3"/>
      <c r="AF159" s="3"/>
      <c r="AG159" s="3"/>
      <c r="AH159" s="3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</row>
    <row r="160" spans="1:48" ht="11.25" customHeight="1">
      <c r="A160" s="57" t="s">
        <v>3</v>
      </c>
      <c r="B160" s="58">
        <f>COUNTIF(D5:D152,"탭")</f>
        <v>30</v>
      </c>
      <c r="C160" s="58">
        <f>SUM(AC5:AC152)</f>
        <v>30</v>
      </c>
      <c r="D160" s="58">
        <f>SUM(AH5:AH152)</f>
        <v>0</v>
      </c>
      <c r="E160" s="76"/>
      <c r="F160" s="76"/>
      <c r="G160" s="54"/>
      <c r="H160" s="49"/>
      <c r="I160" s="49"/>
      <c r="J160" s="49"/>
      <c r="K160" s="49"/>
      <c r="L160" s="49"/>
      <c r="M160" s="50"/>
      <c r="N160" s="50"/>
      <c r="O160" s="50"/>
      <c r="P160" s="50"/>
      <c r="Q160" s="50"/>
      <c r="R160" s="50"/>
      <c r="S160" s="45"/>
      <c r="T160" s="45"/>
      <c r="U160" s="45"/>
      <c r="V160" s="45"/>
      <c r="W160" s="45"/>
      <c r="X160" s="45"/>
      <c r="Y160" s="45"/>
      <c r="Z160" s="3"/>
      <c r="AA160" s="3"/>
      <c r="AB160" s="3"/>
      <c r="AC160" s="3"/>
      <c r="AD160" s="3"/>
      <c r="AE160" s="3"/>
      <c r="AF160" s="3"/>
      <c r="AG160" s="3"/>
      <c r="AH160" s="3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</row>
    <row r="161" spans="1:47" s="6" customFormat="1" ht="11.25" customHeight="1">
      <c r="A161" s="57" t="s">
        <v>11</v>
      </c>
      <c r="B161" s="58">
        <f>COUNTIF(D5:D152,"배치")</f>
        <v>2</v>
      </c>
      <c r="C161" s="58">
        <f>SUM(AD5:AD152)</f>
        <v>0</v>
      </c>
      <c r="D161" s="58">
        <f>SUM(AI5:AI152)</f>
        <v>2</v>
      </c>
      <c r="E161" s="76"/>
      <c r="F161" s="76"/>
      <c r="G161" s="54"/>
      <c r="H161" s="49"/>
      <c r="I161" s="49"/>
      <c r="J161" s="49"/>
      <c r="K161" s="49"/>
      <c r="L161" s="49"/>
      <c r="M161" s="50"/>
      <c r="N161" s="50"/>
      <c r="O161" s="50"/>
      <c r="P161" s="50"/>
      <c r="Q161" s="50"/>
      <c r="R161" s="50"/>
      <c r="S161" s="45"/>
      <c r="T161" s="45"/>
      <c r="U161" s="45"/>
      <c r="V161" s="45"/>
      <c r="W161" s="45"/>
      <c r="X161" s="45"/>
      <c r="Y161" s="45"/>
      <c r="Z161" s="3"/>
      <c r="AA161" s="3"/>
      <c r="AB161" s="3"/>
      <c r="AC161" s="3"/>
      <c r="AD161" s="3"/>
      <c r="AE161" s="3"/>
      <c r="AF161" s="3"/>
      <c r="AG161" s="3"/>
      <c r="AH161" s="3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</row>
    <row r="162" spans="1:47" ht="11.25" customHeight="1">
      <c r="A162" s="57" t="s">
        <v>4</v>
      </c>
      <c r="B162" s="59">
        <f>SUM(B157:B161)</f>
        <v>148</v>
      </c>
      <c r="C162" s="59">
        <f>SUM(C157:C161)</f>
        <v>138</v>
      </c>
      <c r="D162" s="59">
        <f>SUM(D157:D161)</f>
        <v>10</v>
      </c>
      <c r="E162" s="76"/>
      <c r="F162" s="76"/>
      <c r="G162" s="54"/>
      <c r="H162" s="49"/>
      <c r="I162" s="49"/>
      <c r="J162" s="49"/>
      <c r="K162" s="49"/>
      <c r="L162" s="49"/>
      <c r="M162" s="50"/>
      <c r="N162" s="50"/>
      <c r="O162" s="50"/>
      <c r="P162" s="50"/>
      <c r="Q162" s="50"/>
      <c r="R162" s="50"/>
      <c r="S162" s="45"/>
      <c r="T162" s="45"/>
      <c r="U162" s="45"/>
      <c r="V162" s="45"/>
      <c r="W162" s="45"/>
      <c r="X162" s="45"/>
      <c r="Y162" s="45"/>
      <c r="Z162" s="3"/>
      <c r="AA162" s="3"/>
      <c r="AB162" s="3"/>
      <c r="AC162" s="3"/>
      <c r="AD162" s="3"/>
      <c r="AE162" s="3"/>
      <c r="AF162" s="3"/>
      <c r="AG162" s="3"/>
      <c r="AH162" s="3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</row>
    <row r="163" spans="1:47" ht="11.25" customHeight="1">
      <c r="A163" s="3"/>
      <c r="B163" s="60"/>
      <c r="C163" s="3"/>
      <c r="D163" s="3"/>
      <c r="E163" s="77"/>
      <c r="F163" s="77"/>
      <c r="G163" s="47"/>
      <c r="H163" s="48"/>
      <c r="I163" s="48"/>
      <c r="J163" s="48"/>
      <c r="K163" s="48"/>
      <c r="L163" s="49"/>
      <c r="M163" s="50"/>
      <c r="N163" s="50"/>
      <c r="O163" s="50"/>
      <c r="P163" s="50"/>
      <c r="Q163" s="50"/>
      <c r="R163" s="50"/>
      <c r="S163" s="45"/>
      <c r="T163" s="45"/>
      <c r="U163" s="45"/>
      <c r="V163" s="45"/>
      <c r="W163" s="45"/>
      <c r="X163" s="45"/>
      <c r="Y163" s="45"/>
      <c r="Z163" s="3"/>
      <c r="AA163" s="3"/>
      <c r="AB163" s="3"/>
      <c r="AC163" s="3"/>
      <c r="AD163" s="3"/>
      <c r="AE163" s="3"/>
      <c r="AF163" s="3"/>
      <c r="AG163" s="3"/>
      <c r="AH163" s="3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</row>
    <row r="164" spans="1:47" s="6" customFormat="1" ht="11.25" customHeight="1">
      <c r="A164" s="3"/>
      <c r="B164" s="60"/>
      <c r="C164" s="3"/>
      <c r="D164" s="3"/>
      <c r="E164" s="77"/>
      <c r="F164" s="77"/>
      <c r="G164" s="47"/>
      <c r="H164" s="48"/>
      <c r="I164" s="48"/>
      <c r="J164" s="48"/>
      <c r="K164" s="48"/>
      <c r="L164" s="49"/>
      <c r="M164" s="50"/>
      <c r="N164" s="50"/>
      <c r="O164" s="50"/>
      <c r="P164" s="50"/>
      <c r="Q164" s="50"/>
      <c r="R164" s="50"/>
      <c r="S164" s="45"/>
      <c r="T164" s="45"/>
      <c r="U164" s="45"/>
      <c r="V164" s="45"/>
      <c r="W164" s="45"/>
      <c r="X164" s="45"/>
      <c r="Y164" s="45"/>
      <c r="Z164" s="3"/>
      <c r="AA164" s="3"/>
      <c r="AB164" s="3"/>
      <c r="AC164" s="3"/>
      <c r="AD164" s="3"/>
      <c r="AE164" s="3"/>
      <c r="AF164" s="3"/>
      <c r="AG164" s="3"/>
      <c r="AH164" s="3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</row>
    <row r="165" spans="1:47" s="6" customFormat="1" ht="11.25" customHeight="1">
      <c r="A165" s="57" t="s">
        <v>27</v>
      </c>
      <c r="B165" s="57" t="s">
        <v>4</v>
      </c>
      <c r="C165" s="57" t="s">
        <v>24</v>
      </c>
      <c r="D165" s="57" t="s">
        <v>25</v>
      </c>
      <c r="E165" s="75"/>
      <c r="F165" s="75"/>
      <c r="G165" s="51"/>
      <c r="H165" s="52"/>
      <c r="I165" s="53"/>
      <c r="J165" s="53"/>
      <c r="K165" s="53"/>
      <c r="L165" s="49"/>
      <c r="M165" s="50"/>
      <c r="N165" s="50"/>
      <c r="O165" s="50"/>
      <c r="P165" s="50"/>
      <c r="Q165" s="50"/>
      <c r="R165" s="50"/>
      <c r="S165" s="45"/>
      <c r="T165" s="45"/>
      <c r="U165" s="45"/>
      <c r="V165" s="45"/>
      <c r="W165" s="45"/>
      <c r="X165" s="45"/>
      <c r="Y165" s="45"/>
      <c r="Z165" s="3"/>
      <c r="AA165" s="3"/>
      <c r="AB165" s="3"/>
      <c r="AC165" s="3"/>
      <c r="AD165" s="3"/>
      <c r="AE165" s="3"/>
      <c r="AF165" s="3"/>
      <c r="AG165" s="3"/>
      <c r="AH165" s="3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</row>
    <row r="166" spans="1:47" s="6" customFormat="1" ht="11.25" customHeight="1">
      <c r="A166" s="57" t="s">
        <v>0</v>
      </c>
      <c r="B166" s="58">
        <f>C166+D166</f>
        <v>1183.9000000000005</v>
      </c>
      <c r="C166" s="58">
        <f>SUM(AJ5:AJ152)</f>
        <v>1105.7500000000005</v>
      </c>
      <c r="D166" s="58">
        <f>SUM(AO5:AO152)</f>
        <v>78.150000000000006</v>
      </c>
      <c r="E166" s="76"/>
      <c r="F166" s="76"/>
      <c r="G166" s="54"/>
      <c r="H166" s="49"/>
      <c r="I166" s="49"/>
      <c r="J166" s="49"/>
      <c r="K166" s="49"/>
      <c r="L166" s="49"/>
      <c r="M166" s="50"/>
      <c r="N166" s="50"/>
      <c r="O166" s="50"/>
      <c r="P166" s="50"/>
      <c r="Q166" s="50"/>
      <c r="R166" s="50"/>
      <c r="S166" s="45"/>
      <c r="T166" s="45"/>
      <c r="U166" s="45"/>
      <c r="V166" s="45"/>
      <c r="W166" s="45"/>
      <c r="X166" s="45"/>
      <c r="Y166" s="45"/>
      <c r="Z166" s="3"/>
      <c r="AA166" s="3"/>
      <c r="AB166" s="3"/>
      <c r="AC166" s="3"/>
      <c r="AD166" s="3"/>
      <c r="AE166" s="3"/>
      <c r="AF166" s="3"/>
      <c r="AG166" s="3"/>
      <c r="AH166" s="3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</row>
    <row r="167" spans="1:47" s="6" customFormat="1" ht="11.25" customHeight="1">
      <c r="A167" s="57" t="s">
        <v>1</v>
      </c>
      <c r="B167" s="58">
        <f t="shared" ref="B167:B170" si="393">C167+D167</f>
        <v>165.15</v>
      </c>
      <c r="C167" s="58">
        <f>SUM(AK5:AK152)</f>
        <v>75.900000000000006</v>
      </c>
      <c r="D167" s="58">
        <f>SUM(AP5:AP152)</f>
        <v>89.25</v>
      </c>
      <c r="E167" s="76"/>
      <c r="F167" s="76"/>
      <c r="G167" s="54"/>
      <c r="H167" s="49"/>
      <c r="I167" s="49"/>
      <c r="J167" s="49"/>
      <c r="K167" s="49"/>
      <c r="L167" s="49"/>
      <c r="M167" s="50"/>
      <c r="N167" s="50"/>
      <c r="O167" s="50"/>
      <c r="P167" s="50"/>
      <c r="Q167" s="50"/>
      <c r="R167" s="50"/>
      <c r="S167" s="45"/>
      <c r="T167" s="45"/>
      <c r="U167" s="45"/>
      <c r="V167" s="45"/>
      <c r="W167" s="45"/>
      <c r="X167" s="45"/>
      <c r="Y167" s="45"/>
      <c r="Z167" s="3"/>
      <c r="AA167" s="3"/>
      <c r="AB167" s="3"/>
      <c r="AC167" s="3"/>
      <c r="AD167" s="3"/>
      <c r="AE167" s="3"/>
      <c r="AF167" s="3"/>
      <c r="AG167" s="3"/>
      <c r="AH167" s="3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</row>
    <row r="168" spans="1:47" s="6" customFormat="1" ht="11.25" customHeight="1">
      <c r="A168" s="57" t="s">
        <v>2</v>
      </c>
      <c r="B168" s="58">
        <f t="shared" si="393"/>
        <v>1116.3000000000002</v>
      </c>
      <c r="C168" s="58">
        <f>SUM(AL5:AL152)</f>
        <v>1094.3000000000002</v>
      </c>
      <c r="D168" s="58">
        <f>SUM(AQ5:AQ152)</f>
        <v>22</v>
      </c>
      <c r="E168" s="76"/>
      <c r="F168" s="76"/>
      <c r="G168" s="54"/>
      <c r="H168" s="49"/>
      <c r="I168" s="49"/>
      <c r="J168" s="49"/>
      <c r="K168" s="49"/>
      <c r="L168" s="49"/>
      <c r="M168" s="50"/>
      <c r="N168" s="50"/>
      <c r="O168" s="50"/>
      <c r="P168" s="50"/>
      <c r="Q168" s="50"/>
      <c r="R168" s="50"/>
      <c r="S168" s="45"/>
      <c r="T168" s="45"/>
      <c r="U168" s="45"/>
      <c r="V168" s="45"/>
      <c r="W168" s="45"/>
      <c r="X168" s="45"/>
      <c r="Y168" s="45"/>
      <c r="Z168" s="3"/>
      <c r="AA168" s="3"/>
      <c r="AB168" s="3"/>
      <c r="AC168" s="3"/>
      <c r="AD168" s="3"/>
      <c r="AE168" s="3"/>
      <c r="AF168" s="3"/>
      <c r="AG168" s="3"/>
      <c r="AH168" s="3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</row>
    <row r="169" spans="1:47" s="6" customFormat="1" ht="11.25" customHeight="1">
      <c r="A169" s="57" t="s">
        <v>3</v>
      </c>
      <c r="B169" s="58">
        <f t="shared" si="393"/>
        <v>991.05000000000018</v>
      </c>
      <c r="C169" s="58">
        <f>SUM(AM5:AM152)</f>
        <v>991.05000000000018</v>
      </c>
      <c r="D169" s="58">
        <f>SUM(AR5:AR152)</f>
        <v>0</v>
      </c>
      <c r="E169" s="76"/>
      <c r="F169" s="76"/>
      <c r="G169" s="54"/>
      <c r="H169" s="49"/>
      <c r="I169" s="49"/>
      <c r="J169" s="49"/>
      <c r="K169" s="49"/>
      <c r="L169" s="49"/>
      <c r="M169" s="50"/>
      <c r="N169" s="50"/>
      <c r="O169" s="50"/>
      <c r="P169" s="50"/>
      <c r="Q169" s="50"/>
      <c r="R169" s="50"/>
      <c r="S169" s="45"/>
      <c r="T169" s="45"/>
      <c r="U169" s="45"/>
      <c r="V169" s="45"/>
      <c r="W169" s="45"/>
      <c r="X169" s="45"/>
      <c r="Y169" s="45"/>
      <c r="Z169" s="3"/>
      <c r="AA169" s="3"/>
      <c r="AB169" s="3"/>
      <c r="AC169" s="3"/>
      <c r="AD169" s="3"/>
      <c r="AE169" s="3"/>
      <c r="AF169" s="3"/>
      <c r="AG169" s="3"/>
      <c r="AH169" s="3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</row>
    <row r="170" spans="1:47" s="6" customFormat="1" ht="11.25" customHeight="1">
      <c r="A170" s="57" t="s">
        <v>11</v>
      </c>
      <c r="B170" s="58">
        <f t="shared" si="393"/>
        <v>40.25</v>
      </c>
      <c r="C170" s="58">
        <f>SUM(AN5:AN152)</f>
        <v>0</v>
      </c>
      <c r="D170" s="58">
        <f>SUM(AS5:AS152)</f>
        <v>40.25</v>
      </c>
      <c r="E170" s="76"/>
      <c r="F170" s="76"/>
      <c r="G170" s="54"/>
      <c r="H170" s="49"/>
      <c r="I170" s="49"/>
      <c r="J170" s="49"/>
      <c r="K170" s="49"/>
      <c r="L170" s="49"/>
      <c r="M170" s="50"/>
      <c r="N170" s="50"/>
      <c r="O170" s="50"/>
      <c r="P170" s="50"/>
      <c r="Q170" s="50"/>
      <c r="R170" s="50"/>
      <c r="S170" s="45"/>
      <c r="T170" s="45"/>
      <c r="U170" s="45"/>
      <c r="V170" s="45"/>
      <c r="W170" s="45"/>
      <c r="X170" s="45"/>
      <c r="Y170" s="45"/>
      <c r="Z170" s="3"/>
      <c r="AA170" s="3"/>
      <c r="AB170" s="3"/>
      <c r="AC170" s="3"/>
      <c r="AD170" s="3"/>
      <c r="AE170" s="3"/>
      <c r="AF170" s="3"/>
      <c r="AG170" s="3"/>
      <c r="AH170" s="3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</row>
    <row r="171" spans="1:47" s="6" customFormat="1" ht="11.25" customHeight="1">
      <c r="A171" s="57" t="s">
        <v>4</v>
      </c>
      <c r="B171" s="59">
        <f>SUM(B166:B170)</f>
        <v>3496.650000000001</v>
      </c>
      <c r="C171" s="59">
        <f>SUM(C166:C170)</f>
        <v>3267.0000000000009</v>
      </c>
      <c r="D171" s="59">
        <f>SUM(D166:D170)</f>
        <v>229.65</v>
      </c>
      <c r="E171" s="76"/>
      <c r="F171" s="76"/>
      <c r="G171" s="54"/>
      <c r="H171" s="49"/>
      <c r="I171" s="49"/>
      <c r="J171" s="49"/>
      <c r="K171" s="49"/>
      <c r="L171" s="49"/>
      <c r="M171" s="50"/>
      <c r="N171" s="50"/>
      <c r="O171" s="50"/>
      <c r="P171" s="50"/>
      <c r="Q171" s="50"/>
      <c r="R171" s="50"/>
      <c r="S171" s="45"/>
      <c r="T171" s="45"/>
      <c r="U171" s="45"/>
      <c r="V171" s="45"/>
      <c r="W171" s="45"/>
      <c r="X171" s="45"/>
      <c r="Y171" s="45"/>
      <c r="Z171" s="3"/>
      <c r="AA171" s="3"/>
      <c r="AB171" s="3"/>
      <c r="AC171" s="3"/>
      <c r="AD171" s="3"/>
      <c r="AE171" s="3"/>
      <c r="AF171" s="3"/>
      <c r="AG171" s="3"/>
      <c r="AH171" s="3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</row>
    <row r="172" spans="1:47" s="6" customFormat="1" ht="11.25" customHeight="1">
      <c r="A172" s="45"/>
      <c r="B172" s="46"/>
      <c r="C172" s="45"/>
      <c r="D172" s="45"/>
      <c r="E172" s="74"/>
      <c r="F172" s="74"/>
      <c r="G172" s="47"/>
      <c r="H172" s="48"/>
      <c r="I172" s="48"/>
      <c r="J172" s="48"/>
      <c r="K172" s="48"/>
      <c r="L172" s="49"/>
      <c r="M172" s="50"/>
      <c r="N172" s="50"/>
      <c r="O172" s="50"/>
      <c r="P172" s="50"/>
      <c r="Q172" s="50"/>
      <c r="R172" s="50"/>
      <c r="S172" s="45"/>
      <c r="T172" s="45"/>
      <c r="U172" s="45"/>
      <c r="V172" s="45"/>
      <c r="W172" s="45"/>
      <c r="X172" s="45"/>
      <c r="Y172" s="45"/>
      <c r="Z172" s="3"/>
      <c r="AA172" s="3"/>
      <c r="AB172" s="3"/>
      <c r="AC172" s="3"/>
      <c r="AD172" s="3"/>
      <c r="AE172" s="3"/>
      <c r="AF172" s="3"/>
      <c r="AG172" s="3"/>
      <c r="AH172" s="3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</row>
    <row r="173" spans="1:47" s="6" customFormat="1" ht="11.25" customHeight="1">
      <c r="A173" s="65" t="s">
        <v>158</v>
      </c>
      <c r="B173" s="65" t="s">
        <v>159</v>
      </c>
      <c r="C173" s="45"/>
      <c r="D173" s="45"/>
      <c r="E173" s="74"/>
      <c r="F173" s="74"/>
      <c r="G173" s="47"/>
      <c r="H173" s="48"/>
      <c r="I173" s="48"/>
      <c r="J173" s="48"/>
      <c r="K173" s="48"/>
      <c r="L173" s="49"/>
      <c r="M173" s="50"/>
      <c r="N173" s="50"/>
      <c r="O173" s="50"/>
      <c r="P173" s="50"/>
      <c r="Q173" s="50"/>
      <c r="R173" s="50"/>
      <c r="S173" s="45"/>
      <c r="T173" s="45"/>
      <c r="U173" s="45"/>
      <c r="V173" s="45"/>
      <c r="W173" s="45"/>
      <c r="X173" s="45"/>
      <c r="Y173" s="45"/>
      <c r="Z173" s="3"/>
      <c r="AA173" s="3"/>
      <c r="AB173" s="3"/>
      <c r="AC173" s="3"/>
      <c r="AD173" s="3"/>
      <c r="AE173" s="3"/>
      <c r="AF173" s="3"/>
      <c r="AG173" s="3"/>
      <c r="AH173" s="3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</row>
    <row r="174" spans="1:47" ht="11.25" customHeight="1">
      <c r="A174" s="66" t="s">
        <v>160</v>
      </c>
      <c r="B174" s="67">
        <f>SUM(T5:T152)</f>
        <v>50</v>
      </c>
      <c r="C174" s="45"/>
      <c r="D174" s="45"/>
      <c r="E174" s="74"/>
      <c r="F174" s="74"/>
      <c r="G174" s="78"/>
      <c r="H174" s="45"/>
      <c r="I174" s="45"/>
      <c r="J174" s="45"/>
      <c r="K174" s="45"/>
      <c r="L174" s="56"/>
      <c r="M174" s="50"/>
      <c r="N174" s="50"/>
      <c r="O174" s="50"/>
      <c r="P174" s="50"/>
      <c r="Q174" s="50"/>
      <c r="R174" s="50"/>
      <c r="S174" s="45"/>
      <c r="T174" s="45"/>
      <c r="U174" s="45"/>
      <c r="V174" s="45"/>
      <c r="W174" s="45"/>
      <c r="X174" s="45"/>
      <c r="Y174" s="45"/>
      <c r="Z174" s="3"/>
      <c r="AA174" s="3"/>
      <c r="AB174" s="3"/>
      <c r="AC174" s="3"/>
      <c r="AD174" s="3"/>
      <c r="AE174" s="3"/>
      <c r="AF174" s="3"/>
      <c r="AG174" s="3"/>
      <c r="AH174" s="3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</row>
    <row r="175" spans="1:47" ht="11.25" customHeight="1">
      <c r="A175" s="66" t="s">
        <v>161</v>
      </c>
      <c r="B175" s="67">
        <f>SUM(U5:U152)</f>
        <v>50</v>
      </c>
      <c r="C175" s="45"/>
      <c r="D175" s="45"/>
      <c r="E175" s="45"/>
      <c r="F175" s="45"/>
      <c r="G175" s="55"/>
      <c r="H175" s="45"/>
      <c r="I175" s="45"/>
      <c r="J175" s="45"/>
      <c r="K175" s="45"/>
      <c r="L175" s="56"/>
      <c r="M175" s="50"/>
      <c r="N175" s="50"/>
      <c r="O175" s="50"/>
      <c r="P175" s="50"/>
      <c r="Q175" s="50"/>
      <c r="R175" s="50"/>
      <c r="S175" s="45"/>
      <c r="T175" s="45"/>
      <c r="U175" s="45"/>
      <c r="V175" s="45"/>
      <c r="W175" s="45"/>
      <c r="X175" s="45"/>
      <c r="Y175" s="45"/>
      <c r="Z175" s="3"/>
      <c r="AA175" s="3"/>
      <c r="AB175" s="3"/>
      <c r="AC175" s="3"/>
      <c r="AD175" s="3"/>
      <c r="AE175" s="3"/>
      <c r="AF175" s="3"/>
      <c r="AG175" s="3"/>
      <c r="AH175" s="3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</row>
    <row r="176" spans="1:47" ht="11.25" customHeight="1">
      <c r="A176" s="66" t="s">
        <v>162</v>
      </c>
      <c r="B176" s="67">
        <f>SUM(V5:V152)</f>
        <v>3496.6499999999965</v>
      </c>
      <c r="C176" s="45"/>
      <c r="D176" s="45"/>
      <c r="E176" s="45"/>
      <c r="F176" s="45"/>
      <c r="G176" s="55"/>
      <c r="H176" s="45"/>
      <c r="I176" s="45"/>
      <c r="J176" s="45"/>
      <c r="K176" s="45"/>
      <c r="L176" s="56"/>
      <c r="M176" s="50"/>
      <c r="N176" s="50"/>
      <c r="O176" s="50"/>
      <c r="P176" s="50"/>
      <c r="Q176" s="50"/>
      <c r="R176" s="50"/>
      <c r="S176" s="45"/>
      <c r="T176" s="45"/>
      <c r="U176" s="45"/>
      <c r="V176" s="45"/>
      <c r="W176" s="45"/>
      <c r="X176" s="45"/>
      <c r="Y176" s="45"/>
      <c r="Z176" s="3"/>
      <c r="AA176" s="3"/>
      <c r="AB176" s="3"/>
      <c r="AC176" s="3"/>
      <c r="AD176" s="3"/>
      <c r="AE176" s="3"/>
      <c r="AF176" s="3"/>
      <c r="AG176" s="3"/>
      <c r="AH176" s="3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</row>
    <row r="177" spans="1:47" ht="11.25" customHeight="1">
      <c r="A177" s="66" t="s">
        <v>163</v>
      </c>
      <c r="B177" s="67">
        <f>SUM(W5:W152)</f>
        <v>3496.6499999999965</v>
      </c>
      <c r="C177" s="45"/>
      <c r="D177" s="45"/>
      <c r="E177" s="45"/>
      <c r="F177" s="45"/>
      <c r="G177" s="55"/>
      <c r="H177" s="45"/>
      <c r="I177" s="45"/>
      <c r="J177" s="45"/>
      <c r="K177" s="45"/>
      <c r="L177" s="56"/>
      <c r="M177" s="50"/>
      <c r="N177" s="50"/>
      <c r="O177" s="50"/>
      <c r="P177" s="50"/>
      <c r="Q177" s="50"/>
      <c r="R177" s="50"/>
      <c r="S177" s="45"/>
      <c r="T177" s="45"/>
      <c r="U177" s="45"/>
      <c r="V177" s="45"/>
      <c r="W177" s="45"/>
      <c r="X177" s="45"/>
      <c r="Y177" s="45"/>
      <c r="Z177" s="3"/>
      <c r="AA177" s="3"/>
      <c r="AB177" s="3"/>
      <c r="AC177" s="3"/>
      <c r="AD177" s="3"/>
      <c r="AE177" s="3"/>
      <c r="AF177" s="3"/>
      <c r="AG177" s="3"/>
      <c r="AH177" s="3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</row>
    <row r="178" spans="1:47" ht="11.25" customHeight="1">
      <c r="A178" s="66" t="s">
        <v>164</v>
      </c>
      <c r="B178" s="67">
        <f>SUM(X5:X152)</f>
        <v>50</v>
      </c>
      <c r="C178" s="45"/>
      <c r="D178" s="45"/>
      <c r="E178" s="45"/>
      <c r="F178" s="45"/>
      <c r="G178" s="55"/>
      <c r="H178" s="45"/>
      <c r="I178" s="45"/>
      <c r="J178" s="45"/>
      <c r="K178" s="45"/>
      <c r="L178" s="56"/>
      <c r="M178" s="50"/>
      <c r="N178" s="50"/>
      <c r="O178" s="50"/>
      <c r="P178" s="50"/>
      <c r="Q178" s="50"/>
      <c r="R178" s="50"/>
      <c r="S178" s="45"/>
      <c r="T178" s="45"/>
      <c r="U178" s="45"/>
      <c r="V178" s="45"/>
      <c r="W178" s="45"/>
      <c r="X178" s="45"/>
      <c r="Y178" s="45"/>
      <c r="Z178" s="3"/>
      <c r="AA178" s="3"/>
      <c r="AB178" s="3"/>
      <c r="AC178" s="3"/>
      <c r="AD178" s="3"/>
      <c r="AE178" s="3"/>
      <c r="AF178" s="3"/>
      <c r="AG178" s="3"/>
      <c r="AH178" s="3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</row>
    <row r="179" spans="1:47" ht="11.25" customHeight="1">
      <c r="A179" s="68" t="s">
        <v>165</v>
      </c>
      <c r="B179" s="67">
        <f>SUM(Y5:Y152)</f>
        <v>3445.3999999999965</v>
      </c>
      <c r="C179" s="45"/>
      <c r="D179" s="45"/>
      <c r="E179" s="45"/>
      <c r="F179" s="45"/>
      <c r="G179" s="55"/>
      <c r="H179" s="45"/>
      <c r="I179" s="45"/>
      <c r="J179" s="45"/>
      <c r="K179" s="45"/>
      <c r="L179" s="56"/>
      <c r="M179" s="50"/>
      <c r="N179" s="50"/>
      <c r="O179" s="50"/>
      <c r="P179" s="50"/>
      <c r="Q179" s="50"/>
      <c r="R179" s="50"/>
      <c r="S179" s="45"/>
      <c r="T179" s="45"/>
      <c r="U179" s="45"/>
      <c r="V179" s="45"/>
      <c r="W179" s="45"/>
      <c r="X179" s="45"/>
      <c r="Y179" s="45"/>
      <c r="Z179" s="3"/>
      <c r="AA179" s="3"/>
      <c r="AB179" s="3"/>
      <c r="AC179" s="3"/>
      <c r="AD179" s="3"/>
      <c r="AE179" s="3"/>
      <c r="AF179" s="3"/>
      <c r="AG179" s="3"/>
      <c r="AH179" s="3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</row>
    <row r="180" spans="1:47" ht="11.25" customHeight="1">
      <c r="A180" s="68" t="s">
        <v>166</v>
      </c>
      <c r="B180" s="67">
        <f>B176*0.5+B179*0.5</f>
        <v>3471.0249999999965</v>
      </c>
      <c r="C180" s="45"/>
      <c r="D180" s="45"/>
      <c r="E180" s="45"/>
      <c r="F180" s="45"/>
      <c r="G180" s="55"/>
      <c r="H180" s="45"/>
      <c r="I180" s="45"/>
      <c r="J180" s="45"/>
      <c r="K180" s="45"/>
      <c r="L180" s="56"/>
      <c r="M180" s="50"/>
      <c r="N180" s="50"/>
      <c r="O180" s="50"/>
      <c r="P180" s="50"/>
      <c r="Q180" s="50"/>
      <c r="R180" s="50"/>
      <c r="S180" s="45"/>
      <c r="T180" s="45"/>
      <c r="U180" s="45"/>
      <c r="V180" s="45"/>
      <c r="W180" s="45"/>
      <c r="X180" s="45"/>
      <c r="Y180" s="45"/>
      <c r="Z180" s="3"/>
      <c r="AA180" s="3"/>
      <c r="AB180" s="3"/>
      <c r="AC180" s="3"/>
      <c r="AD180" s="3"/>
      <c r="AE180" s="3"/>
      <c r="AF180" s="3"/>
      <c r="AG180" s="3"/>
      <c r="AH180" s="3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</row>
    <row r="181" spans="1:47" ht="11.25" customHeight="1">
      <c r="A181" s="45"/>
      <c r="B181" s="46"/>
      <c r="C181" s="45"/>
      <c r="D181" s="45"/>
      <c r="E181" s="45"/>
      <c r="F181" s="45"/>
      <c r="G181" s="55"/>
      <c r="H181" s="45"/>
      <c r="I181" s="45"/>
      <c r="J181" s="45"/>
      <c r="K181" s="45"/>
      <c r="L181" s="56"/>
      <c r="M181" s="50"/>
      <c r="N181" s="50"/>
      <c r="O181" s="50"/>
      <c r="P181" s="50"/>
      <c r="Q181" s="50"/>
      <c r="R181" s="50"/>
      <c r="S181" s="45"/>
      <c r="T181" s="45"/>
      <c r="U181" s="45"/>
      <c r="V181" s="45"/>
      <c r="W181" s="45"/>
      <c r="X181" s="45"/>
      <c r="Y181" s="45"/>
      <c r="Z181" s="3"/>
      <c r="AA181" s="3"/>
      <c r="AB181" s="3"/>
      <c r="AC181" s="3"/>
      <c r="AD181" s="3"/>
      <c r="AE181" s="3"/>
      <c r="AF181" s="3"/>
      <c r="AG181" s="3"/>
      <c r="AH181" s="3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</row>
    <row r="182" spans="1:47" ht="11.25" customHeight="1">
      <c r="A182" s="45"/>
      <c r="B182" s="46"/>
      <c r="C182" s="45"/>
      <c r="D182" s="45"/>
      <c r="E182" s="45"/>
      <c r="F182" s="45"/>
      <c r="G182" s="55"/>
      <c r="H182" s="45"/>
      <c r="I182" s="45"/>
      <c r="J182" s="45"/>
      <c r="K182" s="45"/>
      <c r="L182" s="56"/>
      <c r="M182" s="50"/>
      <c r="N182" s="50"/>
      <c r="O182" s="50"/>
      <c r="P182" s="50"/>
      <c r="Q182" s="50"/>
      <c r="R182" s="50"/>
      <c r="S182" s="45"/>
      <c r="T182" s="45"/>
      <c r="U182" s="45"/>
      <c r="V182" s="45"/>
      <c r="W182" s="45"/>
      <c r="X182" s="45"/>
      <c r="Y182" s="45"/>
      <c r="Z182" s="3"/>
      <c r="AA182" s="3"/>
      <c r="AB182" s="3"/>
      <c r="AC182" s="3"/>
      <c r="AD182" s="3"/>
      <c r="AE182" s="3"/>
      <c r="AF182" s="3"/>
      <c r="AG182" s="3"/>
      <c r="AH182" s="3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</row>
    <row r="183" spans="1:47" ht="11.25" customHeight="1">
      <c r="A183" s="45"/>
      <c r="B183" s="46"/>
      <c r="C183" s="45"/>
      <c r="D183" s="45"/>
      <c r="E183" s="45"/>
      <c r="F183" s="45"/>
      <c r="G183" s="55"/>
      <c r="H183" s="45"/>
      <c r="I183" s="45"/>
      <c r="J183" s="45"/>
      <c r="K183" s="45"/>
      <c r="L183" s="56"/>
      <c r="M183" s="50"/>
      <c r="N183" s="50"/>
      <c r="O183" s="50"/>
      <c r="P183" s="50"/>
      <c r="Q183" s="50"/>
      <c r="R183" s="50"/>
      <c r="S183" s="45"/>
      <c r="T183" s="45"/>
      <c r="U183" s="45"/>
      <c r="V183" s="45"/>
      <c r="W183" s="45"/>
      <c r="X183" s="45"/>
      <c r="Y183" s="45"/>
      <c r="Z183" s="3"/>
      <c r="AA183" s="3"/>
      <c r="AB183" s="3"/>
      <c r="AC183" s="3"/>
      <c r="AD183" s="3"/>
      <c r="AE183" s="3"/>
      <c r="AF183" s="3"/>
      <c r="AG183" s="3"/>
      <c r="AH183" s="3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</row>
    <row r="184" spans="1:47" ht="11.25" customHeight="1">
      <c r="A184" s="45"/>
      <c r="B184" s="46"/>
      <c r="C184" s="45"/>
      <c r="D184" s="45"/>
      <c r="E184" s="45"/>
      <c r="F184" s="45"/>
      <c r="G184" s="55"/>
      <c r="H184" s="45"/>
      <c r="I184" s="45"/>
      <c r="J184" s="45"/>
      <c r="K184" s="45"/>
      <c r="L184" s="56"/>
      <c r="M184" s="50"/>
      <c r="N184" s="50"/>
      <c r="O184" s="50"/>
      <c r="P184" s="50"/>
      <c r="Q184" s="50"/>
      <c r="R184" s="50"/>
      <c r="S184" s="45"/>
      <c r="T184" s="45"/>
      <c r="U184" s="45"/>
      <c r="V184" s="45"/>
      <c r="W184" s="45"/>
      <c r="X184" s="45"/>
      <c r="Y184" s="45"/>
      <c r="Z184" s="3"/>
      <c r="AA184" s="3"/>
      <c r="AB184" s="3"/>
      <c r="AC184" s="3"/>
      <c r="AD184" s="3"/>
      <c r="AE184" s="3"/>
      <c r="AF184" s="3"/>
      <c r="AG184" s="3"/>
      <c r="AH184" s="3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</row>
    <row r="185" spans="1:47" ht="11.25" customHeight="1">
      <c r="A185" s="45"/>
      <c r="B185" s="46"/>
      <c r="C185" s="45"/>
      <c r="D185" s="45"/>
      <c r="E185" s="45"/>
      <c r="F185" s="45"/>
      <c r="G185" s="55"/>
      <c r="H185" s="45"/>
      <c r="I185" s="45"/>
      <c r="J185" s="45"/>
      <c r="K185" s="45"/>
      <c r="L185" s="56"/>
      <c r="M185" s="50"/>
      <c r="N185" s="50"/>
      <c r="O185" s="50"/>
      <c r="P185" s="50"/>
      <c r="Q185" s="50"/>
      <c r="R185" s="50"/>
      <c r="S185" s="45"/>
      <c r="T185" s="45"/>
      <c r="U185" s="45"/>
      <c r="V185" s="45"/>
      <c r="W185" s="45"/>
      <c r="X185" s="45"/>
      <c r="Y185" s="45"/>
      <c r="Z185" s="3"/>
      <c r="AA185" s="3"/>
      <c r="AB185" s="3"/>
      <c r="AC185" s="3"/>
      <c r="AD185" s="3"/>
      <c r="AE185" s="3"/>
      <c r="AF185" s="3"/>
      <c r="AG185" s="3"/>
      <c r="AH185" s="3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</row>
    <row r="186" spans="1:47" ht="11.25" customHeight="1">
      <c r="A186" s="45"/>
      <c r="B186" s="46"/>
      <c r="C186" s="45"/>
      <c r="D186" s="45"/>
      <c r="E186" s="45"/>
      <c r="F186" s="45"/>
      <c r="G186" s="55"/>
      <c r="H186" s="45"/>
      <c r="I186" s="45"/>
      <c r="J186" s="45"/>
      <c r="K186" s="45"/>
      <c r="L186" s="56"/>
      <c r="M186" s="50"/>
      <c r="N186" s="50"/>
      <c r="O186" s="50"/>
      <c r="P186" s="50"/>
      <c r="Q186" s="50"/>
      <c r="R186" s="50"/>
      <c r="S186" s="45"/>
      <c r="T186" s="45"/>
      <c r="U186" s="45"/>
      <c r="V186" s="45"/>
      <c r="W186" s="45"/>
      <c r="X186" s="45"/>
      <c r="Y186" s="45"/>
      <c r="Z186" s="3"/>
      <c r="AA186" s="3"/>
      <c r="AB186" s="3"/>
      <c r="AC186" s="3"/>
      <c r="AD186" s="3"/>
      <c r="AE186" s="3"/>
      <c r="AF186" s="3"/>
      <c r="AG186" s="3"/>
      <c r="AH186" s="3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</row>
    <row r="187" spans="1:47" ht="11.25" customHeight="1">
      <c r="A187" s="45"/>
      <c r="B187" s="46"/>
      <c r="C187" s="45"/>
      <c r="D187" s="45"/>
      <c r="E187" s="45"/>
      <c r="F187" s="45"/>
      <c r="G187" s="55"/>
      <c r="H187" s="45"/>
      <c r="I187" s="45"/>
      <c r="J187" s="45"/>
      <c r="K187" s="45"/>
      <c r="L187" s="56"/>
      <c r="M187" s="50"/>
      <c r="N187" s="50"/>
      <c r="O187" s="50"/>
      <c r="P187" s="50"/>
      <c r="Q187" s="50"/>
      <c r="R187" s="50"/>
      <c r="S187" s="45"/>
      <c r="T187" s="45"/>
      <c r="U187" s="45"/>
      <c r="V187" s="45"/>
      <c r="W187" s="45"/>
      <c r="X187" s="45"/>
      <c r="Y187" s="45"/>
      <c r="Z187" s="3"/>
      <c r="AA187" s="3"/>
      <c r="AB187" s="3"/>
      <c r="AC187" s="3"/>
      <c r="AD187" s="3"/>
      <c r="AE187" s="3"/>
      <c r="AF187" s="3"/>
      <c r="AG187" s="3"/>
      <c r="AH187" s="3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</row>
    <row r="188" spans="1:47" ht="11.25" customHeight="1">
      <c r="A188" s="45"/>
      <c r="B188" s="46"/>
      <c r="C188" s="45"/>
      <c r="D188" s="45"/>
      <c r="E188" s="45"/>
      <c r="F188" s="45"/>
      <c r="G188" s="55"/>
      <c r="H188" s="45"/>
      <c r="I188" s="45"/>
      <c r="J188" s="45"/>
      <c r="K188" s="45"/>
      <c r="L188" s="56"/>
      <c r="M188" s="50"/>
      <c r="N188" s="50"/>
      <c r="O188" s="50"/>
      <c r="P188" s="50"/>
      <c r="Q188" s="50"/>
      <c r="R188" s="50"/>
      <c r="S188" s="45"/>
      <c r="T188" s="45"/>
      <c r="U188" s="45"/>
      <c r="V188" s="45"/>
      <c r="W188" s="45"/>
      <c r="X188" s="45"/>
      <c r="Y188" s="45"/>
      <c r="Z188" s="3"/>
      <c r="AA188" s="3"/>
      <c r="AB188" s="3"/>
      <c r="AC188" s="3"/>
      <c r="AD188" s="3"/>
      <c r="AE188" s="3"/>
      <c r="AF188" s="3"/>
      <c r="AG188" s="3"/>
      <c r="AH188" s="3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</row>
    <row r="189" spans="1:47" ht="11.25" customHeight="1">
      <c r="A189" s="45"/>
      <c r="B189" s="46"/>
      <c r="C189" s="45"/>
      <c r="D189" s="45"/>
      <c r="E189" s="45"/>
      <c r="F189" s="45"/>
      <c r="G189" s="55"/>
      <c r="H189" s="45"/>
      <c r="I189" s="45"/>
      <c r="J189" s="45"/>
      <c r="K189" s="45"/>
      <c r="L189" s="56"/>
      <c r="M189" s="50"/>
      <c r="N189" s="50"/>
      <c r="O189" s="50"/>
      <c r="P189" s="50"/>
      <c r="Q189" s="50"/>
      <c r="R189" s="50"/>
      <c r="S189" s="45"/>
      <c r="T189" s="45"/>
      <c r="U189" s="45"/>
      <c r="V189" s="45"/>
      <c r="W189" s="45"/>
      <c r="X189" s="45"/>
      <c r="Y189" s="45"/>
      <c r="Z189" s="3"/>
      <c r="AA189" s="3"/>
      <c r="AB189" s="3"/>
      <c r="AC189" s="3"/>
      <c r="AD189" s="3"/>
      <c r="AE189" s="3"/>
      <c r="AF189" s="3"/>
      <c r="AG189" s="3"/>
      <c r="AH189" s="3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</row>
    <row r="190" spans="1:47" ht="11.25" customHeight="1">
      <c r="A190" s="45"/>
      <c r="B190" s="46"/>
      <c r="C190" s="45"/>
      <c r="D190" s="45"/>
      <c r="E190" s="45"/>
      <c r="F190" s="45"/>
      <c r="G190" s="55"/>
      <c r="H190" s="45"/>
      <c r="I190" s="45"/>
      <c r="J190" s="45"/>
      <c r="K190" s="45"/>
      <c r="L190" s="56"/>
      <c r="M190" s="50"/>
      <c r="N190" s="50"/>
      <c r="O190" s="50"/>
      <c r="P190" s="50"/>
      <c r="Q190" s="50"/>
      <c r="R190" s="50"/>
      <c r="S190" s="45"/>
      <c r="T190" s="45"/>
      <c r="U190" s="45"/>
      <c r="V190" s="45"/>
      <c r="W190" s="45"/>
      <c r="X190" s="45"/>
      <c r="Y190" s="45"/>
      <c r="Z190" s="3"/>
      <c r="AA190" s="3"/>
      <c r="AB190" s="3"/>
      <c r="AC190" s="3"/>
      <c r="AD190" s="3"/>
      <c r="AE190" s="3"/>
      <c r="AF190" s="3"/>
      <c r="AG190" s="3"/>
      <c r="AH190" s="3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</row>
    <row r="191" spans="1:47" ht="11.25" customHeight="1">
      <c r="A191" s="45"/>
      <c r="B191" s="46"/>
      <c r="C191" s="45"/>
      <c r="D191" s="45"/>
      <c r="E191" s="45"/>
      <c r="F191" s="45"/>
      <c r="G191" s="55"/>
      <c r="H191" s="45"/>
      <c r="I191" s="45"/>
      <c r="J191" s="45"/>
      <c r="K191" s="45"/>
      <c r="L191" s="56"/>
      <c r="M191" s="50"/>
      <c r="N191" s="50"/>
      <c r="O191" s="50"/>
      <c r="P191" s="50"/>
      <c r="Q191" s="50"/>
      <c r="R191" s="50"/>
      <c r="S191" s="45"/>
      <c r="T191" s="45"/>
      <c r="U191" s="45"/>
      <c r="V191" s="45"/>
      <c r="W191" s="45"/>
      <c r="X191" s="45"/>
      <c r="Y191" s="45"/>
      <c r="Z191" s="3"/>
      <c r="AA191" s="3"/>
      <c r="AB191" s="3"/>
      <c r="AC191" s="3"/>
      <c r="AD191" s="3"/>
      <c r="AE191" s="3"/>
      <c r="AF191" s="3"/>
      <c r="AG191" s="3"/>
      <c r="AH191" s="3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</row>
    <row r="192" spans="1:47" ht="11.25" customHeight="1">
      <c r="A192" s="45"/>
      <c r="B192" s="46"/>
      <c r="C192" s="45"/>
      <c r="D192" s="45"/>
      <c r="E192" s="45"/>
      <c r="F192" s="45"/>
      <c r="G192" s="55"/>
      <c r="H192" s="45"/>
      <c r="I192" s="45"/>
      <c r="J192" s="45"/>
      <c r="K192" s="45"/>
      <c r="L192" s="56"/>
      <c r="M192" s="50"/>
      <c r="N192" s="50"/>
      <c r="O192" s="50"/>
      <c r="P192" s="50"/>
      <c r="Q192" s="50"/>
      <c r="R192" s="50"/>
      <c r="S192" s="45"/>
      <c r="T192" s="45"/>
      <c r="U192" s="45"/>
      <c r="V192" s="45"/>
      <c r="W192" s="45"/>
      <c r="X192" s="45"/>
      <c r="Y192" s="45"/>
      <c r="Z192" s="3"/>
      <c r="AA192" s="3"/>
      <c r="AB192" s="3"/>
      <c r="AC192" s="3"/>
      <c r="AD192" s="3"/>
      <c r="AE192" s="3"/>
      <c r="AF192" s="3"/>
      <c r="AG192" s="3"/>
      <c r="AH192" s="3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</row>
    <row r="193" spans="1:47" ht="11.25" customHeight="1">
      <c r="A193" s="45"/>
      <c r="B193" s="46"/>
      <c r="C193" s="45"/>
      <c r="D193" s="45"/>
      <c r="E193" s="45"/>
      <c r="F193" s="45"/>
      <c r="G193" s="55"/>
      <c r="H193" s="45"/>
      <c r="I193" s="45"/>
      <c r="J193" s="45"/>
      <c r="K193" s="45"/>
      <c r="L193" s="56"/>
      <c r="M193" s="50"/>
      <c r="N193" s="50"/>
      <c r="O193" s="50"/>
      <c r="P193" s="50"/>
      <c r="Q193" s="50"/>
      <c r="R193" s="50"/>
      <c r="S193" s="45"/>
      <c r="T193" s="45"/>
      <c r="U193" s="45"/>
      <c r="V193" s="45"/>
      <c r="W193" s="45"/>
      <c r="X193" s="45"/>
      <c r="Y193" s="45"/>
      <c r="Z193" s="3"/>
      <c r="AA193" s="3"/>
      <c r="AB193" s="3"/>
      <c r="AC193" s="3"/>
      <c r="AD193" s="3"/>
      <c r="AE193" s="3"/>
      <c r="AF193" s="3"/>
      <c r="AG193" s="3"/>
      <c r="AH193" s="3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</row>
    <row r="194" spans="1:47" ht="11.25" customHeight="1">
      <c r="A194" s="45"/>
      <c r="B194" s="46"/>
      <c r="C194" s="45"/>
      <c r="D194" s="45"/>
      <c r="E194" s="45"/>
      <c r="F194" s="45"/>
      <c r="G194" s="55"/>
      <c r="H194" s="45"/>
      <c r="I194" s="45"/>
      <c r="J194" s="45"/>
      <c r="K194" s="45"/>
      <c r="L194" s="56"/>
      <c r="M194" s="50"/>
      <c r="N194" s="50"/>
      <c r="O194" s="50"/>
      <c r="P194" s="50"/>
      <c r="Q194" s="50"/>
      <c r="R194" s="50"/>
      <c r="S194" s="45"/>
      <c r="T194" s="45"/>
      <c r="U194" s="45"/>
      <c r="V194" s="45"/>
      <c r="W194" s="45"/>
      <c r="X194" s="45"/>
      <c r="Y194" s="45"/>
      <c r="Z194" s="3"/>
      <c r="AA194" s="3"/>
      <c r="AB194" s="3"/>
      <c r="AC194" s="3"/>
      <c r="AD194" s="3"/>
      <c r="AE194" s="3"/>
      <c r="AF194" s="3"/>
      <c r="AG194" s="3"/>
      <c r="AH194" s="3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</row>
    <row r="195" spans="1:47" ht="11.25" customHeight="1">
      <c r="A195" s="45"/>
      <c r="B195" s="46"/>
      <c r="C195" s="45"/>
      <c r="D195" s="45"/>
      <c r="E195" s="45"/>
      <c r="F195" s="45"/>
      <c r="G195" s="55"/>
      <c r="H195" s="45"/>
      <c r="I195" s="45"/>
      <c r="J195" s="45"/>
      <c r="K195" s="45"/>
      <c r="L195" s="56"/>
      <c r="M195" s="50"/>
      <c r="N195" s="50"/>
      <c r="O195" s="50"/>
      <c r="P195" s="50"/>
      <c r="Q195" s="50"/>
      <c r="R195" s="50"/>
      <c r="S195" s="45"/>
      <c r="T195" s="45"/>
      <c r="U195" s="45"/>
      <c r="V195" s="45"/>
      <c r="W195" s="45"/>
      <c r="X195" s="45"/>
      <c r="Y195" s="45"/>
      <c r="Z195" s="3"/>
      <c r="AA195" s="3"/>
      <c r="AB195" s="3"/>
      <c r="AC195" s="3"/>
      <c r="AD195" s="3"/>
      <c r="AE195" s="3"/>
      <c r="AF195" s="3"/>
      <c r="AG195" s="3"/>
      <c r="AH195" s="3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</row>
    <row r="196" spans="1:47" ht="11.25" customHeight="1">
      <c r="A196" s="45"/>
      <c r="B196" s="46"/>
      <c r="C196" s="45"/>
      <c r="D196" s="45"/>
      <c r="E196" s="45"/>
      <c r="F196" s="45"/>
      <c r="G196" s="55"/>
      <c r="H196" s="45"/>
      <c r="I196" s="45"/>
      <c r="J196" s="45"/>
      <c r="K196" s="45"/>
      <c r="L196" s="56"/>
      <c r="M196" s="50"/>
      <c r="N196" s="50"/>
      <c r="O196" s="50"/>
      <c r="P196" s="50"/>
      <c r="Q196" s="50"/>
      <c r="R196" s="50"/>
      <c r="S196" s="45"/>
      <c r="T196" s="45"/>
      <c r="U196" s="45"/>
      <c r="V196" s="45"/>
      <c r="W196" s="45"/>
      <c r="X196" s="45"/>
      <c r="Y196" s="45"/>
      <c r="Z196" s="3"/>
      <c r="AA196" s="3"/>
      <c r="AB196" s="3"/>
      <c r="AC196" s="3"/>
      <c r="AD196" s="3"/>
      <c r="AE196" s="3"/>
      <c r="AF196" s="3"/>
      <c r="AG196" s="3"/>
      <c r="AH196" s="3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</row>
    <row r="197" spans="1:47" ht="11.25" customHeight="1">
      <c r="A197" s="45"/>
      <c r="B197" s="46"/>
      <c r="C197" s="45"/>
      <c r="D197" s="45"/>
      <c r="E197" s="45"/>
      <c r="F197" s="45"/>
      <c r="G197" s="55"/>
      <c r="H197" s="45"/>
      <c r="I197" s="45"/>
      <c r="J197" s="45"/>
      <c r="K197" s="45"/>
      <c r="L197" s="56"/>
      <c r="M197" s="50"/>
      <c r="N197" s="50"/>
      <c r="O197" s="50"/>
      <c r="P197" s="50"/>
      <c r="Q197" s="50"/>
      <c r="R197" s="50"/>
      <c r="S197" s="45"/>
      <c r="T197" s="45"/>
      <c r="U197" s="45"/>
      <c r="V197" s="45"/>
      <c r="W197" s="45"/>
      <c r="X197" s="45"/>
      <c r="Y197" s="45"/>
      <c r="Z197" s="3"/>
      <c r="AA197" s="3"/>
      <c r="AB197" s="3"/>
      <c r="AC197" s="3"/>
      <c r="AD197" s="3"/>
      <c r="AE197" s="3"/>
      <c r="AF197" s="3"/>
      <c r="AG197" s="3"/>
      <c r="AH197" s="3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</row>
    <row r="198" spans="1:47" ht="11.25" customHeight="1">
      <c r="A198" s="45"/>
      <c r="B198" s="46"/>
      <c r="C198" s="45"/>
      <c r="D198" s="45"/>
      <c r="E198" s="45"/>
      <c r="F198" s="45"/>
      <c r="G198" s="55"/>
      <c r="H198" s="45"/>
      <c r="I198" s="45"/>
      <c r="J198" s="45"/>
      <c r="K198" s="45"/>
      <c r="L198" s="56"/>
      <c r="M198" s="50"/>
      <c r="N198" s="50"/>
      <c r="O198" s="50"/>
      <c r="P198" s="50"/>
      <c r="Q198" s="50"/>
      <c r="R198" s="50"/>
      <c r="S198" s="45"/>
      <c r="T198" s="45"/>
      <c r="U198" s="45"/>
      <c r="V198" s="45"/>
      <c r="W198" s="45"/>
      <c r="X198" s="45"/>
      <c r="Y198" s="45"/>
      <c r="Z198" s="3"/>
      <c r="AA198" s="3"/>
      <c r="AB198" s="3"/>
      <c r="AC198" s="3"/>
      <c r="AD198" s="3"/>
      <c r="AE198" s="3"/>
      <c r="AF198" s="3"/>
      <c r="AG198" s="3"/>
      <c r="AH198" s="3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</row>
    <row r="199" spans="1:47" ht="11.25" customHeight="1">
      <c r="A199" s="45"/>
      <c r="B199" s="46"/>
      <c r="C199" s="45"/>
      <c r="D199" s="45"/>
      <c r="E199" s="45"/>
      <c r="F199" s="45"/>
      <c r="G199" s="55"/>
      <c r="H199" s="45"/>
      <c r="I199" s="45"/>
      <c r="J199" s="45"/>
      <c r="K199" s="45"/>
      <c r="L199" s="56"/>
      <c r="M199" s="50"/>
      <c r="N199" s="50"/>
      <c r="O199" s="50"/>
      <c r="P199" s="50"/>
      <c r="Q199" s="50"/>
      <c r="R199" s="50"/>
      <c r="S199" s="45"/>
      <c r="T199" s="45"/>
      <c r="U199" s="45"/>
      <c r="V199" s="45"/>
      <c r="W199" s="45"/>
      <c r="X199" s="45"/>
      <c r="Y199" s="45"/>
      <c r="Z199" s="3"/>
      <c r="AA199" s="3"/>
      <c r="AB199" s="3"/>
      <c r="AC199" s="3"/>
      <c r="AD199" s="3"/>
      <c r="AE199" s="3"/>
      <c r="AF199" s="3"/>
      <c r="AG199" s="3"/>
      <c r="AH199" s="3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</row>
    <row r="200" spans="1:47" ht="11.25" customHeight="1">
      <c r="A200" s="45"/>
      <c r="B200" s="46"/>
      <c r="C200" s="45"/>
      <c r="D200" s="45"/>
      <c r="E200" s="45"/>
      <c r="F200" s="45"/>
      <c r="G200" s="55"/>
      <c r="H200" s="45"/>
      <c r="I200" s="45"/>
      <c r="J200" s="45"/>
      <c r="K200" s="45"/>
      <c r="L200" s="56"/>
      <c r="M200" s="50"/>
      <c r="N200" s="50"/>
      <c r="O200" s="50"/>
      <c r="P200" s="50"/>
      <c r="Q200" s="50"/>
      <c r="R200" s="50"/>
      <c r="S200" s="45"/>
      <c r="T200" s="45"/>
      <c r="U200" s="45"/>
      <c r="V200" s="45"/>
      <c r="W200" s="45"/>
      <c r="X200" s="45"/>
      <c r="Y200" s="45"/>
      <c r="Z200" s="3"/>
      <c r="AA200" s="3"/>
      <c r="AB200" s="3"/>
      <c r="AC200" s="3"/>
      <c r="AD200" s="3"/>
      <c r="AE200" s="3"/>
      <c r="AF200" s="3"/>
      <c r="AG200" s="3"/>
      <c r="AH200" s="3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</row>
    <row r="201" spans="1:47" ht="11.25" customHeight="1"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47" ht="11.25" customHeight="1"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47" ht="11.25" customHeight="1"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47" ht="11.25" customHeight="1"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47" ht="11.25" customHeight="1"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47" ht="11.25" customHeight="1"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47" ht="11.25" customHeight="1"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47" ht="11.25" customHeight="1">
      <c r="Z208" s="3"/>
      <c r="AA208" s="3"/>
      <c r="AB208" s="3"/>
      <c r="AC208" s="3"/>
      <c r="AD208" s="3"/>
      <c r="AE208" s="3"/>
      <c r="AF208" s="3"/>
      <c r="AG208" s="3"/>
      <c r="AH208" s="3"/>
    </row>
    <row r="209" spans="26:34" ht="11.25" customHeight="1">
      <c r="Z209" s="3"/>
      <c r="AA209" s="3"/>
      <c r="AB209" s="3"/>
      <c r="AC209" s="3"/>
      <c r="AD209" s="3"/>
      <c r="AE209" s="3"/>
      <c r="AF209" s="3"/>
      <c r="AG209" s="3"/>
      <c r="AH209" s="3"/>
    </row>
    <row r="210" spans="26:34" ht="11.25" customHeight="1">
      <c r="Z210" s="3"/>
      <c r="AA210" s="3"/>
      <c r="AB210" s="3"/>
      <c r="AC210" s="3"/>
      <c r="AD210" s="3"/>
      <c r="AE210" s="3"/>
      <c r="AF210" s="3"/>
      <c r="AG210" s="3"/>
      <c r="AH210" s="3"/>
    </row>
    <row r="211" spans="26:34" ht="11.25" customHeight="1">
      <c r="Z211" s="3"/>
      <c r="AA211" s="3"/>
      <c r="AB211" s="3"/>
      <c r="AC211" s="3"/>
      <c r="AD211" s="3"/>
      <c r="AE211" s="3"/>
      <c r="AF211" s="3"/>
      <c r="AG211" s="3"/>
      <c r="AH211" s="3"/>
    </row>
    <row r="212" spans="26:34" ht="11.25" customHeight="1">
      <c r="Z212" s="3"/>
      <c r="AA212" s="3"/>
      <c r="AB212" s="3"/>
      <c r="AC212" s="3"/>
      <c r="AD212" s="3"/>
      <c r="AE212" s="3"/>
      <c r="AF212" s="3"/>
      <c r="AG212" s="3"/>
      <c r="AH212" s="3"/>
    </row>
  </sheetData>
  <dataConsolidate/>
  <customSheetViews>
    <customSheetView guid="{7DAFD5F1-8B2D-47BF-A575-919CA085B647}" filter="1" showAutoFilter="1" hiddenColumns="1">
      <pane xSplit="4" ySplit="2" topLeftCell="E3" activePane="bottomRight" state="frozen"/>
      <selection pane="bottomRight" activeCell="E16" sqref="E16"/>
      <pageMargins left="0.11811023622047245" right="0.11811023622047245" top="0.31496062992125984" bottom="0.59055118110236227" header="0" footer="0.27559055118110237"/>
      <pageSetup paperSize="9" scale="70" firstPageNumber="2" fitToHeight="2" orientation="landscape" useFirstPageNumber="1" r:id="rId1"/>
      <headerFooter alignWithMargins="0">
        <oddFooter>&amp;L&amp;"굴림체,굵게"&amp;10&amp;F&amp;C&amp;"굴림체,보통"&amp;10- &amp;P -&amp;R&amp;"굴림체,굵게"&amp;10(주)대우정보시스템</oddFooter>
      </headerFooter>
      <autoFilter ref="A6:AF77">
        <filterColumn colId="4">
          <filters>
            <filter val="메뉴"/>
          </filters>
        </filterColumn>
      </autoFilter>
    </customSheetView>
    <customSheetView guid="{9D772A11-3BE4-49B0-95F1-171EC203AD15}" hiddenColumns="1">
      <pane xSplit="4" ySplit="2" topLeftCell="H27" activePane="bottomRight" state="frozen"/>
      <selection pane="bottomRight" activeCell="L28" sqref="L28"/>
      <pageMargins left="0.11811023622047245" right="0.11811023622047245" top="0.31496062992125984" bottom="0.59055118110236227" header="0" footer="0.27559055118110237"/>
      <pageSetup paperSize="9" scale="70" firstPageNumber="2" fitToHeight="2" orientation="landscape" useFirstPageNumber="1" r:id="rId2"/>
      <headerFooter alignWithMargins="0">
        <oddFooter>&amp;L&amp;"굴림체,굵게"&amp;10&amp;F&amp;C&amp;"굴림체,보통"&amp;10- &amp;P -&amp;R&amp;"굴림체,굵게"&amp;10(주)대우정보시스템</oddFooter>
      </headerFooter>
    </customSheetView>
    <customSheetView guid="{C6AFC7E3-DEBE-4736-BA2B-B72887E68CFD}" showAutoFilter="1" hiddenRows="1">
      <pane xSplit="6" ySplit="2" topLeftCell="G471" activePane="bottomRight" state="frozen"/>
      <selection pane="bottomRight" activeCell="F475" sqref="F475"/>
      <pageMargins left="0.11811023622047245" right="0.11811023622047245" top="0.31496062992125984" bottom="0.59055118110236227" header="0" footer="0.27559055118110237"/>
      <pageSetup paperSize="9" scale="70" firstPageNumber="2" fitToHeight="2" orientation="landscape" useFirstPageNumber="1" r:id="rId3"/>
      <headerFooter alignWithMargins="0">
        <oddFooter>&amp;L&amp;"굴림체,굵게"&amp;10&amp;F&amp;C&amp;"굴림체,보통"&amp;10- &amp;P -&amp;R&amp;"굴림체,굵게"&amp;10(주)대우정보시스템</oddFooter>
      </headerFooter>
      <autoFilter ref="N4:N492"/>
    </customSheetView>
    <customSheetView guid="{8769641D-1762-4934-B514-1E1D77DAF1AC}" filter="1" showAutoFilter="1">
      <pane xSplit="4" ySplit="5" topLeftCell="E445" activePane="bottomRight" state="frozen"/>
      <selection pane="bottomRight" activeCell="H491" sqref="H491"/>
      <pageMargins left="0.11811023622047245" right="0.11811023622047245" top="0.31496062992125984" bottom="0.59055118110236227" header="0" footer="0.27559055118110237"/>
      <pageSetup paperSize="9" scale="70" firstPageNumber="2" fitToHeight="2" orientation="landscape" useFirstPageNumber="1" r:id="rId4"/>
      <headerFooter alignWithMargins="0">
        <oddFooter>&amp;L&amp;"굴림체,굵게"&amp;10&amp;F&amp;C&amp;"굴림체,보통"&amp;10- &amp;P -&amp;R&amp;"굴림체,굵게"&amp;10(주)대우정보시스템</oddFooter>
      </headerFooter>
      <autoFilter ref="N4:N490">
        <filterColumn colId="0">
          <filters>
            <filter val="-"/>
            <filter val="1차"/>
            <filter val="1차 년도"/>
          </filters>
        </filterColumn>
      </autoFilter>
    </customSheetView>
    <customSheetView guid="{1EFA6B78-F46A-4AA1-9787-326CCCE58DE3}" hiddenRows="1">
      <pane xSplit="4" ySplit="2" topLeftCell="E3" activePane="bottomRight" state="frozen"/>
      <selection pane="bottomRight" activeCell="F450" sqref="F450"/>
      <pageMargins left="0.11811023622047245" right="0.11811023622047245" top="0.31496062992125984" bottom="0.59055118110236227" header="0" footer="0.27559055118110237"/>
      <pageSetup paperSize="9" scale="70" firstPageNumber="2" fitToHeight="2" orientation="landscape" useFirstPageNumber="1" r:id="rId5"/>
      <headerFooter alignWithMargins="0">
        <oddFooter>&amp;L&amp;"굴림체,굵게"&amp;10&amp;F&amp;C&amp;"굴림체,보통"&amp;10- &amp;P -&amp;R&amp;"굴림체,굵게"&amp;10(주)대우정보시스템</oddFooter>
      </headerFooter>
    </customSheetView>
  </customSheetViews>
  <mergeCells count="15">
    <mergeCell ref="Z4:AI4"/>
    <mergeCell ref="A1:S1"/>
    <mergeCell ref="AJ4:AS4"/>
    <mergeCell ref="AU5:AU34"/>
    <mergeCell ref="AV5:AV34"/>
    <mergeCell ref="AU142:AU152"/>
    <mergeCell ref="AV142:AV152"/>
    <mergeCell ref="AU83:AU141"/>
    <mergeCell ref="AV83:AV141"/>
    <mergeCell ref="AU35:AU43"/>
    <mergeCell ref="AV35:AV43"/>
    <mergeCell ref="AU44:AU73"/>
    <mergeCell ref="AV44:AV73"/>
    <mergeCell ref="AU74:AU82"/>
    <mergeCell ref="AV74:AV82"/>
  </mergeCells>
  <phoneticPr fontId="10" type="noConversion"/>
  <dataValidations count="3">
    <dataValidation type="list" allowBlank="1" showInputMessage="1" showErrorMessage="1" sqref="D5:D152">
      <formula1>"메뉴,출력물,팝업,탭,배치"</formula1>
    </dataValidation>
    <dataValidation type="list" allowBlank="1" showInputMessage="1" showErrorMessage="1" sqref="S5:S152">
      <formula1>"1,2"</formula1>
    </dataValidation>
    <dataValidation type="list" allowBlank="1" showInputMessage="1" showErrorMessage="1" sqref="E1:F1048576">
      <formula1>"O,X"</formula1>
    </dataValidation>
  </dataValidations>
  <pageMargins left="0.11811023622047245" right="0.11811023622047245" top="0.31496062992125984" bottom="0.59055118110236227" header="0" footer="0.27559055118110237"/>
  <pageSetup paperSize="9" scale="70" firstPageNumber="2" fitToHeight="2" orientation="landscape" useFirstPageNumber="1" r:id="rId6"/>
  <headerFooter alignWithMargins="0">
    <oddFooter>&amp;L&amp;"굴림체,굵게"&amp;10&amp;F&amp;C&amp;"굴림체,보통"&amp;10- &amp;P -&amp;R&amp;"굴림체,굵게"&amp;10(주)대우정보시스템</oddFooter>
  </headerFooter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opLeftCell="A16" workbookViewId="0">
      <selection activeCell="D51" sqref="D51"/>
    </sheetView>
  </sheetViews>
  <sheetFormatPr defaultRowHeight="13.5"/>
  <cols>
    <col min="1" max="1" width="11.44140625" style="69" bestFit="1" customWidth="1"/>
    <col min="2" max="2" width="7" style="69" customWidth="1"/>
    <col min="3" max="3" width="18.33203125" style="83" customWidth="1"/>
    <col min="4" max="4" width="29.21875" customWidth="1"/>
    <col min="5" max="5" width="35.6640625" customWidth="1"/>
  </cols>
  <sheetData>
    <row r="2" spans="1:5">
      <c r="A2" s="16" t="s">
        <v>190</v>
      </c>
      <c r="B2" s="16" t="s">
        <v>191</v>
      </c>
      <c r="C2" s="80" t="s">
        <v>214</v>
      </c>
      <c r="D2" s="16" t="s">
        <v>192</v>
      </c>
      <c r="E2" s="16" t="s">
        <v>193</v>
      </c>
    </row>
    <row r="3" spans="1:5">
      <c r="A3" s="70">
        <v>42067</v>
      </c>
      <c r="B3" s="71" t="s">
        <v>204</v>
      </c>
      <c r="C3" s="81" t="s">
        <v>194</v>
      </c>
      <c r="D3" s="72" t="s">
        <v>182</v>
      </c>
      <c r="E3" s="72" t="s">
        <v>189</v>
      </c>
    </row>
    <row r="4" spans="1:5">
      <c r="A4" s="70">
        <v>42067</v>
      </c>
      <c r="B4" s="71" t="s">
        <v>183</v>
      </c>
      <c r="C4" s="81" t="s">
        <v>194</v>
      </c>
      <c r="D4" s="72" t="s">
        <v>184</v>
      </c>
      <c r="E4" s="72" t="s">
        <v>186</v>
      </c>
    </row>
    <row r="5" spans="1:5">
      <c r="A5" s="70">
        <v>42067</v>
      </c>
      <c r="B5" s="71" t="s">
        <v>183</v>
      </c>
      <c r="C5" s="81" t="s">
        <v>194</v>
      </c>
      <c r="D5" s="72" t="s">
        <v>185</v>
      </c>
      <c r="E5" s="72" t="s">
        <v>187</v>
      </c>
    </row>
    <row r="6" spans="1:5">
      <c r="A6" s="70">
        <v>42067</v>
      </c>
      <c r="B6" s="71" t="s">
        <v>183</v>
      </c>
      <c r="C6" s="81" t="s">
        <v>194</v>
      </c>
      <c r="D6" s="72" t="s">
        <v>215</v>
      </c>
      <c r="E6" s="72" t="s">
        <v>188</v>
      </c>
    </row>
    <row r="7" spans="1:5">
      <c r="A7" s="70">
        <v>42067</v>
      </c>
      <c r="B7" s="71" t="s">
        <v>183</v>
      </c>
      <c r="C7" s="81" t="s">
        <v>194</v>
      </c>
      <c r="D7" s="72" t="s">
        <v>216</v>
      </c>
      <c r="E7" s="72" t="s">
        <v>188</v>
      </c>
    </row>
    <row r="8" spans="1:5">
      <c r="A8" s="70">
        <v>42067</v>
      </c>
      <c r="B8" s="71" t="s">
        <v>183</v>
      </c>
      <c r="C8" s="81" t="s">
        <v>194</v>
      </c>
      <c r="D8" s="72" t="s">
        <v>195</v>
      </c>
      <c r="E8" s="72" t="s">
        <v>196</v>
      </c>
    </row>
    <row r="9" spans="1:5">
      <c r="A9" s="70">
        <v>42068</v>
      </c>
      <c r="B9" s="71" t="s">
        <v>197</v>
      </c>
      <c r="C9" s="81" t="s">
        <v>194</v>
      </c>
      <c r="D9" s="72" t="s">
        <v>217</v>
      </c>
      <c r="E9" s="72" t="s">
        <v>198</v>
      </c>
    </row>
    <row r="10" spans="1:5">
      <c r="A10" s="70">
        <v>42068</v>
      </c>
      <c r="B10" s="71" t="s">
        <v>197</v>
      </c>
      <c r="C10" s="81" t="s">
        <v>194</v>
      </c>
      <c r="D10" s="72" t="s">
        <v>218</v>
      </c>
      <c r="E10" s="72" t="s">
        <v>198</v>
      </c>
    </row>
    <row r="11" spans="1:5">
      <c r="A11" s="70">
        <v>42069</v>
      </c>
      <c r="B11" s="71" t="s">
        <v>197</v>
      </c>
      <c r="C11" s="81" t="s">
        <v>205</v>
      </c>
      <c r="D11" s="72" t="s">
        <v>206</v>
      </c>
      <c r="E11" s="72" t="s">
        <v>207</v>
      </c>
    </row>
    <row r="12" spans="1:5">
      <c r="A12" s="70">
        <v>42067</v>
      </c>
      <c r="B12" s="71" t="s">
        <v>180</v>
      </c>
      <c r="C12" s="81" t="s">
        <v>194</v>
      </c>
      <c r="D12" s="72" t="s">
        <v>181</v>
      </c>
      <c r="E12" s="72"/>
    </row>
    <row r="13" spans="1:5">
      <c r="A13" s="70">
        <v>42068</v>
      </c>
      <c r="B13" s="71" t="s">
        <v>199</v>
      </c>
      <c r="C13" s="81" t="s">
        <v>200</v>
      </c>
      <c r="D13" s="72" t="s">
        <v>201</v>
      </c>
      <c r="E13" s="72"/>
    </row>
    <row r="14" spans="1:5">
      <c r="A14" s="70">
        <v>42069</v>
      </c>
      <c r="B14" s="71" t="s">
        <v>199</v>
      </c>
      <c r="C14" s="81" t="s">
        <v>212</v>
      </c>
      <c r="D14" s="41" t="s">
        <v>211</v>
      </c>
      <c r="E14" s="72"/>
    </row>
    <row r="15" spans="1:5">
      <c r="A15" s="70">
        <v>42069</v>
      </c>
      <c r="B15" s="71" t="s">
        <v>213</v>
      </c>
      <c r="C15" s="81" t="s">
        <v>212</v>
      </c>
      <c r="D15" s="41" t="s">
        <v>210</v>
      </c>
      <c r="E15" s="72"/>
    </row>
    <row r="16" spans="1:5">
      <c r="A16" s="70">
        <v>42069</v>
      </c>
      <c r="B16" s="71" t="s">
        <v>213</v>
      </c>
      <c r="C16" s="81" t="s">
        <v>212</v>
      </c>
      <c r="D16" s="41" t="s">
        <v>209</v>
      </c>
      <c r="E16" s="72"/>
    </row>
    <row r="17" spans="1:5">
      <c r="A17" s="70">
        <v>42069</v>
      </c>
      <c r="B17" s="71" t="s">
        <v>180</v>
      </c>
      <c r="C17" s="81" t="s">
        <v>212</v>
      </c>
      <c r="D17" s="41" t="s">
        <v>208</v>
      </c>
      <c r="E17" s="72"/>
    </row>
    <row r="18" spans="1:5">
      <c r="A18" s="70">
        <v>42076</v>
      </c>
      <c r="B18" s="71" t="s">
        <v>224</v>
      </c>
      <c r="C18" s="81" t="s">
        <v>225</v>
      </c>
      <c r="D18" s="72" t="s">
        <v>227</v>
      </c>
      <c r="E18" s="72"/>
    </row>
    <row r="19" spans="1:5">
      <c r="A19" s="70">
        <v>42076</v>
      </c>
      <c r="B19" s="71" t="s">
        <v>224</v>
      </c>
      <c r="C19" s="81" t="s">
        <v>225</v>
      </c>
      <c r="D19" s="72" t="s">
        <v>229</v>
      </c>
      <c r="E19" s="72"/>
    </row>
    <row r="20" spans="1:5">
      <c r="A20" s="70">
        <v>42076</v>
      </c>
      <c r="B20" s="71" t="s">
        <v>232</v>
      </c>
      <c r="C20" s="81" t="s">
        <v>194</v>
      </c>
      <c r="D20" s="72" t="s">
        <v>233</v>
      </c>
      <c r="E20" s="72"/>
    </row>
    <row r="21" spans="1:5">
      <c r="A21" s="70">
        <v>42087</v>
      </c>
      <c r="B21" s="71" t="s">
        <v>235</v>
      </c>
      <c r="C21" s="81" t="s">
        <v>236</v>
      </c>
      <c r="D21" s="72" t="s">
        <v>237</v>
      </c>
      <c r="E21" s="72" t="s">
        <v>238</v>
      </c>
    </row>
    <row r="22" spans="1:5">
      <c r="A22" s="70">
        <v>42095</v>
      </c>
      <c r="B22" s="71" t="s">
        <v>249</v>
      </c>
      <c r="C22" s="81" t="s">
        <v>243</v>
      </c>
      <c r="D22" s="72" t="s">
        <v>258</v>
      </c>
      <c r="E22" s="72"/>
    </row>
    <row r="23" spans="1:5">
      <c r="A23" s="70">
        <v>42095</v>
      </c>
      <c r="B23" s="71" t="s">
        <v>239</v>
      </c>
      <c r="C23" s="81" t="s">
        <v>243</v>
      </c>
      <c r="D23" s="72" t="s">
        <v>244</v>
      </c>
      <c r="E23" s="72" t="s">
        <v>245</v>
      </c>
    </row>
    <row r="24" spans="1:5">
      <c r="A24" s="70">
        <v>42095</v>
      </c>
      <c r="B24" s="71" t="s">
        <v>239</v>
      </c>
      <c r="C24" s="81" t="s">
        <v>240</v>
      </c>
      <c r="D24" s="72" t="s">
        <v>250</v>
      </c>
      <c r="E24" s="72" t="s">
        <v>251</v>
      </c>
    </row>
    <row r="25" spans="1:5">
      <c r="A25" s="70">
        <v>42095</v>
      </c>
      <c r="B25" s="71" t="s">
        <v>239</v>
      </c>
      <c r="C25" s="81" t="s">
        <v>248</v>
      </c>
      <c r="D25" s="72" t="s">
        <v>256</v>
      </c>
      <c r="E25" s="72" t="s">
        <v>263</v>
      </c>
    </row>
    <row r="26" spans="1:5">
      <c r="A26" s="70">
        <v>42095</v>
      </c>
      <c r="B26" s="71" t="s">
        <v>249</v>
      </c>
      <c r="C26" s="81" t="s">
        <v>240</v>
      </c>
      <c r="D26" s="72" t="s">
        <v>255</v>
      </c>
      <c r="E26" s="72"/>
    </row>
    <row r="27" spans="1:5">
      <c r="A27" s="70">
        <v>42105</v>
      </c>
      <c r="B27" s="71" t="s">
        <v>270</v>
      </c>
      <c r="C27" s="81" t="s">
        <v>268</v>
      </c>
      <c r="D27" s="72" t="s">
        <v>269</v>
      </c>
      <c r="E27" s="72" t="s">
        <v>271</v>
      </c>
    </row>
    <row r="28" spans="1:5">
      <c r="A28" s="70">
        <v>42136</v>
      </c>
      <c r="B28" s="71" t="s">
        <v>224</v>
      </c>
      <c r="C28" s="81" t="s">
        <v>142</v>
      </c>
      <c r="D28" s="72" t="s">
        <v>303</v>
      </c>
      <c r="E28" s="84" t="s">
        <v>304</v>
      </c>
    </row>
    <row r="29" spans="1:5">
      <c r="A29" s="70">
        <v>42107</v>
      </c>
      <c r="B29" s="71" t="s">
        <v>204</v>
      </c>
      <c r="C29" s="81" t="s">
        <v>248</v>
      </c>
      <c r="D29" s="72" t="s">
        <v>272</v>
      </c>
      <c r="E29" s="94" t="s">
        <v>290</v>
      </c>
    </row>
    <row r="30" spans="1:5">
      <c r="A30" s="70">
        <v>42107</v>
      </c>
      <c r="B30" s="71" t="s">
        <v>204</v>
      </c>
      <c r="C30" s="81" t="s">
        <v>248</v>
      </c>
      <c r="D30" s="72" t="s">
        <v>273</v>
      </c>
      <c r="E30" s="95"/>
    </row>
    <row r="31" spans="1:5">
      <c r="A31" s="70">
        <v>42107</v>
      </c>
      <c r="B31" s="71" t="s">
        <v>204</v>
      </c>
      <c r="C31" s="81" t="s">
        <v>248</v>
      </c>
      <c r="D31" s="72" t="s">
        <v>274</v>
      </c>
      <c r="E31" s="95"/>
    </row>
    <row r="32" spans="1:5">
      <c r="A32" s="70">
        <v>42107</v>
      </c>
      <c r="B32" s="71" t="s">
        <v>204</v>
      </c>
      <c r="C32" s="81" t="s">
        <v>248</v>
      </c>
      <c r="D32" s="72" t="s">
        <v>275</v>
      </c>
      <c r="E32" s="95"/>
    </row>
    <row r="33" spans="1:5">
      <c r="A33" s="70">
        <v>42107</v>
      </c>
      <c r="B33" s="71" t="s">
        <v>204</v>
      </c>
      <c r="C33" s="81" t="s">
        <v>248</v>
      </c>
      <c r="D33" s="72" t="s">
        <v>276</v>
      </c>
      <c r="E33" s="95"/>
    </row>
    <row r="34" spans="1:5">
      <c r="A34" s="70">
        <v>42107</v>
      </c>
      <c r="B34" s="71" t="s">
        <v>204</v>
      </c>
      <c r="C34" s="81" t="s">
        <v>248</v>
      </c>
      <c r="D34" s="72" t="s">
        <v>277</v>
      </c>
      <c r="E34" s="95"/>
    </row>
    <row r="35" spans="1:5">
      <c r="A35" s="70">
        <v>42107</v>
      </c>
      <c r="B35" s="71" t="s">
        <v>204</v>
      </c>
      <c r="C35" s="81" t="s">
        <v>248</v>
      </c>
      <c r="D35" s="72" t="s">
        <v>278</v>
      </c>
      <c r="E35" s="95"/>
    </row>
    <row r="36" spans="1:5">
      <c r="A36" s="70">
        <v>42107</v>
      </c>
      <c r="B36" s="71" t="s">
        <v>204</v>
      </c>
      <c r="C36" s="81" t="s">
        <v>248</v>
      </c>
      <c r="D36" s="72" t="s">
        <v>279</v>
      </c>
      <c r="E36" s="96"/>
    </row>
    <row r="37" spans="1:5">
      <c r="A37" s="70">
        <v>42107</v>
      </c>
      <c r="B37" s="71" t="s">
        <v>289</v>
      </c>
      <c r="C37" s="81" t="s">
        <v>205</v>
      </c>
      <c r="D37" s="41" t="s">
        <v>84</v>
      </c>
      <c r="E37" s="94" t="s">
        <v>291</v>
      </c>
    </row>
    <row r="38" spans="1:5">
      <c r="A38" s="70">
        <v>42107</v>
      </c>
      <c r="B38" s="71" t="s">
        <v>289</v>
      </c>
      <c r="C38" s="81" t="s">
        <v>205</v>
      </c>
      <c r="D38" s="41" t="s">
        <v>292</v>
      </c>
      <c r="E38" s="96"/>
    </row>
    <row r="39" spans="1:5">
      <c r="A39" s="70">
        <v>42110</v>
      </c>
      <c r="B39" s="71" t="s">
        <v>285</v>
      </c>
      <c r="C39" s="81" t="s">
        <v>286</v>
      </c>
      <c r="D39" s="72" t="s">
        <v>287</v>
      </c>
      <c r="E39" s="72" t="s">
        <v>310</v>
      </c>
    </row>
    <row r="40" spans="1:5">
      <c r="A40" s="70">
        <v>42110</v>
      </c>
      <c r="B40" s="86"/>
      <c r="C40" s="87" t="s">
        <v>286</v>
      </c>
      <c r="D40" s="88" t="s">
        <v>288</v>
      </c>
      <c r="E40" s="88" t="s">
        <v>311</v>
      </c>
    </row>
    <row r="41" spans="1:5">
      <c r="A41" s="70">
        <v>42136</v>
      </c>
      <c r="B41" s="71" t="s">
        <v>224</v>
      </c>
      <c r="C41" s="81" t="s">
        <v>225</v>
      </c>
      <c r="D41" s="81" t="s">
        <v>299</v>
      </c>
      <c r="E41" s="72" t="s">
        <v>305</v>
      </c>
    </row>
    <row r="42" spans="1:5">
      <c r="A42" s="70">
        <v>42136</v>
      </c>
      <c r="B42" s="71" t="s">
        <v>224</v>
      </c>
      <c r="C42" s="81" t="s">
        <v>225</v>
      </c>
      <c r="D42" s="81" t="s">
        <v>300</v>
      </c>
      <c r="E42" s="72" t="s">
        <v>305</v>
      </c>
    </row>
    <row r="43" spans="1:5">
      <c r="A43" s="70">
        <v>42136</v>
      </c>
      <c r="B43" s="71" t="s">
        <v>224</v>
      </c>
      <c r="C43" s="81" t="s">
        <v>248</v>
      </c>
      <c r="D43" s="81" t="s">
        <v>301</v>
      </c>
      <c r="E43" s="72" t="s">
        <v>305</v>
      </c>
    </row>
    <row r="44" spans="1:5">
      <c r="A44" s="70">
        <v>42136</v>
      </c>
      <c r="B44" s="71" t="s">
        <v>224</v>
      </c>
      <c r="C44" s="81" t="s">
        <v>248</v>
      </c>
      <c r="D44" s="81" t="s">
        <v>302</v>
      </c>
      <c r="E44" s="72" t="s">
        <v>305</v>
      </c>
    </row>
    <row r="45" spans="1:5">
      <c r="A45" s="70">
        <v>42136</v>
      </c>
      <c r="B45" s="71" t="s">
        <v>308</v>
      </c>
      <c r="C45" s="81" t="s">
        <v>309</v>
      </c>
      <c r="D45" s="85" t="s">
        <v>223</v>
      </c>
      <c r="E45" s="72"/>
    </row>
    <row r="46" spans="1:5">
      <c r="A46" s="70">
        <v>42136</v>
      </c>
      <c r="B46" s="71" t="s">
        <v>308</v>
      </c>
      <c r="C46" s="81" t="s">
        <v>309</v>
      </c>
      <c r="D46" s="85" t="s">
        <v>226</v>
      </c>
      <c r="E46" s="72"/>
    </row>
    <row r="47" spans="1:5">
      <c r="A47" s="70">
        <v>42144</v>
      </c>
      <c r="B47" s="71" t="s">
        <v>314</v>
      </c>
      <c r="C47" s="81" t="s">
        <v>319</v>
      </c>
      <c r="D47" s="41" t="s">
        <v>92</v>
      </c>
      <c r="E47" s="72"/>
    </row>
    <row r="48" spans="1:5">
      <c r="A48" s="70">
        <v>42144</v>
      </c>
      <c r="B48" s="71" t="s">
        <v>315</v>
      </c>
      <c r="C48" s="81" t="s">
        <v>316</v>
      </c>
      <c r="D48" s="85" t="s">
        <v>317</v>
      </c>
      <c r="E48" s="72"/>
    </row>
    <row r="49" spans="1:5">
      <c r="A49" s="70">
        <v>42213</v>
      </c>
      <c r="B49" s="71" t="s">
        <v>329</v>
      </c>
      <c r="C49" s="81" t="s">
        <v>330</v>
      </c>
      <c r="D49" s="41" t="s">
        <v>328</v>
      </c>
      <c r="E49" s="72"/>
    </row>
    <row r="50" spans="1:5">
      <c r="A50" s="70">
        <v>42215</v>
      </c>
      <c r="B50" s="71" t="s">
        <v>331</v>
      </c>
      <c r="C50" s="81" t="s">
        <v>332</v>
      </c>
      <c r="D50" s="41" t="s">
        <v>333</v>
      </c>
      <c r="E50" s="72"/>
    </row>
    <row r="51" spans="1:5">
      <c r="A51" s="70"/>
      <c r="B51" s="71"/>
      <c r="C51" s="81"/>
      <c r="D51" s="41"/>
      <c r="E51" s="72"/>
    </row>
    <row r="52" spans="1:5">
      <c r="A52" s="70"/>
      <c r="B52" s="71"/>
      <c r="C52" s="81"/>
      <c r="D52" s="41"/>
      <c r="E52" s="72"/>
    </row>
    <row r="54" spans="1:5">
      <c r="B54" s="71" t="s">
        <v>259</v>
      </c>
      <c r="C54" s="82">
        <f>COUNTIF(B3:B52,"추가")</f>
        <v>20</v>
      </c>
    </row>
    <row r="55" spans="1:5">
      <c r="B55" s="71" t="s">
        <v>260</v>
      </c>
      <c r="C55" s="82">
        <f>COUNTIF(B3:B52,"삭제")</f>
        <v>16</v>
      </c>
    </row>
    <row r="56" spans="1:5">
      <c r="B56" s="79" t="s">
        <v>261</v>
      </c>
      <c r="C56" s="82">
        <f>C54-C55</f>
        <v>4</v>
      </c>
    </row>
  </sheetData>
  <autoFilter ref="A2:E17">
    <sortState ref="A3:E17">
      <sortCondition ref="B3"/>
    </sortState>
  </autoFilter>
  <mergeCells count="2">
    <mergeCell ref="E29:E36"/>
    <mergeCell ref="E37:E38"/>
  </mergeCells>
  <phoneticPr fontId="10" type="noConversion"/>
  <conditionalFormatting sqref="B3:B21">
    <cfRule type="cellIs" dxfId="9" priority="15" operator="equal">
      <formula>"삭제"</formula>
    </cfRule>
  </conditionalFormatting>
  <conditionalFormatting sqref="B23">
    <cfRule type="cellIs" dxfId="8" priority="13" operator="equal">
      <formula>"삭제"</formula>
    </cfRule>
  </conditionalFormatting>
  <conditionalFormatting sqref="B24">
    <cfRule type="cellIs" dxfId="7" priority="11" operator="equal">
      <formula>"삭제"</formula>
    </cfRule>
  </conditionalFormatting>
  <conditionalFormatting sqref="B26">
    <cfRule type="cellIs" dxfId="6" priority="9" operator="equal">
      <formula>"삭제"</formula>
    </cfRule>
  </conditionalFormatting>
  <conditionalFormatting sqref="B25">
    <cfRule type="cellIs" dxfId="5" priority="8" operator="equal">
      <formula>"삭제"</formula>
    </cfRule>
  </conditionalFormatting>
  <conditionalFormatting sqref="B22">
    <cfRule type="cellIs" dxfId="4" priority="7" operator="equal">
      <formula>"삭제"</formula>
    </cfRule>
  </conditionalFormatting>
  <conditionalFormatting sqref="B27:B28">
    <cfRule type="cellIs" dxfId="3" priority="6" operator="equal">
      <formula>"삭제"</formula>
    </cfRule>
  </conditionalFormatting>
  <conditionalFormatting sqref="B29:B38">
    <cfRule type="cellIs" dxfId="2" priority="5" operator="equal">
      <formula>"삭제"</formula>
    </cfRule>
  </conditionalFormatting>
  <conditionalFormatting sqref="B39:B47 B49:B51">
    <cfRule type="cellIs" dxfId="1" priority="4" operator="equal">
      <formula>"삭제"</formula>
    </cfRule>
  </conditionalFormatting>
  <conditionalFormatting sqref="B48 B52">
    <cfRule type="cellIs" dxfId="0" priority="1" operator="equal">
      <formula>"삭제"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프로그램목록</vt:lpstr>
      <vt:lpstr>이력</vt:lpstr>
    </vt:vector>
  </TitlesOfParts>
  <Company>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J.H.AN</cp:lastModifiedBy>
  <cp:lastPrinted>2011-09-15T05:32:07Z</cp:lastPrinted>
  <dcterms:created xsi:type="dcterms:W3CDTF">2003-10-02T01:48:44Z</dcterms:created>
  <dcterms:modified xsi:type="dcterms:W3CDTF">2015-08-28T04:45:37Z</dcterms:modified>
</cp:coreProperties>
</file>